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B2666D14-CC79-4E4B-904C-469FE6E7DBC2}" xr6:coauthVersionLast="47" xr6:coauthVersionMax="47" xr10:uidLastSave="{00000000-0000-0000-0000-000000000000}"/>
  <bookViews>
    <workbookView xWindow="-120" yWindow="-120" windowWidth="20730" windowHeight="11160" tabRatio="919" firstSheet="2" activeTab="2"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107" l="1"/>
  <c r="I20" i="107"/>
  <c r="C20" i="107"/>
  <c r="T10" i="104"/>
  <c r="S10" i="104"/>
  <c r="R10" i="104"/>
  <c r="Q10" i="104"/>
  <c r="P10" i="104"/>
  <c r="O10" i="104"/>
  <c r="N10" i="104"/>
  <c r="M10" i="104"/>
  <c r="L10" i="104"/>
  <c r="K10" i="104"/>
  <c r="J10" i="104"/>
  <c r="I10" i="104"/>
  <c r="H10" i="104"/>
  <c r="G10" i="104"/>
  <c r="F10" i="104"/>
  <c r="E10" i="104"/>
  <c r="D10" i="104"/>
  <c r="C27" i="103"/>
  <c r="D15" i="103"/>
  <c r="U8" i="103"/>
  <c r="T8" i="103"/>
  <c r="S8" i="103"/>
  <c r="R8" i="103"/>
  <c r="Q8" i="103"/>
  <c r="P8" i="103"/>
  <c r="O8" i="103"/>
  <c r="N8" i="103"/>
  <c r="M8" i="103"/>
  <c r="L8" i="103"/>
  <c r="K8" i="103"/>
  <c r="J8" i="103"/>
  <c r="I8" i="103"/>
  <c r="H8" i="103"/>
  <c r="G8" i="103"/>
  <c r="F8" i="103"/>
  <c r="E8" i="103"/>
  <c r="D8" i="103"/>
  <c r="D22" i="90"/>
  <c r="E22" i="90"/>
  <c r="F22" i="90"/>
  <c r="G22" i="90"/>
  <c r="H22" i="90"/>
  <c r="I22" i="90"/>
  <c r="J22" i="90"/>
  <c r="K22" i="90"/>
  <c r="L22" i="90"/>
  <c r="M22" i="90"/>
  <c r="N22" i="90"/>
  <c r="O22" i="90"/>
  <c r="P22" i="90"/>
  <c r="Q22" i="90"/>
  <c r="R22" i="90"/>
  <c r="C22" i="90"/>
  <c r="F16" i="75"/>
  <c r="C16" i="75"/>
  <c r="F13" i="75"/>
  <c r="C13" i="75"/>
  <c r="C21" i="104" l="1"/>
  <c r="C20" i="104"/>
  <c r="C19" i="104"/>
  <c r="C18" i="104"/>
  <c r="C17" i="104"/>
  <c r="C15" i="104"/>
  <c r="C14" i="104"/>
  <c r="C13" i="104"/>
  <c r="C12" i="104"/>
  <c r="C11" i="104"/>
  <c r="C9" i="104"/>
  <c r="C8" i="104"/>
  <c r="C26" i="103"/>
  <c r="C25" i="103"/>
  <c r="C24" i="103"/>
  <c r="C23" i="103"/>
  <c r="C21" i="103"/>
  <c r="C20" i="103"/>
  <c r="C19" i="103"/>
  <c r="C18" i="103"/>
  <c r="C17" i="103"/>
  <c r="C16" i="103"/>
  <c r="C15" i="103"/>
  <c r="C14" i="103"/>
  <c r="C13" i="103"/>
  <c r="C12" i="103"/>
  <c r="C11" i="103"/>
  <c r="C10" i="103"/>
  <c r="C9" i="103"/>
  <c r="C8" i="103"/>
  <c r="C10" i="104" l="1"/>
  <c r="C22" i="103"/>
  <c r="F8" i="97" l="1"/>
  <c r="E8" i="97"/>
  <c r="D8" i="97"/>
  <c r="C8" i="97"/>
  <c r="C30" i="95"/>
  <c r="C8" i="95"/>
  <c r="E8" i="92"/>
  <c r="C61" i="85"/>
  <c r="E19" i="93" l="1"/>
  <c r="E15" i="93"/>
  <c r="E13" i="93"/>
  <c r="E11" i="93"/>
  <c r="E10" i="93"/>
  <c r="N19" i="107"/>
  <c r="M19" i="107"/>
  <c r="L19" i="107"/>
  <c r="K19" i="107"/>
  <c r="J19" i="107"/>
  <c r="I18" i="107"/>
  <c r="I17" i="107"/>
  <c r="I16" i="107"/>
  <c r="I15" i="107"/>
  <c r="I14" i="107"/>
  <c r="I13" i="107"/>
  <c r="I12" i="107"/>
  <c r="I11" i="107"/>
  <c r="I10" i="107"/>
  <c r="I9" i="107"/>
  <c r="I8" i="107"/>
  <c r="I7" i="107"/>
  <c r="H19" i="107"/>
  <c r="G19" i="107"/>
  <c r="F19" i="107"/>
  <c r="E19" i="107"/>
  <c r="D19" i="107"/>
  <c r="C18" i="107"/>
  <c r="C17" i="107"/>
  <c r="C16" i="107"/>
  <c r="C15" i="107"/>
  <c r="C14" i="107"/>
  <c r="C13" i="107"/>
  <c r="C12" i="107"/>
  <c r="C11" i="107"/>
  <c r="C10" i="107"/>
  <c r="C9" i="107"/>
  <c r="C8" i="107"/>
  <c r="C7" i="107"/>
  <c r="N33" i="105"/>
  <c r="M33" i="105"/>
  <c r="L33" i="105"/>
  <c r="K33" i="105"/>
  <c r="J33" i="105"/>
  <c r="H33" i="105"/>
  <c r="G33" i="105"/>
  <c r="F33" i="105"/>
  <c r="E33" i="105"/>
  <c r="D33" i="105"/>
  <c r="C32" i="105"/>
  <c r="C31" i="105"/>
  <c r="C30" i="105"/>
  <c r="C29" i="105"/>
  <c r="C28" i="105"/>
  <c r="C27" i="105"/>
  <c r="C26" i="105"/>
  <c r="C25" i="105"/>
  <c r="C24" i="105"/>
  <c r="C23" i="105"/>
  <c r="C22" i="105"/>
  <c r="C21" i="105"/>
  <c r="C20" i="105"/>
  <c r="C19" i="105"/>
  <c r="C18" i="105"/>
  <c r="C17" i="105"/>
  <c r="C16" i="105"/>
  <c r="C15" i="105"/>
  <c r="C14" i="105"/>
  <c r="C13" i="105"/>
  <c r="C12" i="105"/>
  <c r="C11" i="105"/>
  <c r="C10" i="105"/>
  <c r="C9" i="105"/>
  <c r="C8" i="105"/>
  <c r="C7" i="105"/>
  <c r="C10" i="102"/>
  <c r="C19" i="102" s="1"/>
  <c r="C12" i="101"/>
  <c r="C7" i="101"/>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D34"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4" i="98"/>
  <c r="H13" i="98"/>
  <c r="H12" i="98"/>
  <c r="H11" i="98"/>
  <c r="H10" i="98"/>
  <c r="H9" i="98"/>
  <c r="H8" i="98"/>
  <c r="F33" i="97"/>
  <c r="E33" i="97"/>
  <c r="D33" i="97"/>
  <c r="C33" i="97"/>
  <c r="F24" i="97"/>
  <c r="E24" i="97"/>
  <c r="C24" i="97"/>
  <c r="F18" i="97"/>
  <c r="E18" i="97"/>
  <c r="D18" i="97"/>
  <c r="C18" i="97"/>
  <c r="E14" i="97"/>
  <c r="D14" i="97"/>
  <c r="C14" i="97"/>
  <c r="F14" i="97"/>
  <c r="F11" i="97"/>
  <c r="E11" i="97"/>
  <c r="D11" i="97"/>
  <c r="C11" i="97"/>
  <c r="C35" i="95"/>
  <c r="J23" i="93"/>
  <c r="I23" i="93"/>
  <c r="G23" i="93"/>
  <c r="F23" i="93"/>
  <c r="K19" i="93"/>
  <c r="H19" i="93"/>
  <c r="K15" i="93"/>
  <c r="H15" i="93"/>
  <c r="K13" i="93"/>
  <c r="H13" i="93"/>
  <c r="K11" i="93"/>
  <c r="H11" i="93"/>
  <c r="K10" i="93"/>
  <c r="H10" i="93"/>
  <c r="K8" i="93"/>
  <c r="H8" i="93"/>
  <c r="H21" i="91"/>
  <c r="H20" i="91"/>
  <c r="H19" i="91"/>
  <c r="H18" i="91"/>
  <c r="H17" i="91"/>
  <c r="H16" i="91"/>
  <c r="H15" i="91"/>
  <c r="H14" i="91"/>
  <c r="H13" i="91"/>
  <c r="H12" i="91"/>
  <c r="H11" i="91"/>
  <c r="H10" i="91"/>
  <c r="H9" i="91"/>
  <c r="H8" i="91"/>
  <c r="S21" i="90"/>
  <c r="S20" i="90"/>
  <c r="S19" i="90"/>
  <c r="S18" i="90"/>
  <c r="S17" i="90"/>
  <c r="S16" i="90"/>
  <c r="S15" i="90"/>
  <c r="S14" i="90"/>
  <c r="S13" i="90"/>
  <c r="S12" i="90"/>
  <c r="S11" i="90"/>
  <c r="S10" i="90"/>
  <c r="S9" i="90"/>
  <c r="S8" i="90"/>
  <c r="C21" i="94"/>
  <c r="C20" i="94"/>
  <c r="C19" i="94"/>
  <c r="E20" i="88"/>
  <c r="E19" i="88"/>
  <c r="E18" i="88"/>
  <c r="E17" i="88"/>
  <c r="E16" i="88"/>
  <c r="C15" i="88"/>
  <c r="E15" i="88" s="1"/>
  <c r="E14" i="88"/>
  <c r="E13" i="88"/>
  <c r="E12" i="88"/>
  <c r="E11" i="88"/>
  <c r="E10" i="88"/>
  <c r="E9" i="88"/>
  <c r="E8" i="88"/>
  <c r="G32" i="75"/>
  <c r="F32" i="75"/>
  <c r="G7" i="75"/>
  <c r="F7" i="75"/>
  <c r="D32" i="75"/>
  <c r="C32" i="75"/>
  <c r="D7" i="75"/>
  <c r="C7" i="75"/>
  <c r="E16" i="93" l="1"/>
  <c r="C19" i="101"/>
  <c r="I21" i="99"/>
  <c r="G33" i="97"/>
  <c r="G18" i="97"/>
  <c r="C19" i="107"/>
  <c r="I19" i="107"/>
  <c r="G11" i="97"/>
  <c r="C33" i="105"/>
  <c r="G24" i="97"/>
  <c r="G8" i="97"/>
  <c r="I34" i="100"/>
  <c r="I7" i="100"/>
  <c r="H15" i="98"/>
  <c r="H22" i="98" s="1"/>
  <c r="G14" i="97"/>
  <c r="D24" i="97"/>
  <c r="G37" i="97" l="1"/>
  <c r="G21" i="97"/>
  <c r="F7" i="92"/>
  <c r="K7" i="92"/>
  <c r="E17" i="75"/>
  <c r="G40" i="75"/>
  <c r="F40" i="75"/>
  <c r="D40" i="75"/>
  <c r="C40" i="75"/>
  <c r="C14" i="83"/>
  <c r="C20" i="83" s="1"/>
  <c r="D14" i="83"/>
  <c r="D20" i="83" s="1"/>
  <c r="G39" i="97" l="1"/>
  <c r="I32" i="105"/>
  <c r="I31" i="105"/>
  <c r="I30" i="105"/>
  <c r="I29" i="105"/>
  <c r="I28" i="105"/>
  <c r="I27" i="105"/>
  <c r="I26" i="105"/>
  <c r="I25" i="105"/>
  <c r="I24" i="105"/>
  <c r="I23" i="105"/>
  <c r="I22" i="105"/>
  <c r="I21" i="105"/>
  <c r="I20" i="105"/>
  <c r="I19" i="105"/>
  <c r="I18" i="105"/>
  <c r="I17" i="105"/>
  <c r="I16" i="105"/>
  <c r="I15" i="105"/>
  <c r="I14" i="105"/>
  <c r="I13" i="105"/>
  <c r="I12" i="105"/>
  <c r="I11" i="105"/>
  <c r="I10" i="105"/>
  <c r="I9" i="105"/>
  <c r="I8" i="105"/>
  <c r="I7" i="105"/>
  <c r="I33" i="105" l="1"/>
  <c r="E9" i="92"/>
  <c r="I21" i="93"/>
  <c r="J21" i="93"/>
  <c r="K21" i="93"/>
  <c r="I16" i="93"/>
  <c r="J16" i="93"/>
  <c r="G21" i="93"/>
  <c r="F21" i="93"/>
  <c r="H21" i="93"/>
  <c r="G16" i="93"/>
  <c r="F16" i="93"/>
  <c r="H16" i="93"/>
  <c r="D21" i="93"/>
  <c r="E21" i="93"/>
  <c r="C21" i="93"/>
  <c r="D16" i="93"/>
  <c r="C16" i="93"/>
  <c r="I24" i="93" l="1"/>
  <c r="I25" i="93" s="1"/>
  <c r="F24" i="93"/>
  <c r="G24" i="93"/>
  <c r="G25" i="93" s="1"/>
  <c r="J24" i="93"/>
  <c r="K24" i="93" s="1"/>
  <c r="K16" i="93"/>
  <c r="K23" i="93"/>
  <c r="H23" i="93"/>
  <c r="B2" i="69"/>
  <c r="B2" i="94"/>
  <c r="B2" i="89"/>
  <c r="B2" i="73"/>
  <c r="B2" i="88"/>
  <c r="B2" i="97" s="1"/>
  <c r="B2" i="52"/>
  <c r="J25" i="93" l="1"/>
  <c r="H24" i="93"/>
  <c r="H25" i="93" s="1"/>
  <c r="K25" i="93"/>
  <c r="F25" i="93"/>
  <c r="B2" i="92"/>
  <c r="B2" i="95"/>
  <c r="F22" i="75"/>
  <c r="F19" i="75" s="1"/>
  <c r="C22" i="75"/>
  <c r="C19" i="75" s="1"/>
  <c r="G34" i="85"/>
  <c r="F34" i="85"/>
  <c r="D34" i="85"/>
  <c r="C34" i="85"/>
  <c r="G14" i="83"/>
  <c r="F14" i="83"/>
  <c r="B2" i="107" l="1"/>
  <c r="B1" i="107"/>
  <c r="B1" i="106" l="1"/>
  <c r="B1" i="105"/>
  <c r="B1" i="104"/>
  <c r="B1" i="103"/>
  <c r="B1" i="102"/>
  <c r="B1" i="101"/>
  <c r="B1" i="100"/>
  <c r="B1" i="99"/>
  <c r="B1" i="98"/>
  <c r="B2" i="106" l="1"/>
  <c r="B2" i="105"/>
  <c r="B2" i="104"/>
  <c r="B2" i="103"/>
  <c r="B2" i="102"/>
  <c r="B2" i="101"/>
  <c r="B2" i="100"/>
  <c r="B2" i="99"/>
  <c r="B2" i="98"/>
  <c r="D12" i="101"/>
  <c r="D7" i="101"/>
  <c r="D19" i="101" l="1"/>
  <c r="B1" i="97"/>
  <c r="B1" i="95" l="1"/>
  <c r="B1" i="92"/>
  <c r="B1" i="93"/>
  <c r="C1" i="91"/>
  <c r="B1" i="64"/>
  <c r="B1" i="90"/>
  <c r="B1" i="69"/>
  <c r="B1" i="94"/>
  <c r="B1" i="89"/>
  <c r="B1" i="73"/>
  <c r="B1" i="88"/>
  <c r="B1" i="52"/>
  <c r="B1" i="86"/>
  <c r="B1" i="75"/>
  <c r="C1" i="85"/>
  <c r="B2" i="83"/>
  <c r="G5" i="84"/>
  <c r="F5" i="84"/>
  <c r="E5" i="84"/>
  <c r="D5" i="84"/>
  <c r="C5" i="84"/>
  <c r="B2" i="90" l="1"/>
  <c r="B2" i="86"/>
  <c r="B2" i="75"/>
  <c r="C2" i="85"/>
  <c r="B2" i="64" s="1"/>
  <c r="E6" i="86"/>
  <c r="E13" i="86" s="1"/>
  <c r="F6" i="86"/>
  <c r="F13" i="86" s="1"/>
  <c r="G6" i="86"/>
  <c r="G13" i="86" s="1"/>
  <c r="B2" i="93" l="1"/>
  <c r="C2" i="91"/>
  <c r="D5" i="86"/>
  <c r="G5" i="86"/>
  <c r="C5" i="86"/>
  <c r="F5" i="86"/>
  <c r="E5" i="86"/>
  <c r="B1" i="91" l="1"/>
  <c r="B1" i="85"/>
  <c r="B1" i="83"/>
  <c r="B1" i="84"/>
  <c r="C26" i="95" l="1"/>
  <c r="D6" i="86" l="1"/>
  <c r="D13" i="86" s="1"/>
  <c r="C6" i="86" l="1"/>
  <c r="C13" i="86" s="1"/>
  <c r="D13" i="94" l="1"/>
  <c r="D9" i="94"/>
  <c r="D16" i="94"/>
  <c r="D7" i="94"/>
  <c r="D17" i="94"/>
  <c r="D8" i="94"/>
  <c r="D12" i="94"/>
  <c r="D11" i="94"/>
  <c r="D15" i="94"/>
  <c r="D19" i="94"/>
  <c r="D20" i="94"/>
  <c r="D21" i="94"/>
  <c r="N20" i="92"/>
  <c r="N19" i="92"/>
  <c r="E19" i="92"/>
  <c r="N18" i="92"/>
  <c r="E18" i="92"/>
  <c r="N17" i="92"/>
  <c r="E17" i="92"/>
  <c r="N16" i="92"/>
  <c r="E16" i="92"/>
  <c r="E14" i="92" s="1"/>
  <c r="N15" i="92"/>
  <c r="E15" i="92"/>
  <c r="M14" i="92"/>
  <c r="L14" i="92"/>
  <c r="K14" i="92"/>
  <c r="K21" i="92" s="1"/>
  <c r="J14" i="92"/>
  <c r="I14" i="92"/>
  <c r="H14" i="92"/>
  <c r="G14" i="92"/>
  <c r="F14" i="92"/>
  <c r="C14" i="92"/>
  <c r="N13" i="92"/>
  <c r="N12" i="92"/>
  <c r="E12" i="92"/>
  <c r="N11" i="92"/>
  <c r="E11" i="92"/>
  <c r="N10" i="92"/>
  <c r="E10" i="92"/>
  <c r="N9" i="92"/>
  <c r="N8" i="92"/>
  <c r="M7" i="92"/>
  <c r="L7" i="92"/>
  <c r="L21" i="92" s="1"/>
  <c r="J7" i="92"/>
  <c r="J21" i="92" s="1"/>
  <c r="I7" i="92"/>
  <c r="H7" i="92"/>
  <c r="G7" i="92"/>
  <c r="F21" i="92"/>
  <c r="C7" i="92"/>
  <c r="G21" i="92" l="1"/>
  <c r="H21" i="92"/>
  <c r="E7" i="92"/>
  <c r="E21" i="92" s="1"/>
  <c r="C12" i="95" s="1"/>
  <c r="C18" i="95" s="1"/>
  <c r="C36" i="95" s="1"/>
  <c r="C38" i="95" s="1"/>
  <c r="N7" i="92"/>
  <c r="N14" i="92"/>
  <c r="I21" i="92"/>
  <c r="M21" i="92"/>
  <c r="C21" i="92"/>
  <c r="N21" i="92" l="1"/>
  <c r="C21" i="88" l="1"/>
  <c r="T21" i="64" l="1"/>
  <c r="U21" i="64"/>
  <c r="S21" i="64"/>
  <c r="C21" i="64"/>
  <c r="G22" i="91"/>
  <c r="F22" i="91"/>
  <c r="E22" i="91"/>
  <c r="D22" i="91"/>
  <c r="C22" i="91"/>
  <c r="H22" i="91" l="1"/>
  <c r="S22" i="90"/>
  <c r="D21" i="88" l="1"/>
  <c r="E21" i="88"/>
  <c r="C5" i="73" s="1"/>
  <c r="C12" i="89" l="1"/>
  <c r="C6" i="89"/>
  <c r="C28" i="89" l="1"/>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D61" i="85"/>
  <c r="F61" i="85"/>
  <c r="G61" i="85"/>
  <c r="E64" i="85"/>
  <c r="H64" i="85"/>
  <c r="E66" i="85"/>
  <c r="H66" i="85"/>
  <c r="E53" i="85" l="1"/>
  <c r="E34" i="85"/>
  <c r="E30"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E20" i="83"/>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E16" i="75" s="1"/>
  <c r="H17" i="75"/>
  <c r="H15" i="75"/>
  <c r="E15" i="75"/>
  <c r="H14" i="75"/>
  <c r="E14" i="75"/>
  <c r="H13" i="75"/>
  <c r="E13" i="75"/>
  <c r="H12" i="75"/>
  <c r="E12" i="75"/>
  <c r="H11" i="75"/>
  <c r="E11" i="75"/>
  <c r="H10" i="75"/>
  <c r="E10" i="75"/>
  <c r="H9" i="75"/>
  <c r="E9" i="75"/>
  <c r="H8" i="75"/>
  <c r="E8" i="75"/>
  <c r="H7" i="75"/>
  <c r="E7" i="75"/>
  <c r="H19" i="75" l="1"/>
  <c r="H16" i="75"/>
  <c r="E19" i="75"/>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<sst xmlns="http://schemas.openxmlformats.org/spreadsheetml/2006/main" count="1174" uniqueCount="785">
  <si>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</si>
  <si>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</si>
  <si>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</si>
  <si>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</si>
  <si>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</si>
  <si>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</si>
  <si>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</si>
  <si>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</si>
  <si>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</si>
  <si>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</si>
  <si>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</si>
  <si>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</si>
  <si>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</si>
  <si>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</si>
  <si>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</si>
  <si>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</si>
  <si>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</si>
  <si>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</si>
  <si>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</si>
  <si>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</si>
  <si>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</si>
  <si>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</si>
  <si>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</si>
  <si>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</si>
  <si>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</si>
  <si>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</si>
  <si>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</si>
  <si>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</si>
  <si>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</si>
  <si>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</si>
  <si>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</si>
  <si>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</si>
  <si>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</si>
  <si>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</si>
  <si>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</si>
  <si>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</si>
  <si>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</si>
  <si>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</si>
  <si>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</si>
  <si>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</si>
  <si>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</si>
  <si>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</si>
  <si>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</si>
  <si>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</si>
  <si>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</si>
  <si>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</si>
  <si>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</si>
  <si>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</si>
  <si>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</si>
  <si>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</si>
  <si>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</si>
  <si>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</si>
  <si>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</si>
  <si>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</si>
  <si>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</si>
  <si>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</si>
  <si>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</si>
  <si>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</si>
  <si>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</si>
  <si>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</si>
  <si>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</si>
  <si>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</si>
  <si>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</si>
  <si>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</si>
  <si>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</si>
  <si>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</si>
  <si>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</si>
  <si>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</si>
  <si>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</si>
  <si>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</si>
  <si>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</si>
  <si>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</si>
  <si>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</si>
  <si>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</si>
  <si>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</si>
  <si>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</si>
  <si>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</si>
  <si>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</si>
  <si>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</si>
  <si>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</si>
  <si>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</si>
  <si>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</si>
  <si>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</si>
  <si>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</si>
  <si>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</si>
  <si>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</si>
  <si>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</si>
  <si>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</si>
  <si>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</si>
  <si>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</si>
  <si>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</si>
  <si>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</si>
  <si>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</si>
  <si>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</si>
  <si>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</si>
  <si>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</si>
  <si>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</si>
  <si>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</si>
  <si>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</si>
  <si>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</si>
  <si>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</si>
  <si>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</si>
  <si>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</si>
  <si>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</si>
  <si>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</si>
  <si>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</si>
  <si>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</si>
  <si>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</si>
  <si>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</si>
  <si>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</si>
  <si>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</si>
  <si>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</si>
  <si>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</si>
  <si>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</si>
  <si>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</si>
  <si>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</si>
  <si>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</si>
  <si>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</si>
  <si>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</si>
  <si>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</si>
  <si>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</si>
  <si>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</si>
  <si>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</si>
  <si>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</si>
  <si>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</si>
  <si>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</si>
  <si>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</si>
  <si>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</si>
  <si>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</si>
  <si>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</si>
  <si>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</si>
  <si>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</si>
  <si>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</si>
  <si>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</si>
  <si>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</si>
  <si>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</si>
  <si>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</si>
  <si>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</si>
  <si>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</si>
  <si>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</si>
  <si>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</si>
  <si>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</si>
  <si>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</si>
  <si>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</si>
  <si>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</si>
  <si>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</si>
  <si>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</si>
  <si>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</si>
  <si>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</si>
  <si>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</si>
  <si>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</si>
  <si>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</si>
  <si>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</si>
  <si>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</si>
  <si>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</si>
  <si>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</si>
  <si>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</si>
  <si>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</si>
  <si>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</si>
  <si>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</si>
  <si>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</si>
  <si>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</si>
  <si>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</si>
  <si>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</si>
  <si>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</si>
  <si>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</si>
  <si>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</si>
  <si>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</si>
  <si>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</si>
  <si>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</si>
  <si>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</si>
  <si>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</si>
  <si>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</si>
  <si>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</si>
  <si>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</si>
  <si>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</si>
  <si>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</si>
  <si>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</si>
  <si>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</si>
  <si>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</si>
  <si>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</si>
  <si>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</si>
  <si>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</si>
  <si>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</si>
  <si>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</si>
  <si>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</si>
  <si>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</si>
  <si>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</si>
  <si>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</si>
  <si>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</si>
  <si>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</si>
  <si>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</si>
  <si>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</si>
  <si>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</si>
  <si>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</si>
  <si>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</si>
  <si>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</si>
  <si>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</si>
  <si>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</si>
  <si>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</si>
  <si>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</si>
  <si>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</si>
  <si>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</si>
  <si>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</si>
  <si>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</si>
  <si>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</si>
  <si>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</si>
  <si>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</si>
  <si>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</si>
  <si>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</si>
  <si>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</si>
  <si>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</si>
  <si>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</si>
  <si>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</si>
  <si>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</si>
  <si>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</si>
  <si>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</si>
  <si>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</si>
  <si>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</si>
  <si>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</si>
  <si>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</si>
  <si>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</si>
  <si>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</si>
  <si>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</si>
  <si>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</si>
  <si>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</si>
  <si>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</si>
  <si>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</si>
  <si>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</si>
  <si>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</si>
  <si>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</si>
  <si>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</si>
  <si>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</si>
  <si>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</si>
  <si>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</si>
  <si>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</si>
  <si>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</si>
  <si>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</si>
  <si>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</si>
  <si>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</si>
  <si>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</si>
  <si>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</si>
  <si>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</si>
  <si>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</si>
  <si>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</si>
  <si>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</si>
  <si>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</si>
  <si>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</si>
  <si>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</si>
  <si>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</si>
  <si>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</si>
  <si>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</si>
  <si>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</si>
  <si>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</si>
  <si>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</si>
  <si>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</si>
  <si>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</si>
  <si>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</si>
  <si>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</si>
  <si>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</si>
  <si>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</si>
  <si>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</si>
  <si>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</si>
  <si>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</si>
  <si>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</si>
  <si>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</si>
  <si>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</si>
  <si>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</si>
  <si>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</si>
  <si>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</si>
  <si>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</si>
  <si>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</si>
  <si>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</si>
  <si>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</si>
  <si>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</si>
  <si>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</si>
  <si>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</si>
  <si>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</si>
  <si>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</si>
  <si>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</si>
  <si>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</si>
  <si>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</si>
  <si>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</si>
  <si>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</si>
  <si>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</si>
  <si>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</si>
  <si>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</si>
  <si>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</si>
  <si>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</si>
  <si>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</si>
  <si>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</si>
  <si>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</si>
  <si>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</si>
  <si>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</si>
  <si>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</si>
  <si>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</si>
  <si>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</si>
  <si>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</si>
  <si>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</si>
  <si>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</si>
  <si>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</si>
  <si>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</si>
  <si>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</si>
  <si>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</si>
  <si>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</si>
  <si>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</si>
  <si>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</si>
  <si>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</si>
  <si>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</si>
  <si>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</si>
  <si>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</si>
  <si>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</si>
  <si>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</si>
  <si>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</si>
  <si>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</si>
  <si>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</si>
  <si>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</si>
  <si>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</si>
  <si>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</si>
  <si>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</si>
  <si>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</si>
  <si>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</si>
  <si>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</si>
  <si>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</si>
  <si>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</si>
  <si>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</si>
  <si>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</si>
  <si>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</si>
  <si>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</si>
  <si>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</si>
  <si>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</si>
  <si>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</si>
  <si>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</si>
  <si>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</si>
  <si>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</si>
  <si>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</si>
  <si>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</si>
  <si>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</si>
  <si>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</si>
  <si>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</si>
  <si>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</si>
  <si>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</si>
  <si>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</si>
  <si>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</si>
  <si>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</si>
  <si>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</si>
  <si>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</si>
  <si>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</si>
  <si>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</si>
  <si>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</si>
  <si>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</si>
  <si>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</si>
  <si>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</si>
  <si>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</si>
  <si>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</si>
  <si>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</si>
  <si>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</si>
  <si>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</si>
  <si>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</si>
  <si>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</si>
  <si>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</si>
  <si>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</si>
  <si>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</si>
  <si>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</si>
  <si>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</si>
  <si>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</si>
  <si>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</si>
  <si>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</si>
  <si>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</si>
  <si>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</si>
  <si>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</si>
  <si>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</si>
  <si>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</si>
  <si>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</si>
  <si>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</si>
  <si>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</si>
  <si>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</si>
  <si>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</si>
  <si>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</si>
  <si>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</si>
  <si>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</si>
  <si>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</si>
  <si>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</si>
  <si>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</si>
  <si>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</si>
  <si>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</si>
  <si>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</si>
  <si>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</si>
  <si>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</si>
  <si>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</si>
  <si>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</si>
  <si>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</si>
  <si>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</si>
  <si>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</si>
  <si>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</si>
  <si>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</si>
  <si>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</si>
  <si>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</si>
  <si>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</si>
  <si>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</si>
  <si>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</si>
  <si>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</si>
  <si>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</si>
  <si>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</si>
  <si>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</si>
  <si>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</si>
  <si>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</si>
  <si>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</si>
  <si>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</si>
  <si>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</si>
  <si>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</si>
  <si>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</si>
  <si>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</si>
  <si>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</si>
  <si>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</si>
  <si>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</si>
  <si>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</si>
  <si>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</si>
  <si>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</si>
  <si>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</si>
  <si>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</si>
  <si>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</si>
  <si>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</si>
  <si>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</si>
  <si>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</si>
  <si>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</si>
  <si>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</si>
  <si>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</si>
  <si>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</si>
  <si>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</si>
  <si>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</si>
  <si>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</si>
  <si>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</si>
  <si>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</si>
  <si>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</si>
  <si>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</si>
  <si>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</si>
  <si>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</si>
  <si>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</si>
  <si>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</si>
  <si>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</si>
  <si>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</si>
  <si>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</si>
  <si>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</si>
  <si>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</si>
  <si>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</si>
  <si>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</si>
  <si>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</si>
  <si>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</si>
  <si>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</si>
  <si>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</si>
  <si>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</si>
  <si>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</si>
  <si>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</si>
  <si>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</si>
  <si>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</si>
  <si>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</si>
  <si>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</si>
  <si>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</si>
  <si>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</si>
  <si>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</si>
  <si>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</si>
  <si>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</si>
  <si>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</si>
  <si>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</si>
  <si>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</si>
  <si>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</si>
  <si>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</si>
  <si>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</si>
  <si>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</si>
  <si>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</si>
  <si>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</si>
  <si>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</si>
  <si>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</si>
  <si>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</si>
  <si>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</si>
  <si>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</si>
  <si>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</si>
  <si>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</si>
  <si>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</si>
  <si>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</si>
  <si>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</si>
  <si>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</si>
  <si>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</si>
  <si>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</si>
  <si>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</si>
  <si>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</si>
  <si>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</si>
  <si>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</si>
  <si>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</si>
  <si>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</si>
  <si>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</si>
  <si>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</si>
  <si>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</si>
  <si>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</si>
  <si>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</si>
  <si>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</si>
  <si>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</si>
  <si>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</si>
  <si>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</si>
  <si>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</si>
  <si>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</si>
  <si>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</si>
  <si>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</si>
  <si>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</si>
  <si>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</si>
  <si>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</si>
  <si>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</si>
  <si>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</si>
  <si>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</si>
  <si>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</si>
  <si>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</si>
  <si>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</si>
  <si>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</si>
  <si>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</si>
  <si>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</si>
  <si>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</si>
  <si>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</si>
  <si>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</si>
  <si>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</si>
  <si>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</si>
  <si>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</si>
  <si>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</si>
  <si>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</si>
  <si>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</si>
  <si>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</si>
  <si>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</si>
  <si>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</si>
  <si>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</si>
  <si>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</si>
  <si>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</si>
  <si>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</si>
  <si>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</si>
  <si>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</si>
  <si>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</si>
  <si>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</si>
  <si>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</si>
  <si>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</si>
  <si>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</si>
  <si>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</si>
  <si>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</si>
  <si>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</si>
  <si>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</si>
  <si>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</si>
  <si>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</si>
  <si>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</si>
  <si>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</si>
  <si>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</si>
  <si>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</si>
  <si>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</si>
  <si>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</si>
  <si>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</si>
  <si>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</si>
  <si>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</si>
  <si>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</si>
  <si>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</si>
  <si>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</si>
  <si>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</si>
  <si>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</si>
  <si>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</si>
  <si>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</si>
  <si>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</si>
  <si>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</si>
  <si>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</si>
  <si>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</si>
  <si>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</si>
  <si>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</si>
  <si>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</si>
  <si>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</si>
  <si>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</si>
  <si>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</si>
  <si>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</si>
  <si>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</si>
  <si>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</si>
  <si>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</si>
  <si>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</si>
  <si>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</si>
  <si>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</si>
  <si>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</si>
  <si>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</si>
  <si>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</si>
  <si>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</si>
  <si>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</si>
  <si>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</si>
  <si>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</si>
  <si>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</si>
  <si>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</si>
  <si>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</si>
  <si>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</si>
  <si>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</si>
  <si>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</si>
  <si>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</si>
  <si>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</si>
  <si>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</si>
  <si>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</si>
  <si>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</si>
  <si>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</si>
  <si>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</si>
  <si>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</si>
  <si>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</si>
  <si>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</si>
  <si>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</si>
  <si>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</si>
  <si>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</si>
  <si>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</si>
  <si>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</si>
  <si>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</si>
  <si>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</si>
  <si>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</si>
  <si>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</si>
  <si>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</si>
  <si>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</si>
  <si>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</si>
  <si>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</si>
  <si>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</si>
  <si>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</si>
  <si>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</si>
  <si>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</si>
  <si>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</si>
  <si>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</si>
  <si>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</si>
  <si>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</si>
  <si>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</si>
  <si>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</si>
  <si>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</si>
  <si>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</si>
  <si>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</si>
  <si>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</si>
  <si>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</si>
  <si>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</si>
  <si>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</si>
  <si>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</si>
  <si>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</si>
  <si>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</si>
  <si>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</si>
  <si>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</si>
  <si>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</si>
  <si>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</si>
  <si>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</si>
  <si>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</si>
  <si>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</si>
  <si>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</si>
  <si>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</si>
  <si>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</si>
  <si>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</si>
  <si>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</si>
  <si>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</si>
  <si>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</si>
  <si>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</si>
  <si>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</si>
  <si>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</si>
  <si>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</si>
  <si>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</si>
  <si>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</si>
  <si>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</si>
  <si>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</si>
  <si>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</si>
  <si>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</si>
  <si>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</si>
  <si>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</si>
  <si>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</si>
  <si>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</si>
  <si>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</si>
  <si>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</si>
  <si>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</si>
  <si>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</si>
  <si>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</si>
  <si>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</si>
  <si>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</si>
  <si>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</si>
  <si>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</si>
  <si>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</si>
  <si>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</si>
  <si>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</si>
  <si>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</si>
  <si>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</si>
  <si>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</si>
  <si>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</si>
  <si>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</si>
  <si>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</si>
  <si>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</si>
  <si>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</si>
  <si>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</si>
  <si>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</si>
  <si>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</si>
  <si>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</si>
  <si>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</si>
  <si>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</si>
  <si>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</si>
  <si>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</si>
  <si>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</si>
  <si>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</si>
  <si>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</si>
  <si>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</si>
  <si>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</si>
  <si>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</si>
  <si>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</si>
  <si>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</si>
  <si>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</si>
  <si>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</si>
  <si>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</si>
  <si>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</si>
  <si>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</si>
  <si>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</si>
  <si>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</si>
  <si>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</si>
  <si>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</si>
  <si>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</si>
  <si>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</si>
  <si>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</si>
  <si>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</si>
  <si>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</si>
  <si>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</si>
  <si>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</si>
  <si>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</si>
  <si>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</si>
  <si>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</si>
  <si>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</si>
  <si>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</si>
  <si>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</si>
  <si>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</si>
  <si>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</si>
  <si>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</si>
  <si>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</si>
  <si>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</si>
  <si>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</si>
  <si>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</si>
  <si>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</si>
  <si>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</si>
  <si>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</si>
  <si>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</si>
  <si>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</si>
  <si>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</si>
  <si>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</si>
  <si>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</si>
  <si>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</si>
  <si>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</si>
  <si>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</si>
  <si>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</si>
  <si>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"CREDO BANK"</t>
  </si>
  <si>
    <t>Thomas Engelhardt (Germany)</t>
  </si>
  <si>
    <t>Thomas Engelhardt</t>
  </si>
  <si>
    <t>Zaal Pirtskhelava</t>
  </si>
  <si>
    <t>www.credo.ge</t>
  </si>
  <si>
    <t>Access Microfinance Holding AG</t>
  </si>
  <si>
    <t>Farah, Katia Chams (Netherlands)</t>
  </si>
  <si>
    <t>Triodos Fund</t>
  </si>
  <si>
    <t>Paul-Catalin Panciu (Romania)</t>
  </si>
  <si>
    <t>Johannes Mainhardt (Germany)</t>
  </si>
  <si>
    <t>Andrew Pospielovsky (Great Britain)</t>
  </si>
  <si>
    <t>Independent member</t>
  </si>
  <si>
    <t>Chief Executive Officer</t>
  </si>
  <si>
    <t>Erekle Zatiashvili</t>
  </si>
  <si>
    <t>CFO</t>
  </si>
  <si>
    <t>Zaza Tkeshelashvili</t>
  </si>
  <si>
    <t>Chief Credit Officer</t>
  </si>
  <si>
    <t>Nikoloz Kutateladze</t>
  </si>
  <si>
    <t>Chief Commercial Officer</t>
  </si>
  <si>
    <t>Alexander Kumsiashvili</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</si>
  <si>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</si>
  <si>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</si>
  <si>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</si>
  <si>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</si>
  <si>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</si>
  <si>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</si>
  <si>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</si>
  <si>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</si>
  <si>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</si>
  <si>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</si>
  <si>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</si>
  <si>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</si>
  <si>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</si>
  <si>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</si>
  <si>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Table 9 (Capital), C46</t>
  </si>
  <si>
    <t>Table 9 (Capital), C44</t>
  </si>
  <si>
    <t>Table 9 (Capital), C7</t>
  </si>
  <si>
    <t>Table 9 (Capital), C11</t>
  </si>
  <si>
    <t>Table 9 (Capital), C9</t>
  </si>
  <si>
    <t>Table 9 (Capital), C10</t>
  </si>
  <si>
    <t>George Nadareishvili</t>
  </si>
  <si>
    <t>CRO</t>
  </si>
  <si>
    <t>Table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</si>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</sst>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i/>
      <sz val="10"/>
      <name val="Sylfaen"/>
      <family val="1"/>
    </font>
    <font>
      <sz val="10"/>
      <color theme="1"/>
      <name val="Sylfaen"/>
      <family val="1"/>
    </font>
    <font>
      <b/>
      <sz val="9"/>
      <color theme="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xf numFmtId="0" fontId="2" fillId="0" borderId="23" xfId="0" applyFont="1" applyBorder="1" applyAlignment="1">
      <alignment wrapText="1"/>
    </xf>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7" xfId="0" applyFont="1" applyBorder="1" applyAlignment="1">
      <alignment vertical="center"/>
    </xf>
    <xf numFmtId="0" fontId="3" fillId="0" borderId="93" xfId="0" applyFont="1" applyBorder="1" applyAlignment="1">
      <alignment vertical="center"/>
    </xf>
    <xf numFmtId="0" fontId="3" fillId="0" borderId="88"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0" fontId="84" fillId="0" borderId="87" xfId="0" applyFont="1" applyBorder="1" applyAlignment="1">
      <alignment horizontal="left" indent="1"/>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4"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Border="1" applyAlignment="1">
      <alignment horizontal="center" vertical="center"/>
    </xf>
    <xf numFmtId="0" fontId="106" fillId="0" borderId="103" xfId="20964" applyFont="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lignment vertical="center"/>
    </xf>
    <xf numFmtId="164" fontId="106" fillId="78" borderId="104" xfId="7" applyNumberFormat="1" applyFont="1" applyFill="1" applyBorder="1" applyAlignment="1" applyProtection="1">
      <alignment horizontal="right" vertical="center"/>
      <protection locked="0"/>
    </xf>
    <xf numFmtId="0" fontId="105" fillId="77" borderId="105" xfId="20964" applyFont="1" applyFill="1" applyBorder="1">
      <alignment vertical="center"/>
    </xf>
    <xf numFmtId="0" fontId="105" fillId="77" borderId="106" xfId="20964" applyFont="1" applyFill="1" applyBorder="1">
      <alignment vertical="center"/>
    </xf>
    <xf numFmtId="164"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lignment vertical="center"/>
    </xf>
    <xf numFmtId="0" fontId="110" fillId="70" borderId="102" xfId="20964" applyFont="1" applyFill="1" applyBorder="1" applyAlignment="1">
      <alignment horizontal="center" vertical="center"/>
    </xf>
    <xf numFmtId="164"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Border="1" applyAlignment="1">
      <alignment horizontal="left" vertical="center" wrapText="1"/>
    </xf>
    <xf numFmtId="10" fontId="4" fillId="36" borderId="104" xfId="0"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36" borderId="10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1"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100"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100"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2" xfId="0" applyFont="1" applyBorder="1" applyAlignment="1">
      <alignment vertical="center" wrapText="1"/>
    </xf>
    <xf numFmtId="193" fontId="2" fillId="2" borderId="102" xfId="0" applyNumberFormat="1" applyFont="1" applyFill="1" applyBorder="1" applyAlignment="1" applyProtection="1">
      <alignment vertical="center"/>
      <protection locked="0"/>
    </xf>
    <xf numFmtId="193" fontId="87" fillId="2" borderId="102"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19" xfId="13" applyFont="1" applyBorder="1" applyAlignment="1" applyProtection="1">
      <alignment horizontal="left" vertical="center" wrapText="1"/>
      <protection locked="0"/>
    </xf>
    <xf numFmtId="49" fontId="118" fillId="0" borderId="119" xfId="5" applyNumberFormat="1" applyFont="1" applyBorder="1" applyAlignment="1" applyProtection="1">
      <alignment horizontal="right" vertical="center"/>
      <protection locked="0"/>
    </xf>
    <xf numFmtId="49" fontId="119" fillId="0" borderId="119" xfId="5" applyNumberFormat="1" applyFont="1" applyBorder="1" applyAlignment="1" applyProtection="1">
      <alignment horizontal="right" vertical="center"/>
      <protection locked="0"/>
    </xf>
    <xf numFmtId="0" fontId="114" fillId="0" borderId="119" xfId="0" applyFont="1" applyBorder="1"/>
    <xf numFmtId="49" fontId="118" fillId="0" borderId="119" xfId="5" applyNumberFormat="1" applyFont="1" applyBorder="1" applyAlignment="1" applyProtection="1">
      <alignment horizontal="right" vertical="center" wrapText="1"/>
      <protection locked="0"/>
    </xf>
    <xf numFmtId="49" fontId="119" fillId="0" borderId="119" xfId="5" applyNumberFormat="1" applyFont="1" applyBorder="1" applyAlignment="1" applyProtection="1">
      <alignment horizontal="right" vertical="center" wrapText="1"/>
      <protection locked="0"/>
    </xf>
    <xf numFmtId="0" fontId="114" fillId="0" borderId="0" xfId="0" applyFont="1"/>
    <xf numFmtId="0" fontId="113" fillId="0" borderId="119" xfId="0" applyFont="1" applyBorder="1" applyAlignment="1">
      <alignment horizontal="left" vertical="center" wrapText="1"/>
    </xf>
    <xf numFmtId="0" fontId="117" fillId="0" borderId="119" xfId="0" applyFont="1" applyBorder="1"/>
    <xf numFmtId="0" fontId="116" fillId="0" borderId="119" xfId="0" applyFont="1" applyBorder="1" applyAlignment="1">
      <alignment horizontal="left" indent="1"/>
    </xf>
    <xf numFmtId="0" fontId="116" fillId="0" borderId="119" xfId="0" applyFont="1" applyBorder="1" applyAlignment="1">
      <alignment horizontal="left" wrapText="1" indent="1"/>
    </xf>
    <xf numFmtId="0" fontId="113" fillId="0" borderId="119" xfId="0" applyFont="1" applyBorder="1" applyAlignment="1">
      <alignment horizontal="left" indent="1"/>
    </xf>
    <xf numFmtId="0" fontId="113" fillId="0" borderId="119" xfId="0" applyFont="1" applyBorder="1" applyAlignment="1">
      <alignment horizontal="left" wrapText="1" indent="2"/>
    </xf>
    <xf numFmtId="0" fontId="116" fillId="0" borderId="119" xfId="0" applyFont="1" applyBorder="1" applyAlignment="1">
      <alignment horizontal="left" vertical="center" indent="1"/>
    </xf>
    <xf numFmtId="0" fontId="114" fillId="0" borderId="119" xfId="0" applyFont="1" applyBorder="1" applyAlignment="1">
      <alignment horizontal="left" wrapText="1"/>
    </xf>
    <xf numFmtId="0" fontId="114" fillId="0" borderId="119" xfId="0" applyFont="1" applyBorder="1" applyAlignment="1">
      <alignment horizontal="left" wrapText="1" indent="2"/>
    </xf>
    <xf numFmtId="49" fontId="114" fillId="0" borderId="119" xfId="0" applyNumberFormat="1" applyFont="1" applyBorder="1" applyAlignment="1">
      <alignment horizontal="left" indent="3"/>
    </xf>
    <xf numFmtId="49" fontId="114" fillId="0" borderId="119" xfId="0" applyNumberFormat="1" applyFont="1" applyBorder="1" applyAlignment="1">
      <alignment horizontal="left" indent="1"/>
    </xf>
    <xf numFmtId="49" fontId="114" fillId="0" borderId="119" xfId="0" applyNumberFormat="1" applyFont="1" applyBorder="1" applyAlignment="1">
      <alignment horizontal="left" vertical="top" wrapText="1" indent="2"/>
    </xf>
    <xf numFmtId="49" fontId="114" fillId="0" borderId="119" xfId="0" applyNumberFormat="1" applyFont="1" applyBorder="1" applyAlignment="1">
      <alignment horizontal="left" wrapText="1" indent="3"/>
    </xf>
    <xf numFmtId="49" fontId="114" fillId="0" borderId="119" xfId="0" applyNumberFormat="1" applyFont="1" applyBorder="1" applyAlignment="1">
      <alignment horizontal="left" wrapText="1" indent="2"/>
    </xf>
    <xf numFmtId="0" fontId="114" fillId="0" borderId="119" xfId="0" applyFont="1" applyBorder="1" applyAlignment="1">
      <alignment horizontal="left" wrapText="1" indent="1"/>
    </xf>
    <xf numFmtId="49" fontId="114" fillId="0" borderId="119"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0" xfId="0" applyFont="1" applyBorder="1" applyAlignment="1">
      <alignment horizontal="center" vertical="center" wrapText="1"/>
    </xf>
    <xf numFmtId="0" fontId="116" fillId="0" borderId="119" xfId="0" applyFont="1" applyBorder="1" applyAlignment="1">
      <alignment horizontal="left" vertical="center" wrapText="1"/>
    </xf>
    <xf numFmtId="0" fontId="114" fillId="0" borderId="119" xfId="0" applyFont="1" applyBorder="1" applyAlignment="1">
      <alignment horizontal="left" indent="1"/>
    </xf>
    <xf numFmtId="0" fontId="6" fillId="0" borderId="119" xfId="17" applyBorder="1" applyAlignment="1" applyProtection="1"/>
    <xf numFmtId="0" fontId="117" fillId="0" borderId="11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19"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19" xfId="0" applyFont="1" applyBorder="1" applyAlignment="1">
      <alignment horizontal="center" vertical="center"/>
    </xf>
    <xf numFmtId="0" fontId="114" fillId="0" borderId="119" xfId="0" applyFont="1" applyBorder="1" applyAlignment="1">
      <alignment horizontal="center" vertical="center" wrapText="1"/>
    </xf>
    <xf numFmtId="0" fontId="117" fillId="0" borderId="0" xfId="0" applyFont="1"/>
    <xf numFmtId="0" fontId="114" fillId="0" borderId="119" xfId="0" applyFont="1" applyBorder="1" applyAlignment="1">
      <alignment wrapText="1"/>
    </xf>
    <xf numFmtId="0" fontId="114" fillId="0" borderId="119"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19" xfId="0" applyNumberFormat="1" applyFont="1" applyBorder="1" applyAlignment="1">
      <alignment horizontal="center" vertical="center" wrapText="1"/>
    </xf>
    <xf numFmtId="0" fontId="114" fillId="0" borderId="119" xfId="0" applyFont="1" applyBorder="1" applyAlignment="1">
      <alignment horizontal="center"/>
    </xf>
    <xf numFmtId="0" fontId="114" fillId="0" borderId="7" xfId="0" applyFont="1" applyBorder="1"/>
    <xf numFmtId="0" fontId="114" fillId="0" borderId="119"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19" xfId="0" applyFont="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80"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124" fillId="0" borderId="126" xfId="0" applyFont="1" applyBorder="1" applyAlignment="1">
      <alignment vertical="center" wrapText="1" readingOrder="1"/>
    </xf>
    <xf numFmtId="0" fontId="124" fillId="0" borderId="127" xfId="0" applyFont="1" applyBorder="1" applyAlignment="1">
      <alignment vertical="center" wrapText="1" readingOrder="1"/>
    </xf>
    <xf numFmtId="0" fontId="124" fillId="0" borderId="127" xfId="0" applyFont="1" applyBorder="1" applyAlignment="1">
      <alignment horizontal="left" vertical="center" wrapText="1" indent="1" readingOrder="1"/>
    </xf>
    <xf numFmtId="0" fontId="124" fillId="0" borderId="128" xfId="0" applyFont="1" applyBorder="1" applyAlignment="1">
      <alignment vertical="center" wrapText="1" readingOrder="1"/>
    </xf>
    <xf numFmtId="0" fontId="125" fillId="0" borderId="119" xfId="0" applyFont="1" applyBorder="1" applyAlignment="1">
      <alignment vertical="center" wrapText="1" readingOrder="1"/>
    </xf>
    <xf numFmtId="0" fontId="0" fillId="0" borderId="7" xfId="0" applyBorder="1"/>
    <xf numFmtId="0" fontId="114" fillId="0" borderId="111" xfId="0" applyFont="1" applyBorder="1" applyAlignment="1">
      <alignment horizontal="center" vertical="center" wrapText="1"/>
    </xf>
    <xf numFmtId="0" fontId="0" fillId="0" borderId="119" xfId="0" applyBorder="1" applyAlignment="1">
      <alignment horizontal="left" indent="3"/>
    </xf>
    <xf numFmtId="0" fontId="6" fillId="0" borderId="3" xfId="17" applyBorder="1" applyAlignment="1" applyProtection="1"/>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127" fillId="0" borderId="119" xfId="0" applyNumberFormat="1" applyFont="1" applyBorder="1" applyAlignment="1">
      <alignment horizontal="right"/>
    </xf>
    <xf numFmtId="0" fontId="84" fillId="0" borderId="123" xfId="0" applyFont="1" applyBorder="1"/>
    <xf numFmtId="0" fontId="2" fillId="0" borderId="121" xfId="0" applyFont="1" applyBorder="1" applyAlignment="1">
      <alignment wrapText="1"/>
    </xf>
    <xf numFmtId="10" fontId="84" fillId="0" borderId="23" xfId="20962" applyNumberFormat="1" applyFont="1" applyBorder="1" applyAlignment="1"/>
    <xf numFmtId="10" fontId="84" fillId="0" borderId="91" xfId="20962" applyNumberFormat="1" applyFont="1" applyBorder="1" applyAlignment="1"/>
    <xf numFmtId="0" fontId="2" fillId="0" borderId="94" xfId="0" applyFont="1" applyBorder="1" applyAlignment="1">
      <alignment vertical="center"/>
    </xf>
    <xf numFmtId="0" fontId="2" fillId="0" borderId="111" xfId="0" applyFont="1" applyBorder="1" applyAlignment="1">
      <alignment wrapText="1"/>
    </xf>
    <xf numFmtId="10" fontId="84" fillId="0" borderId="129" xfId="20962" applyNumberFormat="1" applyFont="1" applyBorder="1" applyAlignment="1"/>
    <xf numFmtId="10" fontId="84" fillId="0" borderId="42" xfId="20962" applyNumberFormat="1" applyFont="1" applyBorder="1" applyAlignment="1"/>
    <xf numFmtId="167" fontId="3" fillId="0" borderId="88" xfId="0" applyNumberFormat="1" applyFont="1" applyBorder="1" applyAlignment="1">
      <alignment horizontal="center" vertical="center"/>
    </xf>
    <xf numFmtId="164" fontId="3" fillId="0" borderId="88" xfId="7" applyNumberFormat="1" applyFont="1" applyFill="1" applyBorder="1" applyAlignment="1">
      <alignment horizontal="right" vertical="center" wrapText="1"/>
    </xf>
    <xf numFmtId="167" fontId="128" fillId="76" borderId="65" xfId="0" applyNumberFormat="1" applyFont="1" applyFill="1" applyBorder="1" applyAlignment="1">
      <alignment horizontal="center"/>
    </xf>
    <xf numFmtId="167" fontId="129" fillId="0" borderId="65" xfId="0" applyNumberFormat="1" applyFont="1" applyBorder="1" applyAlignment="1">
      <alignment horizontal="center"/>
    </xf>
    <xf numFmtId="165" fontId="3" fillId="36" borderId="26" xfId="20962" applyNumberFormat="1" applyFont="1" applyFill="1" applyBorder="1"/>
    <xf numFmtId="164" fontId="4" fillId="0" borderId="87" xfId="0" applyNumberFormat="1" applyFont="1" applyBorder="1" applyAlignment="1">
      <alignment vertical="center"/>
    </xf>
    <xf numFmtId="164" fontId="4"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Border="1" applyAlignment="1">
      <alignment vertical="center"/>
    </xf>
    <xf numFmtId="164" fontId="4" fillId="0" borderId="20" xfId="0" applyNumberFormat="1" applyFont="1" applyBorder="1" applyAlignment="1">
      <alignment vertical="center"/>
    </xf>
    <xf numFmtId="164" fontId="3" fillId="0" borderId="111" xfId="7" applyNumberFormat="1" applyFont="1" applyFill="1" applyBorder="1" applyAlignment="1">
      <alignment vertical="center"/>
    </xf>
    <xf numFmtId="9" fontId="4" fillId="0" borderId="100" xfId="20962" applyFont="1" applyFill="1" applyBorder="1" applyAlignment="1">
      <alignment vertical="center"/>
    </xf>
    <xf numFmtId="164" fontId="106" fillId="78" borderId="119" xfId="948" applyNumberFormat="1" applyFont="1" applyFill="1" applyBorder="1" applyAlignment="1" applyProtection="1">
      <alignment horizontal="right" vertical="center"/>
    </xf>
    <xf numFmtId="10" fontId="106" fillId="0" borderId="104" xfId="20962" applyNumberFormat="1" applyFont="1" applyFill="1" applyBorder="1" applyAlignment="1" applyProtection="1">
      <alignment horizontal="right" vertical="center"/>
      <protection locked="0"/>
    </xf>
    <xf numFmtId="164" fontId="114" fillId="0" borderId="119" xfId="7" applyNumberFormat="1" applyFont="1" applyFill="1" applyBorder="1"/>
    <xf numFmtId="164" fontId="114" fillId="0" borderId="119" xfId="7" applyNumberFormat="1" applyFont="1" applyBorder="1"/>
    <xf numFmtId="164" fontId="117" fillId="0" borderId="119" xfId="7" applyNumberFormat="1" applyFont="1" applyBorder="1"/>
    <xf numFmtId="43" fontId="117" fillId="0" borderId="119" xfId="7" applyFont="1" applyBorder="1"/>
    <xf numFmtId="164" fontId="117" fillId="0" borderId="7" xfId="7" applyNumberFormat="1" applyFont="1" applyBorder="1"/>
    <xf numFmtId="164" fontId="117" fillId="0" borderId="119" xfId="0" applyNumberFormat="1" applyFont="1" applyBorder="1"/>
    <xf numFmtId="164" fontId="114" fillId="0" borderId="119" xfId="7" applyNumberFormat="1" applyFont="1" applyBorder="1" applyAlignment="1">
      <alignment horizontal="center" vertical="center" wrapText="1"/>
    </xf>
    <xf numFmtId="164" fontId="114" fillId="0" borderId="119" xfId="7" applyNumberFormat="1" applyFont="1" applyBorder="1" applyAlignment="1">
      <alignment horizontal="center" vertical="center"/>
    </xf>
    <xf numFmtId="164" fontId="130" fillId="0" borderId="119" xfId="7" applyNumberFormat="1" applyFont="1" applyBorder="1"/>
    <xf numFmtId="164" fontId="122" fillId="0" borderId="119" xfId="7" applyNumberFormat="1" applyFont="1" applyBorder="1"/>
    <xf numFmtId="164" fontId="122" fillId="0" borderId="120" xfId="7" applyNumberFormat="1" applyFont="1" applyBorder="1"/>
    <xf numFmtId="10" fontId="130" fillId="0" borderId="119" xfId="20962" applyNumberFormat="1" applyFont="1" applyBorder="1" applyAlignment="1">
      <alignment horizontal="center"/>
    </xf>
    <xf numFmtId="9" fontId="122" fillId="0" borderId="119" xfId="20962" applyFont="1" applyBorder="1" applyAlignment="1">
      <alignment horizontal="center"/>
    </xf>
    <xf numFmtId="9" fontId="122" fillId="0" borderId="119" xfId="20962" applyFont="1" applyBorder="1"/>
    <xf numFmtId="9" fontId="122" fillId="0" borderId="120" xfId="20962" applyFont="1" applyBorder="1" applyAlignment="1">
      <alignment horizontal="center"/>
    </xf>
    <xf numFmtId="193" fontId="95" fillId="0" borderId="119" xfId="7" applyNumberFormat="1" applyFont="1" applyFill="1" applyBorder="1" applyAlignment="1" applyProtection="1">
      <alignment horizontal="right"/>
    </xf>
    <xf numFmtId="193" fontId="95" fillId="0" borderId="123" xfId="0" applyNumberFormat="1" applyFont="1" applyBorder="1" applyAlignment="1">
      <alignment horizontal="right"/>
    </xf>
    <xf numFmtId="193" fontId="95" fillId="0" borderId="119" xfId="0" applyNumberFormat="1" applyFont="1" applyBorder="1" applyAlignment="1">
      <alignment horizontal="right"/>
    </xf>
    <xf numFmtId="193" fontId="95" fillId="0" borderId="119" xfId="7" applyNumberFormat="1" applyFont="1" applyFill="1" applyBorder="1" applyAlignment="1" applyProtection="1">
      <alignment horizontal="right"/>
      <protection locked="0"/>
    </xf>
    <xf numFmtId="193" fontId="95" fillId="0" borderId="123" xfId="0" applyNumberFormat="1" applyFont="1" applyBorder="1" applyAlignment="1" applyProtection="1">
      <alignment horizontal="right"/>
      <protection locked="0"/>
    </xf>
    <xf numFmtId="193" fontId="95" fillId="0" borderId="119" xfId="0" applyNumberFormat="1" applyFont="1" applyBorder="1" applyAlignment="1" applyProtection="1">
      <alignment horizontal="right"/>
      <protection locked="0"/>
    </xf>
    <xf numFmtId="193" fontId="95" fillId="36" borderId="119" xfId="0" applyNumberFormat="1" applyFont="1" applyFill="1" applyBorder="1" applyAlignment="1">
      <alignment horizontal="right"/>
    </xf>
    <xf numFmtId="3" fontId="104" fillId="0" borderId="119" xfId="0" applyNumberFormat="1" applyFont="1" applyBorder="1" applyAlignment="1">
      <alignment vertical="center" wrapText="1"/>
    </xf>
    <xf numFmtId="3" fontId="104" fillId="0" borderId="121" xfId="0" applyNumberFormat="1" applyFont="1" applyBorder="1" applyAlignment="1">
      <alignment vertical="center" wrapText="1"/>
    </xf>
    <xf numFmtId="167" fontId="3" fillId="0" borderId="119" xfId="0" applyNumberFormat="1" applyFont="1" applyBorder="1" applyAlignment="1">
      <alignment horizontal="center" vertical="center"/>
    </xf>
    <xf numFmtId="167" fontId="100" fillId="0" borderId="119" xfId="0" applyNumberFormat="1" applyFont="1" applyBorder="1" applyAlignment="1">
      <alignment horizontal="center" vertical="center"/>
    </xf>
    <xf numFmtId="193" fontId="0" fillId="0" borderId="88" xfId="0" applyNumberFormat="1" applyBorder="1"/>
    <xf numFmtId="193" fontId="0" fillId="0" borderId="88" xfId="0" applyNumberFormat="1" applyBorder="1" applyAlignment="1">
      <alignment wrapText="1"/>
    </xf>
    <xf numFmtId="10" fontId="101" fillId="0" borderId="119" xfId="20962" applyNumberFormat="1" applyFont="1" applyFill="1" applyBorder="1" applyAlignment="1">
      <alignment horizontal="left" vertical="center" wrapText="1"/>
    </xf>
    <xf numFmtId="193" fontId="129" fillId="0" borderId="34" xfId="0" applyNumberFormat="1" applyFont="1" applyBorder="1" applyAlignment="1">
      <alignment vertical="center"/>
    </xf>
    <xf numFmtId="193" fontId="129" fillId="0" borderId="13" xfId="0" applyNumberFormat="1" applyFont="1" applyBorder="1" applyAlignment="1">
      <alignment vertical="center"/>
    </xf>
    <xf numFmtId="193" fontId="131" fillId="0" borderId="13" xfId="0" applyNumberFormat="1" applyFont="1" applyBorder="1" applyAlignment="1">
      <alignment vertical="center"/>
    </xf>
    <xf numFmtId="193" fontId="129" fillId="0" borderId="14" xfId="0" applyNumberFormat="1" applyFont="1" applyBorder="1" applyAlignment="1">
      <alignment vertical="center"/>
    </xf>
    <xf numFmtId="193" fontId="131" fillId="0" borderId="14" xfId="0" applyNumberFormat="1" applyFont="1" applyBorder="1" applyAlignment="1">
      <alignment vertical="center"/>
    </xf>
    <xf numFmtId="193" fontId="3" fillId="0" borderId="119" xfId="0" applyNumberFormat="1" applyFont="1" applyBorder="1"/>
    <xf numFmtId="193" fontId="3" fillId="0" borderId="121" xfId="0" applyNumberFormat="1" applyFont="1" applyBorder="1"/>
    <xf numFmtId="43" fontId="3" fillId="0" borderId="119" xfId="7" applyFont="1" applyBorder="1" applyAlignment="1"/>
    <xf numFmtId="193" fontId="95" fillId="3" borderId="25" xfId="5" applyNumberFormat="1" applyFont="1" applyFill="1" applyBorder="1" applyProtection="1">
      <protection locked="0"/>
    </xf>
    <xf numFmtId="193" fontId="95" fillId="36" borderId="119" xfId="5" applyNumberFormat="1" applyFont="1" applyFill="1" applyBorder="1" applyProtection="1">
      <protection locked="0"/>
    </xf>
    <xf numFmtId="164" fontId="106" fillId="0" borderId="119" xfId="948" applyNumberFormat="1" applyFont="1" applyFill="1" applyBorder="1" applyAlignment="1" applyProtection="1">
      <alignment horizontal="right" vertical="center"/>
      <protection locked="0"/>
    </xf>
    <xf numFmtId="164" fontId="3" fillId="0" borderId="119" xfId="7" applyNumberFormat="1" applyFont="1" applyBorder="1"/>
    <xf numFmtId="164" fontId="3" fillId="0" borderId="119" xfId="7" applyNumberFormat="1" applyFont="1" applyFill="1" applyBorder="1" applyAlignment="1">
      <alignment vertical="center"/>
    </xf>
    <xf numFmtId="164" fontId="3" fillId="0" borderId="119" xfId="7" applyNumberFormat="1" applyFont="1" applyFill="1" applyBorder="1"/>
    <xf numFmtId="164" fontId="3" fillId="0" borderId="119" xfId="7" applyNumberFormat="1" applyFont="1" applyBorder="1" applyAlignment="1"/>
    <xf numFmtId="164" fontId="3" fillId="0" borderId="119" xfId="7" applyNumberFormat="1" applyFont="1" applyBorder="1" applyAlignment="1">
      <alignment vertical="center"/>
    </xf>
    <xf numFmtId="164" fontId="3" fillId="0" borderId="88" xfId="7" applyNumberFormat="1" applyFont="1" applyFill="1" applyBorder="1" applyAlignment="1"/>
    <xf numFmtId="164" fontId="3" fillId="0" borderId="88" xfId="7" applyNumberFormat="1" applyFont="1" applyFill="1" applyBorder="1"/>
    <xf numFmtId="164" fontId="4" fillId="0" borderId="119" xfId="7" applyNumberFormat="1" applyFont="1" applyFill="1" applyBorder="1"/>
    <xf numFmtId="164" fontId="4" fillId="0" borderId="119" xfId="7" applyNumberFormat="1" applyFont="1" applyFill="1" applyBorder="1" applyAlignment="1">
      <alignment vertical="center"/>
    </xf>
    <xf numFmtId="166" fontId="113" fillId="36" borderId="119" xfId="20965" applyFont="1" applyFill="1" applyBorder="1"/>
    <xf numFmtId="164" fontId="114" fillId="81" borderId="119" xfId="7" applyNumberFormat="1" applyFont="1" applyFill="1" applyBorder="1"/>
    <xf numFmtId="164" fontId="114" fillId="0" borderId="119" xfId="7" applyNumberFormat="1" applyFont="1" applyFill="1" applyBorder="1" applyAlignment="1">
      <alignment horizontal="left" wrapText="1" indent="1"/>
    </xf>
    <xf numFmtId="164" fontId="116" fillId="0" borderId="119" xfId="0" applyNumberFormat="1" applyFont="1" applyBorder="1" applyAlignment="1">
      <alignment horizontal="left" vertical="center" wrapText="1"/>
    </xf>
    <xf numFmtId="43" fontId="122" fillId="0" borderId="119" xfId="7" applyFont="1" applyBorder="1" applyAlignment="1">
      <alignment horizontal="center"/>
    </xf>
    <xf numFmtId="43" fontId="122" fillId="0" borderId="120" xfId="7" applyFont="1" applyBorder="1" applyAlignment="1">
      <alignment horizontal="center"/>
    </xf>
    <xf numFmtId="43" fontId="130" fillId="0" borderId="119" xfId="7" applyFont="1" applyBorder="1" applyAlignment="1">
      <alignment horizontal="center"/>
    </xf>
    <xf numFmtId="193" fontId="97" fillId="0" borderId="119" xfId="0" applyNumberFormat="1" applyFont="1" applyBorder="1" applyAlignment="1" applyProtection="1">
      <alignment horizontal="right" vertical="center" wrapText="1"/>
      <protection locked="0"/>
    </xf>
    <xf numFmtId="193" fontId="3" fillId="0" borderId="119" xfId="0" applyNumberFormat="1" applyFont="1" applyBorder="1" applyAlignment="1" applyProtection="1">
      <alignment vertical="center" wrapText="1"/>
      <protection locked="0"/>
    </xf>
    <xf numFmtId="193" fontId="3" fillId="0" borderId="88" xfId="0" applyNumberFormat="1" applyFont="1" applyBorder="1" applyAlignment="1" applyProtection="1">
      <alignmen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93" fontId="97" fillId="0" borderId="119" xfId="0" applyNumberFormat="1" applyFont="1" applyBorder="1" applyAlignment="1" applyProtection="1">
      <alignment vertical="center" wrapText="1"/>
      <protection locked="0"/>
    </xf>
    <xf numFmtId="10" fontId="97" fillId="0" borderId="119" xfId="20962" applyNumberFormat="1" applyFont="1" applyFill="1" applyBorder="1" applyAlignment="1">
      <alignment horizontal="left" vertical="center" wrapText="1"/>
    </xf>
    <xf numFmtId="10" fontId="3" fillId="0" borderId="119" xfId="20962" applyNumberFormat="1" applyFont="1" applyFill="1" applyBorder="1" applyAlignment="1">
      <alignment horizontal="left" vertical="center" wrapText="1"/>
    </xf>
    <xf numFmtId="193" fontId="129" fillId="0" borderId="17" xfId="0" applyNumberFormat="1" applyFont="1" applyBorder="1" applyAlignment="1">
      <alignment vertical="center"/>
    </xf>
    <xf numFmtId="167" fontId="3" fillId="0" borderId="88" xfId="0" applyNumberFormat="1" applyFont="1" applyBorder="1"/>
    <xf numFmtId="9" fontId="3" fillId="0" borderId="88" xfId="20962" applyFont="1" applyBorder="1"/>
    <xf numFmtId="164" fontId="3" fillId="0" borderId="70" xfId="7" applyNumberFormat="1" applyFont="1" applyFill="1" applyBorder="1" applyAlignment="1">
      <alignment vertical="center"/>
    </xf>
    <xf numFmtId="164" fontId="3" fillId="0" borderId="121" xfId="7" applyNumberFormat="1" applyFont="1" applyFill="1" applyBorder="1" applyAlignment="1">
      <alignment vertical="center"/>
    </xf>
    <xf numFmtId="164" fontId="4" fillId="0" borderId="119" xfId="7" applyNumberFormat="1" applyFont="1" applyBorder="1"/>
    <xf numFmtId="169" fontId="9" fillId="37" borderId="119" xfId="20" applyBorder="1"/>
    <xf numFmtId="164" fontId="4" fillId="0" borderId="119" xfId="7" applyNumberFormat="1" applyFont="1" applyBorder="1" applyAlignment="1">
      <alignment vertical="center"/>
    </xf>
    <xf numFmtId="194" fontId="113" fillId="36" borderId="119" xfId="20965" applyNumberFormat="1" applyFont="1" applyFill="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4" xfId="0" applyFont="1" applyBorder="1" applyAlignment="1">
      <alignment horizontal="left" vertical="center" wrapText="1"/>
    </xf>
    <xf numFmtId="0" fontId="116" fillId="0" borderId="115"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8" xfId="0" applyFont="1" applyBorder="1" applyAlignment="1">
      <alignment horizontal="left" vertical="center" wrapText="1"/>
    </xf>
    <xf numFmtId="0" fontId="117" fillId="0" borderId="111" xfId="0" applyFont="1" applyBorder="1" applyAlignment="1">
      <alignment horizontal="center" vertical="center" wrapText="1"/>
    </xf>
    <xf numFmtId="0" fontId="117" fillId="0" borderId="112" xfId="0" applyFont="1" applyBorder="1" applyAlignment="1">
      <alignment horizontal="center" vertical="center" wrapText="1"/>
    </xf>
    <xf numFmtId="0" fontId="117" fillId="0" borderId="113"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6"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0"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19" xfId="0" applyFont="1" applyBorder="1" applyAlignment="1">
      <alignment horizontal="center" vertical="center" wrapText="1"/>
    </xf>
    <xf numFmtId="0" fontId="121" fillId="0" borderId="119" xfId="0" applyFont="1" applyBorder="1" applyAlignment="1">
      <alignment horizontal="center" vertical="center"/>
    </xf>
    <xf numFmtId="0" fontId="121" fillId="0" borderId="111" xfId="0" applyFont="1" applyBorder="1" applyAlignment="1">
      <alignment horizontal="center" vertical="center"/>
    </xf>
    <xf numFmtId="0" fontId="121" fillId="0" borderId="113"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19"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1"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123"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1" xfId="0" applyFont="1" applyBorder="1" applyAlignment="1">
      <alignment horizontal="center" vertical="top" wrapText="1"/>
    </xf>
    <xf numFmtId="0" fontId="117" fillId="0" borderId="113"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1" xfId="0" applyFont="1" applyBorder="1" applyAlignment="1">
      <alignment horizontal="center" vertical="center"/>
    </xf>
    <xf numFmtId="0" fontId="114" fillId="0" borderId="122" xfId="0" applyFont="1" applyBorder="1" applyAlignment="1">
      <alignment horizontal="center" vertical="center"/>
    </xf>
    <xf numFmtId="0" fontId="114" fillId="0" borderId="123" xfId="0" applyFont="1" applyBorder="1" applyAlignment="1">
      <alignment horizontal="center" vertical="center"/>
    </xf>
    <xf numFmtId="0" fontId="114" fillId="0" borderId="111" xfId="0" applyFont="1" applyBorder="1" applyAlignment="1">
      <alignment horizontal="center" vertical="top" wrapText="1"/>
    </xf>
    <xf numFmtId="0" fontId="114" fillId="0" borderId="112" xfId="0" applyFont="1" applyBorder="1" applyAlignment="1">
      <alignment horizontal="center" vertical="top" wrapText="1"/>
    </xf>
    <xf numFmtId="0" fontId="114" fillId="0" borderId="113" xfId="0" applyFont="1" applyBorder="1" applyAlignment="1">
      <alignment horizontal="center" vertical="top" wrapText="1"/>
    </xf>
    <xf numFmtId="0" fontId="114" fillId="0" borderId="122" xfId="0" applyFont="1" applyBorder="1" applyAlignment="1">
      <alignment horizontal="center" vertical="top" wrapText="1"/>
    </xf>
    <xf numFmtId="0" fontId="114" fillId="0" borderId="123" xfId="0" applyFont="1" applyBorder="1" applyAlignment="1">
      <alignment horizontal="center" vertical="top" wrapText="1"/>
    </xf>
    <xf numFmtId="0" fontId="114" fillId="0" borderId="120" xfId="0" applyFont="1" applyBorder="1" applyAlignment="1">
      <alignment horizontal="center" vertical="top" wrapText="1"/>
    </xf>
    <xf numFmtId="0" fontId="114" fillId="0" borderId="7" xfId="0" applyFont="1" applyBorder="1" applyAlignment="1">
      <alignment horizontal="center" vertical="top" wrapText="1"/>
    </xf>
    <xf numFmtId="0" fontId="116" fillId="0" borderId="124" xfId="0" applyFont="1" applyBorder="1" applyAlignment="1">
      <alignment horizontal="left" vertical="top" wrapText="1"/>
    </xf>
    <xf numFmtId="0" fontId="116" fillId="0" borderId="125" xfId="0" applyFont="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xf numFmtId="193" fontId="123" fillId="36" borderId="25" xfId="0" applyNumberFormat="1" applyFont="1" applyFill="1" applyBorder="1"/>
    <xf numFmtId="164" fontId="117" fillId="0" borderId="119" xfId="7" applyNumberFormat="1" applyFont="1" applyFill="1" applyBorder="1"/>
    <xf numFmtId="10" fontId="122" fillId="0" borderId="119" xfId="20962" applyNumberFormat="1" applyFont="1" applyBorder="1" applyAlignment="1">
      <alignment horizontal="center"/>
    </xf>
    <xf numFmtId="10" fontId="122" fillId="0" borderId="119" xfId="20962" applyNumberFormat="1" applyFont="1" applyFill="1" applyBorder="1" applyAlignment="1">
      <alignment horizontal="center"/>
    </xf>
    <xf numFmtId="43" fontId="122" fillId="0" borderId="119" xfId="7" applyFont="1" applyBorder="1" applyAlignment="1"/>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1"/>
      <c r="B1" s="217" t="s">
        <v>342</v>
      </c>
      <c r="C1" s="171"/>
    </row>
    <row r="2" spans="1:3">
      <c r="A2" s="218">
        <v>1</v>
      </c>
      <c r="B2" s="343" t="s">
        <v>343</v>
      </c>
      <c r="C2" s="87" t="s">
        <v>739</v>
      </c>
    </row>
    <row r="3" spans="1:3">
      <c r="A3" s="218">
        <v>2</v>
      </c>
      <c r="B3" s="344" t="s">
        <v>339</v>
      </c>
      <c r="C3" s="87" t="s">
        <v>741</v>
      </c>
    </row>
    <row r="4" spans="1:3">
      <c r="A4" s="218">
        <v>3</v>
      </c>
      <c r="B4" s="345" t="s">
        <v>344</v>
      </c>
      <c r="C4" s="87" t="s">
        <v>742</v>
      </c>
    </row>
    <row r="5" spans="1:3">
      <c r="A5" s="219">
        <v>4</v>
      </c>
      <c r="B5" s="346" t="s">
        <v>340</v>
      </c>
      <c r="C5" s="517" t="s">
        <v>743</v>
      </c>
    </row>
    <row r="6" spans="1:3" s="220" customFormat="1" ht="45.75" customHeight="1">
      <c r="A6" s="620" t="s">
        <v>418</v>
      </c>
      <c r="B6" s="621"/>
      <c r="C6" s="621"/>
    </row>
    <row r="7" spans="1:3" ht="15">
      <c r="A7" s="221" t="s">
        <v>29</v>
      </c>
      <c r="B7" s="217" t="s">
        <v>341</v>
      </c>
    </row>
    <row r="8" spans="1:3">
      <c r="A8" s="171">
        <v>1</v>
      </c>
      <c r="B8" s="261" t="s">
        <v>20</v>
      </c>
    </row>
    <row r="9" spans="1:3">
      <c r="A9" s="171">
        <v>2</v>
      </c>
      <c r="B9" s="262" t="s">
        <v>21</v>
      </c>
    </row>
    <row r="10" spans="1:3">
      <c r="A10" s="171">
        <v>3</v>
      </c>
      <c r="B10" s="262" t="s">
        <v>22</v>
      </c>
    </row>
    <row r="11" spans="1:3">
      <c r="A11" s="171">
        <v>4</v>
      </c>
      <c r="B11" s="262" t="s">
        <v>23</v>
      </c>
    </row>
    <row r="12" spans="1:3">
      <c r="A12" s="171">
        <v>5</v>
      </c>
      <c r="B12" s="262" t="s">
        <v>24</v>
      </c>
    </row>
    <row r="13" spans="1:3">
      <c r="A13" s="171">
        <v>6</v>
      </c>
      <c r="B13" s="263" t="s">
        <v>351</v>
      </c>
    </row>
    <row r="14" spans="1:3">
      <c r="A14" s="171">
        <v>7</v>
      </c>
      <c r="B14" s="262" t="s">
        <v>345</v>
      </c>
    </row>
    <row r="15" spans="1:3">
      <c r="A15" s="171">
        <v>8</v>
      </c>
      <c r="B15" s="262" t="s">
        <v>346</v>
      </c>
    </row>
    <row r="16" spans="1:3">
      <c r="A16" s="171">
        <v>9</v>
      </c>
      <c r="B16" s="262" t="s">
        <v>25</v>
      </c>
    </row>
    <row r="17" spans="1:2">
      <c r="A17" s="342" t="s">
        <v>417</v>
      </c>
      <c r="B17" s="341" t="s">
        <v>404</v>
      </c>
    </row>
    <row r="18" spans="1:2">
      <c r="A18" s="171">
        <v>10</v>
      </c>
      <c r="B18" s="262" t="s">
        <v>26</v>
      </c>
    </row>
    <row r="19" spans="1:2">
      <c r="A19" s="171">
        <v>11</v>
      </c>
      <c r="B19" s="263" t="s">
        <v>347</v>
      </c>
    </row>
    <row r="20" spans="1:2">
      <c r="A20" s="171">
        <v>12</v>
      </c>
      <c r="B20" s="263" t="s">
        <v>27</v>
      </c>
    </row>
    <row r="21" spans="1:2">
      <c r="A21" s="393">
        <v>13</v>
      </c>
      <c r="B21" s="394" t="s">
        <v>348</v>
      </c>
    </row>
    <row r="22" spans="1:2">
      <c r="A22" s="393">
        <v>14</v>
      </c>
      <c r="B22" s="395" t="s">
        <v>375</v>
      </c>
    </row>
    <row r="23" spans="1:2">
      <c r="A23" s="393">
        <v>15</v>
      </c>
      <c r="B23" s="396" t="s">
        <v>28</v>
      </c>
    </row>
    <row r="24" spans="1:2">
      <c r="A24" s="393">
        <v>15.1</v>
      </c>
      <c r="B24" s="397" t="s">
        <v>431</v>
      </c>
    </row>
    <row r="25" spans="1:2">
      <c r="A25" s="393">
        <v>16</v>
      </c>
      <c r="B25" s="397" t="s">
        <v>495</v>
      </c>
    </row>
    <row r="26" spans="1:2">
      <c r="A26" s="393">
        <v>17</v>
      </c>
      <c r="B26" s="397" t="s">
        <v>536</v>
      </c>
    </row>
    <row r="27" spans="1:2">
      <c r="A27" s="393">
        <v>18</v>
      </c>
      <c r="B27" s="397" t="s">
        <v>706</v>
      </c>
    </row>
    <row r="28" spans="1:2">
      <c r="A28" s="393">
        <v>19</v>
      </c>
      <c r="B28" s="397" t="s">
        <v>707</v>
      </c>
    </row>
    <row r="29" spans="1:2">
      <c r="A29" s="393">
        <v>20</v>
      </c>
      <c r="B29" s="481" t="s">
        <v>537</v>
      </c>
    </row>
    <row r="30" spans="1:2">
      <c r="A30" s="393">
        <v>21</v>
      </c>
      <c r="B30" s="397" t="s">
        <v>703</v>
      </c>
    </row>
    <row r="31" spans="1:2">
      <c r="A31" s="393">
        <v>22</v>
      </c>
      <c r="B31" s="397" t="s">
        <v>538</v>
      </c>
    </row>
    <row r="32" spans="1:2">
      <c r="A32" s="393">
        <v>23</v>
      </c>
      <c r="B32" s="397" t="s">
        <v>539</v>
      </c>
    </row>
    <row r="33" spans="1:2">
      <c r="A33" s="393">
        <v>24</v>
      </c>
      <c r="B33" s="397" t="s">
        <v>540</v>
      </c>
    </row>
    <row r="34" spans="1:2">
      <c r="A34" s="393">
        <v>25</v>
      </c>
      <c r="B34" s="397" t="s">
        <v>541</v>
      </c>
    </row>
    <row r="35" spans="1:2">
      <c r="A35" s="393">
        <v>26</v>
      </c>
      <c r="B35" s="397" t="s">
        <v>738</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6" activePane="bottomRight" state="frozen"/>
      <selection activeCell="B9" sqref="B9"/>
      <selection pane="topRight" activeCell="B9" sqref="B9"/>
      <selection pane="bottomLeft" activeCell="B9" sqref="B9"/>
      <selection pane="bottomRight" activeCell="C44" sqref="C44:C4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"CREDO BANK"</v>
      </c>
    </row>
    <row r="2" spans="1:3" s="2" customFormat="1" ht="15.75" customHeight="1">
      <c r="A2" s="2" t="s">
        <v>31</v>
      </c>
      <c r="B2" s="411">
        <f>'1. key ratios '!B2</f>
        <v>44834</v>
      </c>
    </row>
    <row r="3" spans="1:3" s="2" customFormat="1" ht="15.75" customHeight="1"/>
    <row r="4" spans="1:3" ht="13.5" thickBot="1">
      <c r="A4" s="4" t="s">
        <v>244</v>
      </c>
      <c r="B4" s="153" t="s">
        <v>243</v>
      </c>
    </row>
    <row r="5" spans="1:3">
      <c r="A5" s="94" t="s">
        <v>6</v>
      </c>
      <c r="B5" s="95"/>
      <c r="C5" s="96" t="s">
        <v>73</v>
      </c>
    </row>
    <row r="6" spans="1:3">
      <c r="A6" s="97">
        <v>1</v>
      </c>
      <c r="B6" s="98" t="s">
        <v>242</v>
      </c>
      <c r="C6" s="99">
        <f>SUM(C7:C11)</f>
        <v>220740873.21000001</v>
      </c>
    </row>
    <row r="7" spans="1:3">
      <c r="A7" s="97">
        <v>2</v>
      </c>
      <c r="B7" s="100" t="s">
        <v>241</v>
      </c>
      <c r="C7" s="101">
        <v>5176780</v>
      </c>
    </row>
    <row r="8" spans="1:3">
      <c r="A8" s="97">
        <v>3</v>
      </c>
      <c r="B8" s="102" t="s">
        <v>240</v>
      </c>
      <c r="C8" s="101">
        <v>35305300.5</v>
      </c>
    </row>
    <row r="9" spans="1:3">
      <c r="A9" s="97">
        <v>4</v>
      </c>
      <c r="B9" s="102" t="s">
        <v>239</v>
      </c>
      <c r="C9" s="101">
        <v>396459</v>
      </c>
    </row>
    <row r="10" spans="1:3">
      <c r="A10" s="97">
        <v>5</v>
      </c>
      <c r="B10" s="102" t="s">
        <v>238</v>
      </c>
      <c r="C10" s="101"/>
    </row>
    <row r="11" spans="1:3">
      <c r="A11" s="97">
        <v>6</v>
      </c>
      <c r="B11" s="103" t="s">
        <v>237</v>
      </c>
      <c r="C11" s="101">
        <v>179862333.71000001</v>
      </c>
    </row>
    <row r="12" spans="1:3" s="72" customFormat="1">
      <c r="A12" s="97">
        <v>7</v>
      </c>
      <c r="B12" s="98" t="s">
        <v>236</v>
      </c>
      <c r="C12" s="104">
        <f>SUM(C13:C27)</f>
        <v>13634567.41</v>
      </c>
    </row>
    <row r="13" spans="1:3" s="72" customFormat="1">
      <c r="A13" s="97">
        <v>8</v>
      </c>
      <c r="B13" s="105" t="s">
        <v>235</v>
      </c>
      <c r="C13" s="106">
        <v>396459</v>
      </c>
    </row>
    <row r="14" spans="1:3" s="72" customFormat="1" ht="25.5">
      <c r="A14" s="97">
        <v>9</v>
      </c>
      <c r="B14" s="107" t="s">
        <v>234</v>
      </c>
      <c r="C14" s="106"/>
    </row>
    <row r="15" spans="1:3" s="72" customFormat="1">
      <c r="A15" s="97">
        <v>10</v>
      </c>
      <c r="B15" s="108" t="s">
        <v>233</v>
      </c>
      <c r="C15" s="106">
        <v>13238108.41</v>
      </c>
    </row>
    <row r="16" spans="1:3" s="72" customFormat="1">
      <c r="A16" s="97">
        <v>11</v>
      </c>
      <c r="B16" s="109" t="s">
        <v>232</v>
      </c>
      <c r="C16" s="106"/>
    </row>
    <row r="17" spans="1:3" s="72" customFormat="1">
      <c r="A17" s="97">
        <v>12</v>
      </c>
      <c r="B17" s="108" t="s">
        <v>231</v>
      </c>
      <c r="C17" s="106"/>
    </row>
    <row r="18" spans="1:3" s="72" customFormat="1">
      <c r="A18" s="97">
        <v>13</v>
      </c>
      <c r="B18" s="108" t="s">
        <v>230</v>
      </c>
      <c r="C18" s="106"/>
    </row>
    <row r="19" spans="1:3" s="72" customFormat="1">
      <c r="A19" s="97">
        <v>14</v>
      </c>
      <c r="B19" s="108" t="s">
        <v>229</v>
      </c>
      <c r="C19" s="106"/>
    </row>
    <row r="20" spans="1:3" s="72" customFormat="1">
      <c r="A20" s="97">
        <v>15</v>
      </c>
      <c r="B20" s="108" t="s">
        <v>228</v>
      </c>
      <c r="C20" s="106"/>
    </row>
    <row r="21" spans="1:3" s="72" customFormat="1" ht="25.5">
      <c r="A21" s="97">
        <v>16</v>
      </c>
      <c r="B21" s="107" t="s">
        <v>227</v>
      </c>
      <c r="C21" s="106"/>
    </row>
    <row r="22" spans="1:3" s="72" customFormat="1">
      <c r="A22" s="97">
        <v>17</v>
      </c>
      <c r="B22" s="110" t="s">
        <v>226</v>
      </c>
      <c r="C22" s="106"/>
    </row>
    <row r="23" spans="1:3" s="72" customFormat="1">
      <c r="A23" s="97">
        <v>18</v>
      </c>
      <c r="B23" s="107" t="s">
        <v>225</v>
      </c>
      <c r="C23" s="106"/>
    </row>
    <row r="24" spans="1:3" s="72" customFormat="1" ht="25.5">
      <c r="A24" s="97">
        <v>19</v>
      </c>
      <c r="B24" s="107" t="s">
        <v>202</v>
      </c>
      <c r="C24" s="106"/>
    </row>
    <row r="25" spans="1:3" s="72" customFormat="1">
      <c r="A25" s="97">
        <v>20</v>
      </c>
      <c r="B25" s="109" t="s">
        <v>224</v>
      </c>
      <c r="C25" s="106"/>
    </row>
    <row r="26" spans="1:3" s="72" customFormat="1">
      <c r="A26" s="97">
        <v>21</v>
      </c>
      <c r="B26" s="109" t="s">
        <v>223</v>
      </c>
      <c r="C26" s="106"/>
    </row>
    <row r="27" spans="1:3" s="72" customFormat="1">
      <c r="A27" s="97">
        <v>22</v>
      </c>
      <c r="B27" s="109" t="s">
        <v>222</v>
      </c>
      <c r="C27" s="106"/>
    </row>
    <row r="28" spans="1:3" s="72" customFormat="1">
      <c r="A28" s="97">
        <v>23</v>
      </c>
      <c r="B28" s="111" t="s">
        <v>221</v>
      </c>
      <c r="C28" s="104">
        <f>C6-C12</f>
        <v>207106305.80000001</v>
      </c>
    </row>
    <row r="29" spans="1:3" s="72" customFormat="1">
      <c r="A29" s="112"/>
      <c r="B29" s="113"/>
      <c r="C29" s="106"/>
    </row>
    <row r="30" spans="1:3" s="72" customFormat="1">
      <c r="A30" s="112">
        <v>24</v>
      </c>
      <c r="B30" s="111" t="s">
        <v>220</v>
      </c>
      <c r="C30" s="104">
        <f>C31+C34</f>
        <v>0</v>
      </c>
    </row>
    <row r="31" spans="1:3" s="72" customFormat="1">
      <c r="A31" s="112">
        <v>25</v>
      </c>
      <c r="B31" s="102" t="s">
        <v>219</v>
      </c>
      <c r="C31" s="114">
        <f>C32+C33</f>
        <v>0</v>
      </c>
    </row>
    <row r="32" spans="1:3" s="72" customFormat="1">
      <c r="A32" s="112">
        <v>26</v>
      </c>
      <c r="B32" s="115" t="s">
        <v>300</v>
      </c>
      <c r="C32" s="106"/>
    </row>
    <row r="33" spans="1:3" s="72" customFormat="1">
      <c r="A33" s="112">
        <v>27</v>
      </c>
      <c r="B33" s="115" t="s">
        <v>218</v>
      </c>
      <c r="C33" s="106"/>
    </row>
    <row r="34" spans="1:3" s="72" customFormat="1">
      <c r="A34" s="112">
        <v>28</v>
      </c>
      <c r="B34" s="102" t="s">
        <v>217</v>
      </c>
      <c r="C34" s="106"/>
    </row>
    <row r="35" spans="1:3" s="72" customFormat="1">
      <c r="A35" s="112">
        <v>29</v>
      </c>
      <c r="B35" s="111" t="s">
        <v>216</v>
      </c>
      <c r="C35" s="104">
        <f>SUM(C36:C40)</f>
        <v>0</v>
      </c>
    </row>
    <row r="36" spans="1:3" s="72" customFormat="1">
      <c r="A36" s="112">
        <v>30</v>
      </c>
      <c r="B36" s="107" t="s">
        <v>215</v>
      </c>
      <c r="C36" s="106"/>
    </row>
    <row r="37" spans="1:3" s="72" customFormat="1">
      <c r="A37" s="112">
        <v>31</v>
      </c>
      <c r="B37" s="108" t="s">
        <v>214</v>
      </c>
      <c r="C37" s="106"/>
    </row>
    <row r="38" spans="1:3" s="72" customFormat="1" ht="25.5">
      <c r="A38" s="112">
        <v>32</v>
      </c>
      <c r="B38" s="107" t="s">
        <v>213</v>
      </c>
      <c r="C38" s="106"/>
    </row>
    <row r="39" spans="1:3" s="72" customFormat="1" ht="25.5">
      <c r="A39" s="112">
        <v>33</v>
      </c>
      <c r="B39" s="107" t="s">
        <v>202</v>
      </c>
      <c r="C39" s="106"/>
    </row>
    <row r="40" spans="1:3" s="72" customFormat="1">
      <c r="A40" s="112">
        <v>34</v>
      </c>
      <c r="B40" s="109" t="s">
        <v>212</v>
      </c>
      <c r="C40" s="106"/>
    </row>
    <row r="41" spans="1:3" s="72" customFormat="1">
      <c r="A41" s="112">
        <v>35</v>
      </c>
      <c r="B41" s="111" t="s">
        <v>211</v>
      </c>
      <c r="C41" s="104">
        <f>C30-C35</f>
        <v>0</v>
      </c>
    </row>
    <row r="42" spans="1:3" s="72" customFormat="1">
      <c r="A42" s="112"/>
      <c r="B42" s="113"/>
      <c r="C42" s="106"/>
    </row>
    <row r="43" spans="1:3" s="72" customFormat="1">
      <c r="A43" s="112">
        <v>36</v>
      </c>
      <c r="B43" s="116" t="s">
        <v>210</v>
      </c>
      <c r="C43" s="104">
        <f>SUM(C44:C46)</f>
        <v>87800224.067333594</v>
      </c>
    </row>
    <row r="44" spans="1:3" s="72" customFormat="1">
      <c r="A44" s="112">
        <v>37</v>
      </c>
      <c r="B44" s="102" t="s">
        <v>209</v>
      </c>
      <c r="C44" s="106">
        <v>69200100</v>
      </c>
    </row>
    <row r="45" spans="1:3" s="72" customFormat="1">
      <c r="A45" s="112">
        <v>38</v>
      </c>
      <c r="B45" s="102" t="s">
        <v>208</v>
      </c>
      <c r="C45" s="106"/>
    </row>
    <row r="46" spans="1:3" s="72" customFormat="1">
      <c r="A46" s="112">
        <v>39</v>
      </c>
      <c r="B46" s="102" t="s">
        <v>207</v>
      </c>
      <c r="C46" s="106">
        <v>18600124.067333594</v>
      </c>
    </row>
    <row r="47" spans="1:3" s="72" customFormat="1">
      <c r="A47" s="112">
        <v>40</v>
      </c>
      <c r="B47" s="116" t="s">
        <v>206</v>
      </c>
      <c r="C47" s="104">
        <f>SUM(C48:C51)</f>
        <v>0</v>
      </c>
    </row>
    <row r="48" spans="1:3" s="72" customFormat="1">
      <c r="A48" s="112">
        <v>41</v>
      </c>
      <c r="B48" s="107" t="s">
        <v>205</v>
      </c>
      <c r="C48" s="106"/>
    </row>
    <row r="49" spans="1:3" s="72" customFormat="1">
      <c r="A49" s="112">
        <v>42</v>
      </c>
      <c r="B49" s="108" t="s">
        <v>204</v>
      </c>
      <c r="C49" s="106"/>
    </row>
    <row r="50" spans="1:3" s="72" customFormat="1">
      <c r="A50" s="112">
        <v>43</v>
      </c>
      <c r="B50" s="107" t="s">
        <v>203</v>
      </c>
      <c r="C50" s="106"/>
    </row>
    <row r="51" spans="1:3" s="72" customFormat="1" ht="25.5">
      <c r="A51" s="112">
        <v>44</v>
      </c>
      <c r="B51" s="107" t="s">
        <v>202</v>
      </c>
      <c r="C51" s="106"/>
    </row>
    <row r="52" spans="1:3" s="72" customFormat="1" ht="13.5" thickBot="1">
      <c r="A52" s="117">
        <v>45</v>
      </c>
      <c r="B52" s="118" t="s">
        <v>201</v>
      </c>
      <c r="C52" s="119">
        <f>C43-C47</f>
        <v>87800224.067333594</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9.42578125" style="248" bestFit="1" customWidth="1"/>
    <col min="2" max="2" width="59" style="248" customWidth="1"/>
    <col min="3" max="3" width="16.7109375" style="248" bestFit="1" customWidth="1"/>
    <col min="4" max="4" width="14.28515625" style="248" bestFit="1" customWidth="1"/>
    <col min="5" max="16384" width="9.140625" style="248"/>
  </cols>
  <sheetData>
    <row r="1" spans="1:4" ht="15">
      <c r="A1" s="246" t="s">
        <v>30</v>
      </c>
      <c r="B1" s="3" t="str">
        <f>'Info '!C2</f>
        <v>JSC "CREDO BANK"</v>
      </c>
    </row>
    <row r="2" spans="1:4" s="246" customFormat="1" ht="15.75" customHeight="1">
      <c r="A2" s="246" t="s">
        <v>31</v>
      </c>
      <c r="B2" s="411">
        <f>'1. key ratios '!B2</f>
        <v>44834</v>
      </c>
    </row>
    <row r="3" spans="1:4" s="246" customFormat="1" ht="15.75" customHeight="1"/>
    <row r="4" spans="1:4" ht="13.5" thickBot="1">
      <c r="A4" s="248" t="s">
        <v>403</v>
      </c>
      <c r="B4" s="331" t="s">
        <v>404</v>
      </c>
    </row>
    <row r="5" spans="1:4" s="253" customFormat="1" ht="12.75" customHeight="1">
      <c r="A5" s="391"/>
      <c r="B5" s="392" t="s">
        <v>407</v>
      </c>
      <c r="C5" s="324" t="s">
        <v>405</v>
      </c>
      <c r="D5" s="325" t="s">
        <v>406</v>
      </c>
    </row>
    <row r="6" spans="1:4" s="332" customFormat="1">
      <c r="A6" s="326">
        <v>1</v>
      </c>
      <c r="B6" s="384" t="s">
        <v>408</v>
      </c>
      <c r="C6" s="384"/>
      <c r="D6" s="327"/>
    </row>
    <row r="7" spans="1:4" s="332" customFormat="1">
      <c r="A7" s="328" t="s">
        <v>394</v>
      </c>
      <c r="B7" s="385" t="s">
        <v>409</v>
      </c>
      <c r="C7" s="609">
        <v>4.4999999999999998E-2</v>
      </c>
      <c r="D7" s="532">
        <f>C7*'5. RWA '!$C$13</f>
        <v>82856070.584409371</v>
      </c>
    </row>
    <row r="8" spans="1:4" s="332" customFormat="1">
      <c r="A8" s="328" t="s">
        <v>395</v>
      </c>
      <c r="B8" s="385" t="s">
        <v>410</v>
      </c>
      <c r="C8" s="610">
        <v>0.06</v>
      </c>
      <c r="D8" s="532">
        <f>C8*'5. RWA '!$C$13</f>
        <v>110474760.77921249</v>
      </c>
    </row>
    <row r="9" spans="1:4" s="332" customFormat="1">
      <c r="A9" s="328" t="s">
        <v>396</v>
      </c>
      <c r="B9" s="385" t="s">
        <v>411</v>
      </c>
      <c r="C9" s="610">
        <v>0.08</v>
      </c>
      <c r="D9" s="532">
        <f>C9*'5. RWA '!$C$13</f>
        <v>147299681.03895</v>
      </c>
    </row>
    <row r="10" spans="1:4" s="332" customFormat="1">
      <c r="A10" s="326" t="s">
        <v>397</v>
      </c>
      <c r="B10" s="384" t="s">
        <v>412</v>
      </c>
      <c r="C10" s="380"/>
      <c r="D10" s="386"/>
    </row>
    <row r="11" spans="1:4" s="333" customFormat="1">
      <c r="A11" s="329" t="s">
        <v>398</v>
      </c>
      <c r="B11" s="379" t="s">
        <v>478</v>
      </c>
      <c r="C11" s="575">
        <v>2.5000000000000001E-2</v>
      </c>
      <c r="D11" s="532">
        <f>C11*'5. RWA '!$C$13</f>
        <v>46031150.324671872</v>
      </c>
    </row>
    <row r="12" spans="1:4" s="333" customFormat="1">
      <c r="A12" s="329" t="s">
        <v>399</v>
      </c>
      <c r="B12" s="379" t="s">
        <v>413</v>
      </c>
      <c r="C12" s="575">
        <v>0</v>
      </c>
      <c r="D12" s="532">
        <f>C12*'5. RWA '!$C$13</f>
        <v>0</v>
      </c>
    </row>
    <row r="13" spans="1:4" s="333" customFormat="1">
      <c r="A13" s="329" t="s">
        <v>400</v>
      </c>
      <c r="B13" s="379" t="s">
        <v>414</v>
      </c>
      <c r="C13" s="575">
        <v>0</v>
      </c>
      <c r="D13" s="532">
        <f>C13*'5. RWA '!$C$13</f>
        <v>0</v>
      </c>
    </row>
    <row r="14" spans="1:4" s="333" customFormat="1">
      <c r="A14" s="326" t="s">
        <v>401</v>
      </c>
      <c r="B14" s="384" t="s">
        <v>475</v>
      </c>
      <c r="C14" s="381"/>
      <c r="D14" s="387"/>
    </row>
    <row r="15" spans="1:4" s="333" customFormat="1">
      <c r="A15" s="329">
        <v>3.1</v>
      </c>
      <c r="B15" s="379" t="s">
        <v>419</v>
      </c>
      <c r="C15" s="575">
        <v>1.4284124006468377E-2</v>
      </c>
      <c r="D15" s="532">
        <f>C15*'5. RWA '!$C$13</f>
        <v>26300586.375920001</v>
      </c>
    </row>
    <row r="16" spans="1:4" s="333" customFormat="1">
      <c r="A16" s="329">
        <v>3.2</v>
      </c>
      <c r="B16" s="379" t="s">
        <v>420</v>
      </c>
      <c r="C16" s="575">
        <v>1.9055523222948716E-2</v>
      </c>
      <c r="D16" s="532">
        <f>C16*'5. RWA '!$C$13</f>
        <v>35085906.15963313</v>
      </c>
    </row>
    <row r="17" spans="1:4" s="332" customFormat="1">
      <c r="A17" s="329">
        <v>3.3</v>
      </c>
      <c r="B17" s="379" t="s">
        <v>421</v>
      </c>
      <c r="C17" s="575">
        <v>3.1007364297264958E-2</v>
      </c>
      <c r="D17" s="532">
        <f>C17*'5. RWA '!$C$13</f>
        <v>57092185.885570675</v>
      </c>
    </row>
    <row r="18" spans="1:4" s="253" customFormat="1" ht="12.75" customHeight="1">
      <c r="A18" s="389"/>
      <c r="B18" s="390" t="s">
        <v>474</v>
      </c>
      <c r="C18" s="382" t="s">
        <v>405</v>
      </c>
      <c r="D18" s="388" t="s">
        <v>406</v>
      </c>
    </row>
    <row r="19" spans="1:4" s="332" customFormat="1">
      <c r="A19" s="330">
        <v>4</v>
      </c>
      <c r="B19" s="379" t="s">
        <v>415</v>
      </c>
      <c r="C19" s="575">
        <f>C7+C11+C12+C13+C15</f>
        <v>8.4284124006468383E-2</v>
      </c>
      <c r="D19" s="532">
        <f>C19*'5. RWA '!$C$13</f>
        <v>155187807.28500125</v>
      </c>
    </row>
    <row r="20" spans="1:4" s="332" customFormat="1">
      <c r="A20" s="330">
        <v>5</v>
      </c>
      <c r="B20" s="379" t="s">
        <v>135</v>
      </c>
      <c r="C20" s="575">
        <f>C8+C11+C12+C13+C16</f>
        <v>0.10405552322294871</v>
      </c>
      <c r="D20" s="532">
        <f>C20*'5. RWA '!$C$13</f>
        <v>191591817.26351747</v>
      </c>
    </row>
    <row r="21" spans="1:4" s="332" customFormat="1" ht="13.5" thickBot="1">
      <c r="A21" s="334" t="s">
        <v>402</v>
      </c>
      <c r="B21" s="335" t="s">
        <v>416</v>
      </c>
      <c r="C21" s="383">
        <f>C9+C11+C12+C13+C17</f>
        <v>0.13600736429726495</v>
      </c>
      <c r="D21" s="532">
        <f>C21*'5. RWA '!$C$13</f>
        <v>250423017.24919254</v>
      </c>
    </row>
    <row r="23" spans="1:4" ht="51">
      <c r="B23" s="288"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pane xSplit="1" ySplit="5" topLeftCell="B23" activePane="bottomRight" state="frozen"/>
      <selection activeCell="B47" sqref="B47"/>
      <selection pane="topRight" activeCell="B47" sqref="B47"/>
      <selection pane="bottomLeft" activeCell="B47" sqref="B47"/>
      <selection pane="bottomRight" activeCell="C42" sqref="C4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tr">
        <f>'Info '!C2</f>
        <v>JSC "CREDO BANK"</v>
      </c>
      <c r="E1" s="4"/>
    </row>
    <row r="2" spans="1:5" s="2" customFormat="1" ht="15.75" customHeight="1">
      <c r="A2" s="2" t="s">
        <v>31</v>
      </c>
      <c r="B2" s="411">
        <f>'1. key ratios '!B2</f>
        <v>44834</v>
      </c>
    </row>
    <row r="3" spans="1:5" s="2" customFormat="1" ht="15.75" customHeight="1">
      <c r="A3" s="120"/>
    </row>
    <row r="4" spans="1:5" s="2" customFormat="1" ht="15.75" customHeight="1" thickBot="1">
      <c r="A4" s="2" t="s">
        <v>86</v>
      </c>
      <c r="B4" s="238" t="s">
        <v>284</v>
      </c>
      <c r="D4" s="41" t="s">
        <v>73</v>
      </c>
    </row>
    <row r="5" spans="1:5" ht="25.5">
      <c r="A5" s="121" t="s">
        <v>6</v>
      </c>
      <c r="B5" s="265" t="s">
        <v>338</v>
      </c>
      <c r="C5" s="122" t="s">
        <v>91</v>
      </c>
      <c r="D5" s="123" t="s">
        <v>92</v>
      </c>
    </row>
    <row r="6" spans="1:5" ht="15">
      <c r="A6" s="88">
        <v>1</v>
      </c>
      <c r="B6" s="124" t="s">
        <v>35</v>
      </c>
      <c r="C6" s="576">
        <v>65964125.879999995</v>
      </c>
      <c r="D6" s="125"/>
      <c r="E6" s="126"/>
    </row>
    <row r="7" spans="1:5" ht="15">
      <c r="A7" s="88">
        <v>2</v>
      </c>
      <c r="B7" s="127" t="s">
        <v>36</v>
      </c>
      <c r="C7" s="577">
        <v>124820740.10000001</v>
      </c>
      <c r="D7" s="129"/>
      <c r="E7" s="126"/>
    </row>
    <row r="8" spans="1:5" ht="15">
      <c r="A8" s="88">
        <v>3</v>
      </c>
      <c r="B8" s="127" t="s">
        <v>37</v>
      </c>
      <c r="C8" s="577">
        <v>60495601.060000002</v>
      </c>
      <c r="D8" s="129"/>
      <c r="E8" s="126"/>
    </row>
    <row r="9" spans="1:5" ht="15">
      <c r="A9" s="88">
        <v>4</v>
      </c>
      <c r="B9" s="127" t="s">
        <v>38</v>
      </c>
      <c r="C9" s="577">
        <v>0</v>
      </c>
      <c r="D9" s="129"/>
      <c r="E9" s="126"/>
    </row>
    <row r="10" spans="1:5" ht="15">
      <c r="A10" s="88">
        <v>5</v>
      </c>
      <c r="B10" s="127" t="s">
        <v>39</v>
      </c>
      <c r="C10" s="577">
        <v>47902618.409999996</v>
      </c>
      <c r="D10" s="129"/>
      <c r="E10" s="126"/>
    </row>
    <row r="11" spans="1:5" ht="15">
      <c r="A11" s="88">
        <v>6.1</v>
      </c>
      <c r="B11" s="239" t="s">
        <v>40</v>
      </c>
      <c r="C11" s="578">
        <v>1683474047.9859002</v>
      </c>
      <c r="D11" s="131"/>
      <c r="E11" s="132"/>
    </row>
    <row r="12" spans="1:5" ht="15">
      <c r="A12" s="88">
        <v>6.2</v>
      </c>
      <c r="B12" s="240" t="s">
        <v>41</v>
      </c>
      <c r="C12" s="578">
        <v>-63964533.146399997</v>
      </c>
      <c r="D12" s="131"/>
      <c r="E12" s="132"/>
    </row>
    <row r="13" spans="1:5" ht="15.75">
      <c r="A13" s="88" t="s">
        <v>709</v>
      </c>
      <c r="B13" s="134" t="s">
        <v>711</v>
      </c>
      <c r="C13" s="578">
        <v>-31395645.026299998</v>
      </c>
      <c r="D13" s="533" t="s">
        <v>773</v>
      </c>
      <c r="E13" s="132"/>
    </row>
    <row r="14" spans="1:5">
      <c r="A14" s="88" t="s">
        <v>710</v>
      </c>
      <c r="B14" s="134" t="s">
        <v>712</v>
      </c>
      <c r="C14" s="130"/>
      <c r="D14" s="131"/>
      <c r="E14" s="132"/>
    </row>
    <row r="15" spans="1:5">
      <c r="A15" s="88">
        <v>6</v>
      </c>
      <c r="B15" s="127" t="s">
        <v>42</v>
      </c>
      <c r="C15" s="133">
        <f>C11+C12</f>
        <v>1619509514.8395002</v>
      </c>
      <c r="D15" s="131"/>
      <c r="E15" s="126"/>
    </row>
    <row r="16" spans="1:5" ht="15">
      <c r="A16" s="88">
        <v>7</v>
      </c>
      <c r="B16" s="127" t="s">
        <v>43</v>
      </c>
      <c r="C16" s="577">
        <v>29588335.950000003</v>
      </c>
      <c r="D16" s="129"/>
      <c r="E16" s="126"/>
    </row>
    <row r="17" spans="1:5" ht="15">
      <c r="A17" s="88">
        <v>8</v>
      </c>
      <c r="B17" s="127" t="s">
        <v>197</v>
      </c>
      <c r="C17" s="577">
        <v>2263328</v>
      </c>
      <c r="D17" s="129"/>
      <c r="E17" s="126"/>
    </row>
    <row r="18" spans="1:5">
      <c r="A18" s="88">
        <v>9</v>
      </c>
      <c r="B18" s="127" t="s">
        <v>44</v>
      </c>
      <c r="C18" s="128">
        <v>0</v>
      </c>
      <c r="D18" s="129"/>
      <c r="E18" s="126"/>
    </row>
    <row r="19" spans="1:5">
      <c r="A19" s="88">
        <v>9.1</v>
      </c>
      <c r="B19" s="134" t="s">
        <v>88</v>
      </c>
      <c r="C19" s="130"/>
      <c r="D19" s="129"/>
      <c r="E19" s="126"/>
    </row>
    <row r="20" spans="1:5">
      <c r="A20" s="88">
        <v>9.1999999999999993</v>
      </c>
      <c r="B20" s="134" t="s">
        <v>89</v>
      </c>
      <c r="C20" s="130"/>
      <c r="D20" s="129"/>
      <c r="E20" s="126"/>
    </row>
    <row r="21" spans="1:5">
      <c r="A21" s="88">
        <v>9.3000000000000007</v>
      </c>
      <c r="B21" s="134" t="s">
        <v>266</v>
      </c>
      <c r="C21" s="130"/>
      <c r="D21" s="129"/>
      <c r="E21" s="126"/>
    </row>
    <row r="22" spans="1:5" ht="15">
      <c r="A22" s="88">
        <v>10</v>
      </c>
      <c r="B22" s="127" t="s">
        <v>45</v>
      </c>
      <c r="C22" s="577">
        <v>39798549.939999998</v>
      </c>
      <c r="D22" s="129"/>
      <c r="E22" s="126"/>
    </row>
    <row r="23" spans="1:5" ht="15">
      <c r="A23" s="88">
        <v>10.1</v>
      </c>
      <c r="B23" s="134" t="s">
        <v>90</v>
      </c>
      <c r="C23" s="577">
        <v>13238108.41</v>
      </c>
      <c r="D23" s="135" t="s">
        <v>778</v>
      </c>
      <c r="E23" s="126"/>
    </row>
    <row r="24" spans="1:5" ht="15">
      <c r="A24" s="88">
        <v>11</v>
      </c>
      <c r="B24" s="136" t="s">
        <v>46</v>
      </c>
      <c r="C24" s="577">
        <v>55706380.390000001</v>
      </c>
      <c r="D24" s="137"/>
      <c r="E24" s="126"/>
    </row>
    <row r="25" spans="1:5" ht="15">
      <c r="A25" s="88">
        <v>12</v>
      </c>
      <c r="B25" s="138" t="s">
        <v>47</v>
      </c>
      <c r="C25" s="139">
        <f>SUM(C6:C10,C15:C18,C22,C24)</f>
        <v>2046049194.5695004</v>
      </c>
      <c r="D25" s="140"/>
      <c r="E25" s="141"/>
    </row>
    <row r="26" spans="1:5" ht="15">
      <c r="A26" s="88">
        <v>13</v>
      </c>
      <c r="B26" s="127" t="s">
        <v>49</v>
      </c>
      <c r="C26" s="611">
        <v>0</v>
      </c>
      <c r="D26" s="142"/>
      <c r="E26" s="126"/>
    </row>
    <row r="27" spans="1:5" ht="15">
      <c r="A27" s="88">
        <v>14</v>
      </c>
      <c r="B27" s="127" t="s">
        <v>50</v>
      </c>
      <c r="C27" s="577">
        <v>146936232.936407</v>
      </c>
      <c r="D27" s="129"/>
      <c r="E27" s="126"/>
    </row>
    <row r="28" spans="1:5" ht="15">
      <c r="A28" s="88">
        <v>15</v>
      </c>
      <c r="B28" s="127" t="s">
        <v>51</v>
      </c>
      <c r="C28" s="577">
        <v>36233983.589600071</v>
      </c>
      <c r="D28" s="129"/>
      <c r="E28" s="126"/>
    </row>
    <row r="29" spans="1:5" ht="15">
      <c r="A29" s="88">
        <v>16</v>
      </c>
      <c r="B29" s="127" t="s">
        <v>52</v>
      </c>
      <c r="C29" s="577">
        <v>372133189.64449966</v>
      </c>
      <c r="D29" s="129"/>
      <c r="E29" s="126"/>
    </row>
    <row r="30" spans="1:5" ht="15">
      <c r="A30" s="88">
        <v>17</v>
      </c>
      <c r="B30" s="127" t="s">
        <v>53</v>
      </c>
      <c r="C30" s="577">
        <v>0</v>
      </c>
      <c r="D30" s="129"/>
      <c r="E30" s="126"/>
    </row>
    <row r="31" spans="1:5" ht="15">
      <c r="A31" s="88">
        <v>18</v>
      </c>
      <c r="B31" s="127" t="s">
        <v>54</v>
      </c>
      <c r="C31" s="577">
        <v>1056051131.5495126</v>
      </c>
      <c r="D31" s="129"/>
      <c r="E31" s="126"/>
    </row>
    <row r="32" spans="1:5" ht="15">
      <c r="A32" s="88">
        <v>19</v>
      </c>
      <c r="B32" s="127" t="s">
        <v>55</v>
      </c>
      <c r="C32" s="577">
        <v>34937538.960000001</v>
      </c>
      <c r="D32" s="129"/>
      <c r="E32" s="126"/>
    </row>
    <row r="33" spans="1:5" ht="15">
      <c r="A33" s="88">
        <v>20</v>
      </c>
      <c r="B33" s="127" t="s">
        <v>56</v>
      </c>
      <c r="C33" s="577">
        <v>94747914.610000014</v>
      </c>
      <c r="D33" s="129"/>
      <c r="E33" s="126"/>
    </row>
    <row r="34" spans="1:5" ht="15">
      <c r="A34" s="88">
        <v>20.100000000000001</v>
      </c>
      <c r="B34" s="143" t="s">
        <v>714</v>
      </c>
      <c r="C34" s="579"/>
      <c r="D34" s="137"/>
      <c r="E34" s="126"/>
    </row>
    <row r="35" spans="1:5" ht="15">
      <c r="A35" s="88">
        <v>21</v>
      </c>
      <c r="B35" s="136" t="s">
        <v>57</v>
      </c>
      <c r="C35" s="579">
        <v>84268330</v>
      </c>
      <c r="D35" s="137"/>
      <c r="E35" s="126"/>
    </row>
    <row r="36" spans="1:5" ht="15.75">
      <c r="A36" s="88">
        <v>21.1</v>
      </c>
      <c r="B36" s="143" t="s">
        <v>713</v>
      </c>
      <c r="C36" s="580">
        <v>69200100</v>
      </c>
      <c r="D36" s="533" t="s">
        <v>774</v>
      </c>
      <c r="E36" s="126"/>
    </row>
    <row r="37" spans="1:5" ht="15">
      <c r="A37" s="88">
        <v>22</v>
      </c>
      <c r="B37" s="138" t="s">
        <v>58</v>
      </c>
      <c r="C37" s="139">
        <f>SUM(C26:C35)</f>
        <v>1825308321.2900195</v>
      </c>
      <c r="D37" s="140"/>
      <c r="E37" s="141"/>
    </row>
    <row r="38" spans="1:5" ht="15.75">
      <c r="A38" s="88">
        <v>23</v>
      </c>
      <c r="B38" s="136" t="s">
        <v>60</v>
      </c>
      <c r="C38" s="577">
        <v>5176780</v>
      </c>
      <c r="D38" s="533" t="s">
        <v>775</v>
      </c>
      <c r="E38" s="126"/>
    </row>
    <row r="39" spans="1:5" ht="15.75">
      <c r="A39" s="88">
        <v>24</v>
      </c>
      <c r="B39" s="136" t="s">
        <v>61</v>
      </c>
      <c r="C39" s="577">
        <v>0</v>
      </c>
      <c r="D39" s="534"/>
      <c r="E39" s="126"/>
    </row>
    <row r="40" spans="1:5" ht="15.75">
      <c r="A40" s="88">
        <v>25</v>
      </c>
      <c r="B40" s="136" t="s">
        <v>62</v>
      </c>
      <c r="C40" s="577">
        <v>0</v>
      </c>
      <c r="D40" s="534"/>
      <c r="E40" s="126"/>
    </row>
    <row r="41" spans="1:5" ht="15.75">
      <c r="A41" s="88">
        <v>26</v>
      </c>
      <c r="B41" s="136" t="s">
        <v>63</v>
      </c>
      <c r="C41" s="577">
        <v>35305300.5</v>
      </c>
      <c r="D41" s="533" t="s">
        <v>781</v>
      </c>
      <c r="E41" s="126"/>
    </row>
    <row r="42" spans="1:5" ht="15.75">
      <c r="A42" s="88">
        <v>27</v>
      </c>
      <c r="B42" s="136" t="s">
        <v>64</v>
      </c>
      <c r="C42" s="577">
        <v>0</v>
      </c>
      <c r="D42" s="534"/>
      <c r="E42" s="126"/>
    </row>
    <row r="43" spans="1:5" ht="15.75">
      <c r="A43" s="88">
        <v>28</v>
      </c>
      <c r="B43" s="136" t="s">
        <v>65</v>
      </c>
      <c r="C43" s="577">
        <v>179862333.71000001</v>
      </c>
      <c r="D43" s="533" t="s">
        <v>776</v>
      </c>
      <c r="E43" s="126"/>
    </row>
    <row r="44" spans="1:5" ht="15.75">
      <c r="A44" s="88">
        <v>29</v>
      </c>
      <c r="B44" s="136" t="s">
        <v>66</v>
      </c>
      <c r="C44" s="577">
        <v>396459</v>
      </c>
      <c r="D44" s="533" t="s">
        <v>777</v>
      </c>
      <c r="E44" s="126"/>
    </row>
    <row r="45" spans="1:5" ht="15.75" thickBot="1">
      <c r="A45" s="144">
        <v>30</v>
      </c>
      <c r="B45" s="145" t="s">
        <v>264</v>
      </c>
      <c r="C45" s="146">
        <f>SUM(C38:C44)</f>
        <v>220740873.21000001</v>
      </c>
      <c r="D45" s="147"/>
      <c r="E45" s="1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Q23" sqref="Q2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0" bestFit="1" customWidth="1"/>
    <col min="17" max="17" width="14.7109375" style="40" customWidth="1"/>
    <col min="18" max="18" width="13" style="40" bestFit="1" customWidth="1"/>
    <col min="19" max="19" width="34.85546875" style="40" customWidth="1"/>
    <col min="20" max="16384" width="9.140625" style="40"/>
  </cols>
  <sheetData>
    <row r="1" spans="1:19">
      <c r="A1" s="2" t="s">
        <v>30</v>
      </c>
      <c r="B1" s="3" t="str">
        <f>'Info '!C2</f>
        <v>JSC "CREDO BANK"</v>
      </c>
    </row>
    <row r="2" spans="1:19">
      <c r="A2" s="2" t="s">
        <v>31</v>
      </c>
      <c r="B2" s="411">
        <f>'2.RC'!B2</f>
        <v>44834</v>
      </c>
    </row>
    <row r="4" spans="1:19" ht="26.25" thickBot="1">
      <c r="A4" s="4" t="s">
        <v>247</v>
      </c>
      <c r="B4" s="281" t="s">
        <v>373</v>
      </c>
    </row>
    <row r="5" spans="1:19" s="273" customFormat="1">
      <c r="A5" s="268"/>
      <c r="B5" s="269"/>
      <c r="C5" s="270" t="s">
        <v>0</v>
      </c>
      <c r="D5" s="270" t="s">
        <v>1</v>
      </c>
      <c r="E5" s="270" t="s">
        <v>2</v>
      </c>
      <c r="F5" s="270" t="s">
        <v>3</v>
      </c>
      <c r="G5" s="270" t="s">
        <v>4</v>
      </c>
      <c r="H5" s="270" t="s">
        <v>5</v>
      </c>
      <c r="I5" s="270" t="s">
        <v>8</v>
      </c>
      <c r="J5" s="270" t="s">
        <v>9</v>
      </c>
      <c r="K5" s="270" t="s">
        <v>10</v>
      </c>
      <c r="L5" s="270" t="s">
        <v>11</v>
      </c>
      <c r="M5" s="270" t="s">
        <v>12</v>
      </c>
      <c r="N5" s="270" t="s">
        <v>13</v>
      </c>
      <c r="O5" s="270" t="s">
        <v>356</v>
      </c>
      <c r="P5" s="270" t="s">
        <v>357</v>
      </c>
      <c r="Q5" s="270" t="s">
        <v>358</v>
      </c>
      <c r="R5" s="271" t="s">
        <v>359</v>
      </c>
      <c r="S5" s="272" t="s">
        <v>360</v>
      </c>
    </row>
    <row r="6" spans="1:19" s="273" customFormat="1" ht="99" customHeight="1">
      <c r="A6" s="274"/>
      <c r="B6" s="642" t="s">
        <v>361</v>
      </c>
      <c r="C6" s="638">
        <v>0</v>
      </c>
      <c r="D6" s="639"/>
      <c r="E6" s="638">
        <v>0.2</v>
      </c>
      <c r="F6" s="639"/>
      <c r="G6" s="638">
        <v>0.35</v>
      </c>
      <c r="H6" s="639"/>
      <c r="I6" s="638">
        <v>0.5</v>
      </c>
      <c r="J6" s="639"/>
      <c r="K6" s="638">
        <v>0.75</v>
      </c>
      <c r="L6" s="639"/>
      <c r="M6" s="638">
        <v>1</v>
      </c>
      <c r="N6" s="639"/>
      <c r="O6" s="638">
        <v>1.5</v>
      </c>
      <c r="P6" s="639"/>
      <c r="Q6" s="638">
        <v>2.5</v>
      </c>
      <c r="R6" s="639"/>
      <c r="S6" s="640" t="s">
        <v>246</v>
      </c>
    </row>
    <row r="7" spans="1:19" s="273" customFormat="1" ht="30.75" customHeight="1">
      <c r="A7" s="274"/>
      <c r="B7" s="643"/>
      <c r="C7" s="264" t="s">
        <v>249</v>
      </c>
      <c r="D7" s="264" t="s">
        <v>248</v>
      </c>
      <c r="E7" s="264" t="s">
        <v>249</v>
      </c>
      <c r="F7" s="264" t="s">
        <v>248</v>
      </c>
      <c r="G7" s="264" t="s">
        <v>249</v>
      </c>
      <c r="H7" s="264" t="s">
        <v>248</v>
      </c>
      <c r="I7" s="264" t="s">
        <v>249</v>
      </c>
      <c r="J7" s="264" t="s">
        <v>248</v>
      </c>
      <c r="K7" s="264" t="s">
        <v>249</v>
      </c>
      <c r="L7" s="264" t="s">
        <v>248</v>
      </c>
      <c r="M7" s="264" t="s">
        <v>249</v>
      </c>
      <c r="N7" s="264" t="s">
        <v>248</v>
      </c>
      <c r="O7" s="264" t="s">
        <v>249</v>
      </c>
      <c r="P7" s="264" t="s">
        <v>248</v>
      </c>
      <c r="Q7" s="264" t="s">
        <v>249</v>
      </c>
      <c r="R7" s="264" t="s">
        <v>248</v>
      </c>
      <c r="S7" s="641"/>
    </row>
    <row r="8" spans="1:19">
      <c r="A8" s="148">
        <v>1</v>
      </c>
      <c r="B8" s="1" t="s">
        <v>94</v>
      </c>
      <c r="C8" s="581">
        <v>121425486.68000001</v>
      </c>
      <c r="D8" s="581"/>
      <c r="E8" s="581"/>
      <c r="F8" s="582"/>
      <c r="G8" s="581"/>
      <c r="H8" s="581"/>
      <c r="I8" s="581"/>
      <c r="J8" s="581"/>
      <c r="K8" s="581"/>
      <c r="L8" s="581"/>
      <c r="M8" s="581">
        <v>25736473.450000003</v>
      </c>
      <c r="N8" s="581"/>
      <c r="O8" s="581"/>
      <c r="P8" s="581"/>
      <c r="Q8" s="581"/>
      <c r="R8" s="582"/>
      <c r="S8" s="612">
        <f>$C$6*SUM(C8:D8)+$E$6*SUM(E8:F8)+$G$6*SUM(G8:H8)+$I$6*SUM(I8:J8)+$K$6*SUM(K8:L8)+$M$6*SUM(M8:N8)+$O$6*SUM(O8:P8)+$Q$6*SUM(Q8:R8)</f>
        <v>25736473.450000003</v>
      </c>
    </row>
    <row r="9" spans="1:19">
      <c r="A9" s="148">
        <v>2</v>
      </c>
      <c r="B9" s="1" t="s">
        <v>95</v>
      </c>
      <c r="C9" s="583"/>
      <c r="D9" s="581"/>
      <c r="E9" s="581"/>
      <c r="F9" s="581"/>
      <c r="G9" s="581"/>
      <c r="H9" s="581"/>
      <c r="I9" s="581"/>
      <c r="J9" s="581"/>
      <c r="K9" s="581"/>
      <c r="L9" s="581"/>
      <c r="M9" s="581"/>
      <c r="N9" s="581"/>
      <c r="O9" s="581"/>
      <c r="P9" s="581"/>
      <c r="Q9" s="581"/>
      <c r="R9" s="582"/>
      <c r="S9" s="612">
        <f t="shared" ref="S9:S21" si="0">$C$6*SUM(C9:D9)+$E$6*SUM(E9:F9)+$G$6*SUM(G9:H9)+$I$6*SUM(I9:J9)+$K$6*SUM(K9:L9)+$M$6*SUM(M9:N9)+$O$6*SUM(O9:P9)+$Q$6*SUM(Q9:R9)</f>
        <v>0</v>
      </c>
    </row>
    <row r="10" spans="1:19">
      <c r="A10" s="148">
        <v>3</v>
      </c>
      <c r="B10" s="1" t="s">
        <v>267</v>
      </c>
      <c r="C10" s="581">
        <v>26140927.129999999</v>
      </c>
      <c r="D10" s="581"/>
      <c r="E10" s="581"/>
      <c r="F10" s="581"/>
      <c r="G10" s="581"/>
      <c r="H10" s="581"/>
      <c r="I10" s="581"/>
      <c r="J10" s="581"/>
      <c r="K10" s="581"/>
      <c r="L10" s="581"/>
      <c r="M10" s="581"/>
      <c r="N10" s="581"/>
      <c r="O10" s="581"/>
      <c r="P10" s="581"/>
      <c r="Q10" s="581"/>
      <c r="R10" s="582"/>
      <c r="S10" s="612">
        <f t="shared" si="0"/>
        <v>0</v>
      </c>
    </row>
    <row r="11" spans="1:19">
      <c r="A11" s="148">
        <v>4</v>
      </c>
      <c r="B11" s="1" t="s">
        <v>96</v>
      </c>
      <c r="C11" s="581"/>
      <c r="D11" s="581"/>
      <c r="E11" s="581"/>
      <c r="F11" s="581"/>
      <c r="G11" s="581"/>
      <c r="H11" s="581"/>
      <c r="I11" s="581"/>
      <c r="J11" s="581"/>
      <c r="K11" s="581"/>
      <c r="L11" s="581"/>
      <c r="M11" s="581"/>
      <c r="N11" s="581"/>
      <c r="O11" s="581"/>
      <c r="P11" s="581"/>
      <c r="Q11" s="581"/>
      <c r="R11" s="582"/>
      <c r="S11" s="612">
        <f t="shared" si="0"/>
        <v>0</v>
      </c>
    </row>
    <row r="12" spans="1:19">
      <c r="A12" s="148">
        <v>5</v>
      </c>
      <c r="B12" s="1" t="s">
        <v>97</v>
      </c>
      <c r="C12" s="581"/>
      <c r="D12" s="581"/>
      <c r="E12" s="581"/>
      <c r="F12" s="581"/>
      <c r="G12" s="581"/>
      <c r="H12" s="581"/>
      <c r="I12" s="581"/>
      <c r="J12" s="581"/>
      <c r="K12" s="581"/>
      <c r="L12" s="581"/>
      <c r="M12" s="581"/>
      <c r="N12" s="581"/>
      <c r="O12" s="581"/>
      <c r="P12" s="581"/>
      <c r="Q12" s="581"/>
      <c r="R12" s="582"/>
      <c r="S12" s="612">
        <f t="shared" si="0"/>
        <v>0</v>
      </c>
    </row>
    <row r="13" spans="1:19">
      <c r="A13" s="148">
        <v>6</v>
      </c>
      <c r="B13" s="1" t="s">
        <v>98</v>
      </c>
      <c r="C13" s="581"/>
      <c r="D13" s="581"/>
      <c r="E13" s="581">
        <v>1783819.52</v>
      </c>
      <c r="F13" s="581"/>
      <c r="G13" s="581"/>
      <c r="H13" s="581"/>
      <c r="I13" s="581">
        <v>58719315.020000003</v>
      </c>
      <c r="J13" s="581"/>
      <c r="K13" s="581"/>
      <c r="L13" s="581"/>
      <c r="M13" s="581">
        <v>14139.98</v>
      </c>
      <c r="N13" s="581"/>
      <c r="O13" s="581"/>
      <c r="P13" s="581"/>
      <c r="Q13" s="581"/>
      <c r="R13" s="582"/>
      <c r="S13" s="612">
        <f t="shared" si="0"/>
        <v>29730561.394000001</v>
      </c>
    </row>
    <row r="14" spans="1:19">
      <c r="A14" s="148">
        <v>7</v>
      </c>
      <c r="B14" s="1" t="s">
        <v>99</v>
      </c>
      <c r="C14" s="581"/>
      <c r="D14" s="581"/>
      <c r="E14" s="581"/>
      <c r="F14" s="581"/>
      <c r="G14" s="581"/>
      <c r="H14" s="581"/>
      <c r="I14" s="581"/>
      <c r="J14" s="581"/>
      <c r="K14" s="581"/>
      <c r="L14" s="581"/>
      <c r="M14" s="581">
        <v>19593447.649469998</v>
      </c>
      <c r="N14" s="581">
        <v>4778302</v>
      </c>
      <c r="O14" s="581"/>
      <c r="P14" s="581"/>
      <c r="Q14" s="581"/>
      <c r="R14" s="582"/>
      <c r="S14" s="612">
        <f t="shared" si="0"/>
        <v>24371749.649469998</v>
      </c>
    </row>
    <row r="15" spans="1:19">
      <c r="A15" s="148">
        <v>8</v>
      </c>
      <c r="B15" s="1" t="s">
        <v>100</v>
      </c>
      <c r="C15" s="581"/>
      <c r="D15" s="581"/>
      <c r="E15" s="581"/>
      <c r="F15" s="581"/>
      <c r="G15" s="581"/>
      <c r="H15" s="581"/>
      <c r="I15" s="581"/>
      <c r="J15" s="581"/>
      <c r="K15" s="581">
        <v>1487572943.6133513</v>
      </c>
      <c r="L15" s="581">
        <v>13650937</v>
      </c>
      <c r="M15" s="581"/>
      <c r="N15" s="581"/>
      <c r="O15" s="581"/>
      <c r="P15" s="581"/>
      <c r="Q15" s="581"/>
      <c r="R15" s="582"/>
      <c r="S15" s="612">
        <f t="shared" si="0"/>
        <v>1125917910.4600134</v>
      </c>
    </row>
    <row r="16" spans="1:19">
      <c r="A16" s="148">
        <v>9</v>
      </c>
      <c r="B16" s="1" t="s">
        <v>101</v>
      </c>
      <c r="C16" s="581"/>
      <c r="D16" s="581"/>
      <c r="E16" s="581"/>
      <c r="F16" s="581"/>
      <c r="G16" s="581"/>
      <c r="H16" s="581"/>
      <c r="I16" s="581"/>
      <c r="J16" s="581"/>
      <c r="K16" s="581"/>
      <c r="L16" s="581"/>
      <c r="M16" s="581"/>
      <c r="N16" s="581"/>
      <c r="O16" s="581"/>
      <c r="P16" s="581"/>
      <c r="Q16" s="581"/>
      <c r="R16" s="582"/>
      <c r="S16" s="612">
        <f t="shared" si="0"/>
        <v>0</v>
      </c>
    </row>
    <row r="17" spans="1:19">
      <c r="A17" s="148">
        <v>10</v>
      </c>
      <c r="B17" s="1" t="s">
        <v>102</v>
      </c>
      <c r="C17" s="581"/>
      <c r="D17" s="581"/>
      <c r="E17" s="581"/>
      <c r="F17" s="581"/>
      <c r="G17" s="581"/>
      <c r="H17" s="581"/>
      <c r="I17" s="581"/>
      <c r="J17" s="581"/>
      <c r="K17" s="581"/>
      <c r="L17" s="581"/>
      <c r="M17" s="581">
        <v>7751372.0423599966</v>
      </c>
      <c r="N17" s="581"/>
      <c r="O17" s="581">
        <v>2000076.759000001</v>
      </c>
      <c r="P17" s="581"/>
      <c r="Q17" s="581"/>
      <c r="R17" s="582"/>
      <c r="S17" s="612">
        <f t="shared" si="0"/>
        <v>10751487.180859998</v>
      </c>
    </row>
    <row r="18" spans="1:19">
      <c r="A18" s="148">
        <v>11</v>
      </c>
      <c r="B18" s="1" t="s">
        <v>103</v>
      </c>
      <c r="C18" s="581"/>
      <c r="D18" s="581"/>
      <c r="E18" s="581"/>
      <c r="F18" s="581"/>
      <c r="G18" s="581"/>
      <c r="H18" s="581"/>
      <c r="I18" s="581"/>
      <c r="J18" s="581"/>
      <c r="K18" s="581"/>
      <c r="L18" s="581"/>
      <c r="M18" s="581">
        <v>122398489.04164442</v>
      </c>
      <c r="N18" s="581"/>
      <c r="O18" s="581">
        <v>40575964.159799926</v>
      </c>
      <c r="P18" s="581"/>
      <c r="Q18" s="581"/>
      <c r="R18" s="582"/>
      <c r="S18" s="612">
        <f t="shared" si="0"/>
        <v>183262435.28134429</v>
      </c>
    </row>
    <row r="19" spans="1:19">
      <c r="A19" s="148">
        <v>12</v>
      </c>
      <c r="B19" s="1" t="s">
        <v>104</v>
      </c>
      <c r="C19" s="581"/>
      <c r="D19" s="581"/>
      <c r="E19" s="581"/>
      <c r="F19" s="581"/>
      <c r="G19" s="581"/>
      <c r="H19" s="581"/>
      <c r="I19" s="581"/>
      <c r="J19" s="581"/>
      <c r="K19" s="581"/>
      <c r="L19" s="581"/>
      <c r="M19" s="581"/>
      <c r="N19" s="581"/>
      <c r="O19" s="581"/>
      <c r="P19" s="581"/>
      <c r="Q19" s="581"/>
      <c r="R19" s="582"/>
      <c r="S19" s="612">
        <f t="shared" si="0"/>
        <v>0</v>
      </c>
    </row>
    <row r="20" spans="1:19">
      <c r="A20" s="148">
        <v>13</v>
      </c>
      <c r="B20" s="1" t="s">
        <v>245</v>
      </c>
      <c r="C20" s="581"/>
      <c r="D20" s="581"/>
      <c r="E20" s="581"/>
      <c r="F20" s="581"/>
      <c r="G20" s="581"/>
      <c r="H20" s="581"/>
      <c r="I20" s="581"/>
      <c r="J20" s="581"/>
      <c r="K20" s="581"/>
      <c r="L20" s="581"/>
      <c r="M20" s="581"/>
      <c r="N20" s="581"/>
      <c r="O20" s="581"/>
      <c r="P20" s="581"/>
      <c r="Q20" s="581"/>
      <c r="R20" s="582"/>
      <c r="S20" s="612">
        <f t="shared" si="0"/>
        <v>0</v>
      </c>
    </row>
    <row r="21" spans="1:19">
      <c r="A21" s="148">
        <v>14</v>
      </c>
      <c r="B21" s="1" t="s">
        <v>106</v>
      </c>
      <c r="C21" s="581">
        <v>65964125.879999995</v>
      </c>
      <c r="D21" s="581"/>
      <c r="E21" s="581"/>
      <c r="F21" s="581"/>
      <c r="G21" s="581"/>
      <c r="H21" s="581"/>
      <c r="I21" s="581"/>
      <c r="J21" s="581"/>
      <c r="K21" s="581"/>
      <c r="L21" s="581"/>
      <c r="M21" s="581">
        <v>83719742.025999993</v>
      </c>
      <c r="N21" s="581"/>
      <c r="O21" s="581"/>
      <c r="P21" s="581"/>
      <c r="Q21" s="581">
        <v>810408.24</v>
      </c>
      <c r="R21" s="582"/>
      <c r="S21" s="612">
        <f t="shared" si="0"/>
        <v>85745762.625999987</v>
      </c>
    </row>
    <row r="22" spans="1:19" ht="13.5" thickBot="1">
      <c r="A22" s="150"/>
      <c r="B22" s="151" t="s">
        <v>107</v>
      </c>
      <c r="C22" s="726">
        <f>SUM(C8:C21)</f>
        <v>213530539.69</v>
      </c>
      <c r="D22" s="726">
        <f t="shared" ref="D22:R22" si="1">SUM(D8:D21)</f>
        <v>0</v>
      </c>
      <c r="E22" s="726">
        <f t="shared" si="1"/>
        <v>1783819.52</v>
      </c>
      <c r="F22" s="726">
        <f t="shared" si="1"/>
        <v>0</v>
      </c>
      <c r="G22" s="726">
        <f t="shared" si="1"/>
        <v>0</v>
      </c>
      <c r="H22" s="726">
        <f t="shared" si="1"/>
        <v>0</v>
      </c>
      <c r="I22" s="726">
        <f t="shared" si="1"/>
        <v>58719315.020000003</v>
      </c>
      <c r="J22" s="726">
        <f t="shared" si="1"/>
        <v>0</v>
      </c>
      <c r="K22" s="726">
        <f t="shared" si="1"/>
        <v>1487572943.6133513</v>
      </c>
      <c r="L22" s="726">
        <f t="shared" si="1"/>
        <v>13650937</v>
      </c>
      <c r="M22" s="726">
        <f t="shared" si="1"/>
        <v>259213664.18947443</v>
      </c>
      <c r="N22" s="726">
        <f t="shared" si="1"/>
        <v>4778302</v>
      </c>
      <c r="O22" s="726">
        <f t="shared" si="1"/>
        <v>42576040.918799929</v>
      </c>
      <c r="P22" s="726">
        <f t="shared" si="1"/>
        <v>0</v>
      </c>
      <c r="Q22" s="726">
        <f t="shared" si="1"/>
        <v>810408.24</v>
      </c>
      <c r="R22" s="726">
        <f t="shared" si="1"/>
        <v>0</v>
      </c>
      <c r="S22" s="282">
        <f t="shared" ref="S22" si="2">SUM(S8:S21)</f>
        <v>1485516380.0416875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S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0"/>
  </cols>
  <sheetData>
    <row r="1" spans="1:22">
      <c r="A1" s="2" t="s">
        <v>30</v>
      </c>
      <c r="B1" s="3" t="str">
        <f>'Info '!C2</f>
        <v>JSC "CREDO BANK"</v>
      </c>
    </row>
    <row r="2" spans="1:22">
      <c r="A2" s="2" t="s">
        <v>31</v>
      </c>
      <c r="B2" s="411">
        <f>'3.PL'!C2</f>
        <v>44834</v>
      </c>
    </row>
    <row r="4" spans="1:22" ht="13.5" thickBot="1">
      <c r="A4" s="4" t="s">
        <v>364</v>
      </c>
      <c r="B4" s="153" t="s">
        <v>93</v>
      </c>
      <c r="V4" s="41" t="s">
        <v>73</v>
      </c>
    </row>
    <row r="5" spans="1:22" ht="12.75" customHeight="1">
      <c r="A5" s="154"/>
      <c r="B5" s="155"/>
      <c r="C5" s="644" t="s">
        <v>275</v>
      </c>
      <c r="D5" s="645"/>
      <c r="E5" s="645"/>
      <c r="F5" s="645"/>
      <c r="G5" s="645"/>
      <c r="H5" s="645"/>
      <c r="I5" s="645"/>
      <c r="J5" s="645"/>
      <c r="K5" s="645"/>
      <c r="L5" s="646"/>
      <c r="M5" s="647" t="s">
        <v>276</v>
      </c>
      <c r="N5" s="648"/>
      <c r="O5" s="648"/>
      <c r="P5" s="648"/>
      <c r="Q5" s="648"/>
      <c r="R5" s="648"/>
      <c r="S5" s="649"/>
      <c r="T5" s="652" t="s">
        <v>362</v>
      </c>
      <c r="U5" s="652" t="s">
        <v>363</v>
      </c>
      <c r="V5" s="650" t="s">
        <v>119</v>
      </c>
    </row>
    <row r="6" spans="1:22" s="93" customFormat="1" ht="102">
      <c r="A6" s="91"/>
      <c r="B6" s="156"/>
      <c r="C6" s="157" t="s">
        <v>108</v>
      </c>
      <c r="D6" s="243" t="s">
        <v>109</v>
      </c>
      <c r="E6" s="183" t="s">
        <v>278</v>
      </c>
      <c r="F6" s="183" t="s">
        <v>279</v>
      </c>
      <c r="G6" s="243" t="s">
        <v>282</v>
      </c>
      <c r="H6" s="243" t="s">
        <v>277</v>
      </c>
      <c r="I6" s="243" t="s">
        <v>110</v>
      </c>
      <c r="J6" s="243" t="s">
        <v>111</v>
      </c>
      <c r="K6" s="158" t="s">
        <v>112</v>
      </c>
      <c r="L6" s="159" t="s">
        <v>113</v>
      </c>
      <c r="M6" s="157" t="s">
        <v>280</v>
      </c>
      <c r="N6" s="158" t="s">
        <v>114</v>
      </c>
      <c r="O6" s="158" t="s">
        <v>115</v>
      </c>
      <c r="P6" s="158" t="s">
        <v>116</v>
      </c>
      <c r="Q6" s="158" t="s">
        <v>117</v>
      </c>
      <c r="R6" s="158" t="s">
        <v>118</v>
      </c>
      <c r="S6" s="266" t="s">
        <v>281</v>
      </c>
      <c r="T6" s="653"/>
      <c r="U6" s="653"/>
      <c r="V6" s="651"/>
    </row>
    <row r="7" spans="1:22">
      <c r="A7" s="160">
        <v>1</v>
      </c>
      <c r="B7" s="1" t="s">
        <v>94</v>
      </c>
      <c r="C7" s="161"/>
      <c r="D7" s="149"/>
      <c r="E7" s="149"/>
      <c r="F7" s="149"/>
      <c r="G7" s="149"/>
      <c r="H7" s="149"/>
      <c r="I7" s="149"/>
      <c r="J7" s="149"/>
      <c r="K7" s="149"/>
      <c r="L7" s="162"/>
      <c r="M7" s="161"/>
      <c r="N7" s="149"/>
      <c r="O7" s="149"/>
      <c r="P7" s="149"/>
      <c r="Q7" s="149"/>
      <c r="R7" s="149"/>
      <c r="S7" s="162"/>
      <c r="T7" s="275"/>
      <c r="U7" s="275"/>
      <c r="V7" s="163">
        <f>SUM(C7:S7)</f>
        <v>0</v>
      </c>
    </row>
    <row r="8" spans="1:22">
      <c r="A8" s="160">
        <v>2</v>
      </c>
      <c r="B8" s="1" t="s">
        <v>95</v>
      </c>
      <c r="C8" s="161"/>
      <c r="D8" s="149"/>
      <c r="E8" s="149"/>
      <c r="F8" s="149"/>
      <c r="G8" s="149"/>
      <c r="H8" s="149"/>
      <c r="I8" s="149"/>
      <c r="J8" s="149"/>
      <c r="K8" s="149"/>
      <c r="L8" s="162"/>
      <c r="M8" s="161"/>
      <c r="N8" s="149"/>
      <c r="O8" s="149"/>
      <c r="P8" s="149"/>
      <c r="Q8" s="149"/>
      <c r="R8" s="149"/>
      <c r="S8" s="162"/>
      <c r="T8" s="275"/>
      <c r="U8" s="275"/>
      <c r="V8" s="163">
        <f t="shared" ref="V8:V20" si="0">SUM(C8:S8)</f>
        <v>0</v>
      </c>
    </row>
    <row r="9" spans="1:22">
      <c r="A9" s="160">
        <v>3</v>
      </c>
      <c r="B9" s="1" t="s">
        <v>268</v>
      </c>
      <c r="C9" s="161"/>
      <c r="D9" s="149"/>
      <c r="E9" s="149"/>
      <c r="F9" s="149"/>
      <c r="G9" s="149"/>
      <c r="H9" s="149"/>
      <c r="I9" s="149"/>
      <c r="J9" s="149"/>
      <c r="K9" s="149"/>
      <c r="L9" s="162"/>
      <c r="M9" s="161"/>
      <c r="N9" s="149"/>
      <c r="O9" s="149"/>
      <c r="P9" s="149"/>
      <c r="Q9" s="149"/>
      <c r="R9" s="149"/>
      <c r="S9" s="162"/>
      <c r="T9" s="275"/>
      <c r="U9" s="275"/>
      <c r="V9" s="163">
        <f t="shared" si="0"/>
        <v>0</v>
      </c>
    </row>
    <row r="10" spans="1:22">
      <c r="A10" s="160">
        <v>4</v>
      </c>
      <c r="B10" s="1" t="s">
        <v>96</v>
      </c>
      <c r="C10" s="161"/>
      <c r="D10" s="149"/>
      <c r="E10" s="149"/>
      <c r="F10" s="149"/>
      <c r="G10" s="149"/>
      <c r="H10" s="149"/>
      <c r="I10" s="149"/>
      <c r="J10" s="149"/>
      <c r="K10" s="149"/>
      <c r="L10" s="162"/>
      <c r="M10" s="161"/>
      <c r="N10" s="149"/>
      <c r="O10" s="149"/>
      <c r="P10" s="149"/>
      <c r="Q10" s="149"/>
      <c r="R10" s="149"/>
      <c r="S10" s="162"/>
      <c r="T10" s="275"/>
      <c r="U10" s="275"/>
      <c r="V10" s="163">
        <f t="shared" si="0"/>
        <v>0</v>
      </c>
    </row>
    <row r="11" spans="1:22">
      <c r="A11" s="160">
        <v>5</v>
      </c>
      <c r="B11" s="1" t="s">
        <v>97</v>
      </c>
      <c r="C11" s="161"/>
      <c r="D11" s="149"/>
      <c r="E11" s="149"/>
      <c r="F11" s="149"/>
      <c r="G11" s="149"/>
      <c r="H11" s="149"/>
      <c r="I11" s="149"/>
      <c r="J11" s="149"/>
      <c r="K11" s="149"/>
      <c r="L11" s="162"/>
      <c r="M11" s="161"/>
      <c r="N11" s="149"/>
      <c r="O11" s="149"/>
      <c r="P11" s="149"/>
      <c r="Q11" s="149"/>
      <c r="R11" s="149"/>
      <c r="S11" s="162"/>
      <c r="T11" s="275"/>
      <c r="U11" s="275"/>
      <c r="V11" s="163">
        <f t="shared" si="0"/>
        <v>0</v>
      </c>
    </row>
    <row r="12" spans="1:22">
      <c r="A12" s="160">
        <v>6</v>
      </c>
      <c r="B12" s="1" t="s">
        <v>98</v>
      </c>
      <c r="C12" s="161"/>
      <c r="D12" s="149"/>
      <c r="E12" s="149"/>
      <c r="F12" s="149"/>
      <c r="G12" s="149"/>
      <c r="H12" s="149"/>
      <c r="I12" s="149"/>
      <c r="J12" s="149"/>
      <c r="K12" s="149"/>
      <c r="L12" s="162"/>
      <c r="M12" s="161"/>
      <c r="N12" s="149"/>
      <c r="O12" s="149"/>
      <c r="P12" s="149"/>
      <c r="Q12" s="149"/>
      <c r="R12" s="149"/>
      <c r="S12" s="162"/>
      <c r="T12" s="275"/>
      <c r="U12" s="275"/>
      <c r="V12" s="163">
        <f t="shared" si="0"/>
        <v>0</v>
      </c>
    </row>
    <row r="13" spans="1:22">
      <c r="A13" s="160">
        <v>7</v>
      </c>
      <c r="B13" s="1" t="s">
        <v>99</v>
      </c>
      <c r="C13" s="161"/>
      <c r="D13" s="149"/>
      <c r="E13" s="149"/>
      <c r="F13" s="149"/>
      <c r="G13" s="149"/>
      <c r="H13" s="149"/>
      <c r="I13" s="149"/>
      <c r="J13" s="149"/>
      <c r="K13" s="149"/>
      <c r="L13" s="162"/>
      <c r="M13" s="161"/>
      <c r="N13" s="149"/>
      <c r="O13" s="149"/>
      <c r="P13" s="149"/>
      <c r="Q13" s="149"/>
      <c r="R13" s="149"/>
      <c r="S13" s="162"/>
      <c r="T13" s="275"/>
      <c r="U13" s="275"/>
      <c r="V13" s="163">
        <f t="shared" si="0"/>
        <v>0</v>
      </c>
    </row>
    <row r="14" spans="1:22">
      <c r="A14" s="160">
        <v>8</v>
      </c>
      <c r="B14" s="1" t="s">
        <v>100</v>
      </c>
      <c r="C14" s="161"/>
      <c r="D14" s="149"/>
      <c r="E14" s="149"/>
      <c r="F14" s="149"/>
      <c r="G14" s="149"/>
      <c r="H14" s="149"/>
      <c r="I14" s="149"/>
      <c r="J14" s="149"/>
      <c r="K14" s="149"/>
      <c r="L14" s="162"/>
      <c r="M14" s="161"/>
      <c r="N14" s="149"/>
      <c r="O14" s="149"/>
      <c r="P14" s="149"/>
      <c r="Q14" s="149"/>
      <c r="R14" s="149"/>
      <c r="S14" s="162"/>
      <c r="T14" s="275"/>
      <c r="U14" s="275"/>
      <c r="V14" s="163">
        <f t="shared" si="0"/>
        <v>0</v>
      </c>
    </row>
    <row r="15" spans="1:22">
      <c r="A15" s="160">
        <v>9</v>
      </c>
      <c r="B15" s="1" t="s">
        <v>101</v>
      </c>
      <c r="C15" s="161"/>
      <c r="D15" s="149"/>
      <c r="E15" s="149"/>
      <c r="F15" s="149"/>
      <c r="G15" s="149"/>
      <c r="H15" s="149"/>
      <c r="I15" s="149"/>
      <c r="J15" s="149"/>
      <c r="K15" s="149"/>
      <c r="L15" s="162"/>
      <c r="M15" s="161"/>
      <c r="N15" s="149"/>
      <c r="O15" s="149"/>
      <c r="P15" s="149"/>
      <c r="Q15" s="149"/>
      <c r="R15" s="149"/>
      <c r="S15" s="162"/>
      <c r="T15" s="275"/>
      <c r="U15" s="275"/>
      <c r="V15" s="163">
        <f t="shared" si="0"/>
        <v>0</v>
      </c>
    </row>
    <row r="16" spans="1:22">
      <c r="A16" s="160">
        <v>10</v>
      </c>
      <c r="B16" s="1" t="s">
        <v>102</v>
      </c>
      <c r="C16" s="161"/>
      <c r="D16" s="149"/>
      <c r="E16" s="149"/>
      <c r="F16" s="149"/>
      <c r="G16" s="149"/>
      <c r="H16" s="149"/>
      <c r="I16" s="149"/>
      <c r="J16" s="149"/>
      <c r="K16" s="149"/>
      <c r="L16" s="162"/>
      <c r="M16" s="161"/>
      <c r="N16" s="149"/>
      <c r="O16" s="149"/>
      <c r="P16" s="149"/>
      <c r="Q16" s="149"/>
      <c r="R16" s="149"/>
      <c r="S16" s="162"/>
      <c r="T16" s="275"/>
      <c r="U16" s="275"/>
      <c r="V16" s="163">
        <f t="shared" si="0"/>
        <v>0</v>
      </c>
    </row>
    <row r="17" spans="1:22">
      <c r="A17" s="160">
        <v>11</v>
      </c>
      <c r="B17" s="1" t="s">
        <v>103</v>
      </c>
      <c r="C17" s="161"/>
      <c r="D17" s="149"/>
      <c r="E17" s="149"/>
      <c r="F17" s="149"/>
      <c r="G17" s="149"/>
      <c r="H17" s="149"/>
      <c r="I17" s="149"/>
      <c r="J17" s="149"/>
      <c r="K17" s="149"/>
      <c r="L17" s="162"/>
      <c r="M17" s="161"/>
      <c r="N17" s="149"/>
      <c r="O17" s="149"/>
      <c r="P17" s="149"/>
      <c r="Q17" s="149"/>
      <c r="R17" s="149"/>
      <c r="S17" s="162"/>
      <c r="T17" s="275"/>
      <c r="U17" s="275"/>
      <c r="V17" s="163">
        <f t="shared" si="0"/>
        <v>0</v>
      </c>
    </row>
    <row r="18" spans="1:22">
      <c r="A18" s="160">
        <v>12</v>
      </c>
      <c r="B18" s="1" t="s">
        <v>104</v>
      </c>
      <c r="C18" s="161"/>
      <c r="D18" s="149"/>
      <c r="E18" s="149"/>
      <c r="F18" s="149"/>
      <c r="G18" s="149"/>
      <c r="H18" s="149"/>
      <c r="I18" s="149"/>
      <c r="J18" s="149"/>
      <c r="K18" s="149"/>
      <c r="L18" s="162"/>
      <c r="M18" s="161"/>
      <c r="N18" s="149"/>
      <c r="O18" s="149"/>
      <c r="P18" s="149"/>
      <c r="Q18" s="149"/>
      <c r="R18" s="149"/>
      <c r="S18" s="162"/>
      <c r="T18" s="275"/>
      <c r="U18" s="275"/>
      <c r="V18" s="163">
        <f t="shared" si="0"/>
        <v>0</v>
      </c>
    </row>
    <row r="19" spans="1:22">
      <c r="A19" s="160">
        <v>13</v>
      </c>
      <c r="B19" s="1" t="s">
        <v>105</v>
      </c>
      <c r="C19" s="161"/>
      <c r="D19" s="149"/>
      <c r="E19" s="149"/>
      <c r="F19" s="149"/>
      <c r="G19" s="149"/>
      <c r="H19" s="149"/>
      <c r="I19" s="149"/>
      <c r="J19" s="149"/>
      <c r="K19" s="149"/>
      <c r="L19" s="162"/>
      <c r="M19" s="161"/>
      <c r="N19" s="149"/>
      <c r="O19" s="149"/>
      <c r="P19" s="149"/>
      <c r="Q19" s="149"/>
      <c r="R19" s="149"/>
      <c r="S19" s="162"/>
      <c r="T19" s="275"/>
      <c r="U19" s="275"/>
      <c r="V19" s="163">
        <f t="shared" si="0"/>
        <v>0</v>
      </c>
    </row>
    <row r="20" spans="1:22">
      <c r="A20" s="160">
        <v>14</v>
      </c>
      <c r="B20" s="1" t="s">
        <v>106</v>
      </c>
      <c r="C20" s="161"/>
      <c r="D20" s="149"/>
      <c r="E20" s="149"/>
      <c r="F20" s="149"/>
      <c r="G20" s="149"/>
      <c r="H20" s="149"/>
      <c r="I20" s="149"/>
      <c r="J20" s="149"/>
      <c r="K20" s="149"/>
      <c r="L20" s="162"/>
      <c r="M20" s="161"/>
      <c r="N20" s="149"/>
      <c r="O20" s="149"/>
      <c r="P20" s="149"/>
      <c r="Q20" s="149"/>
      <c r="R20" s="149"/>
      <c r="S20" s="162"/>
      <c r="T20" s="275"/>
      <c r="U20" s="275"/>
      <c r="V20" s="163">
        <f t="shared" si="0"/>
        <v>0</v>
      </c>
    </row>
    <row r="21" spans="1:22" ht="13.5" thickBot="1">
      <c r="A21" s="150"/>
      <c r="B21" s="164" t="s">
        <v>107</v>
      </c>
      <c r="C21" s="165">
        <f>SUM(C7:C20)</f>
        <v>0</v>
      </c>
      <c r="D21" s="152">
        <f t="shared" ref="D21:V21" si="1">SUM(D7:D20)</f>
        <v>0</v>
      </c>
      <c r="E21" s="152">
        <f t="shared" si="1"/>
        <v>0</v>
      </c>
      <c r="F21" s="152">
        <f t="shared" si="1"/>
        <v>0</v>
      </c>
      <c r="G21" s="152">
        <f t="shared" si="1"/>
        <v>0</v>
      </c>
      <c r="H21" s="152">
        <f t="shared" si="1"/>
        <v>0</v>
      </c>
      <c r="I21" s="152">
        <f t="shared" si="1"/>
        <v>0</v>
      </c>
      <c r="J21" s="152">
        <f t="shared" si="1"/>
        <v>0</v>
      </c>
      <c r="K21" s="152">
        <f t="shared" si="1"/>
        <v>0</v>
      </c>
      <c r="L21" s="166">
        <f t="shared" si="1"/>
        <v>0</v>
      </c>
      <c r="M21" s="165">
        <f t="shared" si="1"/>
        <v>0</v>
      </c>
      <c r="N21" s="152">
        <f t="shared" si="1"/>
        <v>0</v>
      </c>
      <c r="O21" s="152">
        <f t="shared" si="1"/>
        <v>0</v>
      </c>
      <c r="P21" s="152">
        <f t="shared" si="1"/>
        <v>0</v>
      </c>
      <c r="Q21" s="152">
        <f t="shared" si="1"/>
        <v>0</v>
      </c>
      <c r="R21" s="152">
        <f t="shared" si="1"/>
        <v>0</v>
      </c>
      <c r="S21" s="166">
        <f>SUM(S7:S20)</f>
        <v>0</v>
      </c>
      <c r="T21" s="166">
        <f>SUM(T7:T20)</f>
        <v>0</v>
      </c>
      <c r="U21" s="166">
        <f t="shared" ref="U21" si="2">SUM(U7:U20)</f>
        <v>0</v>
      </c>
      <c r="V21" s="167">
        <f t="shared" si="1"/>
        <v>0</v>
      </c>
    </row>
    <row r="24" spans="1:22">
      <c r="C24" s="70"/>
      <c r="D24" s="70"/>
      <c r="E24" s="70"/>
    </row>
    <row r="25" spans="1:22">
      <c r="A25" s="90"/>
      <c r="B25" s="90"/>
      <c r="D25" s="70"/>
      <c r="E25" s="70"/>
    </row>
    <row r="26" spans="1:22">
      <c r="A26" s="90"/>
      <c r="B26" s="71"/>
      <c r="D26" s="70"/>
      <c r="E26" s="70"/>
    </row>
    <row r="27" spans="1:22">
      <c r="A27" s="90"/>
      <c r="B27" s="90"/>
      <c r="D27" s="70"/>
      <c r="E27" s="70"/>
    </row>
    <row r="28" spans="1:22">
      <c r="A28" s="90"/>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248" customWidth="1"/>
    <col min="4" max="4" width="14.85546875" style="248" bestFit="1" customWidth="1"/>
    <col min="5" max="5" width="17.7109375" style="248" customWidth="1"/>
    <col min="6" max="6" width="15.85546875" style="248" customWidth="1"/>
    <col min="7" max="7" width="17.42578125" style="248" customWidth="1"/>
    <col min="8" max="8" width="15.28515625" style="248" customWidth="1"/>
    <col min="9" max="16384" width="9.140625" style="40"/>
  </cols>
  <sheetData>
    <row r="1" spans="1:9">
      <c r="A1" s="2" t="s">
        <v>30</v>
      </c>
      <c r="B1" s="4" t="str">
        <f>'Info '!C2</f>
        <v>JSC "CREDO BANK"</v>
      </c>
      <c r="C1" s="3">
        <f>'Info '!D2</f>
        <v>0</v>
      </c>
    </row>
    <row r="2" spans="1:9">
      <c r="A2" s="2" t="s">
        <v>31</v>
      </c>
      <c r="C2" s="411">
        <f>'5. RWA '!B2</f>
        <v>44834</v>
      </c>
    </row>
    <row r="4" spans="1:9" ht="13.5" thickBot="1">
      <c r="A4" s="2" t="s">
        <v>251</v>
      </c>
      <c r="B4" s="153" t="s">
        <v>374</v>
      </c>
    </row>
    <row r="5" spans="1:9">
      <c r="A5" s="154"/>
      <c r="B5" s="168"/>
      <c r="C5" s="276" t="s">
        <v>0</v>
      </c>
      <c r="D5" s="276" t="s">
        <v>1</v>
      </c>
      <c r="E5" s="276" t="s">
        <v>2</v>
      </c>
      <c r="F5" s="276" t="s">
        <v>3</v>
      </c>
      <c r="G5" s="277" t="s">
        <v>4</v>
      </c>
      <c r="H5" s="278" t="s">
        <v>5</v>
      </c>
      <c r="I5" s="169"/>
    </row>
    <row r="6" spans="1:9" s="169" customFormat="1" ht="12.75" customHeight="1">
      <c r="A6" s="170"/>
      <c r="B6" s="656" t="s">
        <v>250</v>
      </c>
      <c r="C6" s="642" t="s">
        <v>366</v>
      </c>
      <c r="D6" s="658" t="s">
        <v>365</v>
      </c>
      <c r="E6" s="659"/>
      <c r="F6" s="642" t="s">
        <v>370</v>
      </c>
      <c r="G6" s="642" t="s">
        <v>371</v>
      </c>
      <c r="H6" s="654" t="s">
        <v>369</v>
      </c>
    </row>
    <row r="7" spans="1:9" ht="38.25">
      <c r="A7" s="172"/>
      <c r="B7" s="657"/>
      <c r="C7" s="643"/>
      <c r="D7" s="279" t="s">
        <v>368</v>
      </c>
      <c r="E7" s="279" t="s">
        <v>367</v>
      </c>
      <c r="F7" s="643"/>
      <c r="G7" s="643"/>
      <c r="H7" s="655"/>
      <c r="I7" s="169"/>
    </row>
    <row r="8" spans="1:9">
      <c r="A8" s="170">
        <v>1</v>
      </c>
      <c r="B8" s="1" t="s">
        <v>94</v>
      </c>
      <c r="C8" s="581">
        <v>147161960.13</v>
      </c>
      <c r="D8" s="581"/>
      <c r="E8" s="581"/>
      <c r="F8" s="581">
        <v>25736473.450000003</v>
      </c>
      <c r="G8" s="582">
        <v>25736473.450000003</v>
      </c>
      <c r="H8" s="613">
        <f>IFERROR(G8/(C8+E8),"")</f>
        <v>0.17488536730052323</v>
      </c>
    </row>
    <row r="9" spans="1:9" ht="15" customHeight="1">
      <c r="A9" s="170">
        <v>2</v>
      </c>
      <c r="B9" s="1" t="s">
        <v>95</v>
      </c>
      <c r="C9" s="581">
        <v>0</v>
      </c>
      <c r="D9" s="581"/>
      <c r="E9" s="581"/>
      <c r="F9" s="581">
        <v>0</v>
      </c>
      <c r="G9" s="582">
        <v>0</v>
      </c>
      <c r="H9" s="613" t="str">
        <f t="shared" ref="H9:H21" si="0">IFERROR(G9/(C9+E9),"")</f>
        <v/>
      </c>
    </row>
    <row r="10" spans="1:9">
      <c r="A10" s="170">
        <v>3</v>
      </c>
      <c r="B10" s="1" t="s">
        <v>268</v>
      </c>
      <c r="C10" s="581">
        <v>26140927.129999999</v>
      </c>
      <c r="D10" s="581"/>
      <c r="E10" s="581"/>
      <c r="F10" s="581">
        <v>0</v>
      </c>
      <c r="G10" s="582">
        <v>0</v>
      </c>
      <c r="H10" s="613">
        <f t="shared" si="0"/>
        <v>0</v>
      </c>
    </row>
    <row r="11" spans="1:9">
      <c r="A11" s="170">
        <v>4</v>
      </c>
      <c r="B11" s="1" t="s">
        <v>96</v>
      </c>
      <c r="C11" s="581">
        <v>0</v>
      </c>
      <c r="D11" s="581"/>
      <c r="E11" s="581"/>
      <c r="F11" s="581">
        <v>0</v>
      </c>
      <c r="G11" s="582">
        <v>0</v>
      </c>
      <c r="H11" s="613" t="str">
        <f t="shared" si="0"/>
        <v/>
      </c>
    </row>
    <row r="12" spans="1:9">
      <c r="A12" s="170">
        <v>5</v>
      </c>
      <c r="B12" s="1" t="s">
        <v>97</v>
      </c>
      <c r="C12" s="581">
        <v>0</v>
      </c>
      <c r="D12" s="581"/>
      <c r="E12" s="581"/>
      <c r="F12" s="581">
        <v>0</v>
      </c>
      <c r="G12" s="582">
        <v>0</v>
      </c>
      <c r="H12" s="613" t="str">
        <f t="shared" si="0"/>
        <v/>
      </c>
    </row>
    <row r="13" spans="1:9">
      <c r="A13" s="170">
        <v>6</v>
      </c>
      <c r="B13" s="1" t="s">
        <v>98</v>
      </c>
      <c r="C13" s="581">
        <v>60517274.520000003</v>
      </c>
      <c r="D13" s="581"/>
      <c r="E13" s="581"/>
      <c r="F13" s="581">
        <v>29730561.394000001</v>
      </c>
      <c r="G13" s="582">
        <v>29730561.394000001</v>
      </c>
      <c r="H13" s="613">
        <f t="shared" si="0"/>
        <v>0.49127396482758851</v>
      </c>
    </row>
    <row r="14" spans="1:9">
      <c r="A14" s="170">
        <v>7</v>
      </c>
      <c r="B14" s="1" t="s">
        <v>99</v>
      </c>
      <c r="C14" s="581">
        <v>19593447.649469998</v>
      </c>
      <c r="D14" s="581">
        <v>9556604</v>
      </c>
      <c r="E14" s="581">
        <v>4778302</v>
      </c>
      <c r="F14" s="581">
        <v>24371749.649469998</v>
      </c>
      <c r="G14" s="582">
        <v>24371749.649469998</v>
      </c>
      <c r="H14" s="613">
        <f t="shared" si="0"/>
        <v>1</v>
      </c>
    </row>
    <row r="15" spans="1:9">
      <c r="A15" s="170">
        <v>8</v>
      </c>
      <c r="B15" s="1" t="s">
        <v>100</v>
      </c>
      <c r="C15" s="581">
        <v>1487572943.6133513</v>
      </c>
      <c r="D15" s="581">
        <v>34321632.990000002</v>
      </c>
      <c r="E15" s="581">
        <v>13650937</v>
      </c>
      <c r="F15" s="581">
        <v>1125917910.0850134</v>
      </c>
      <c r="G15" s="582">
        <v>1125917910.0850134</v>
      </c>
      <c r="H15" s="613">
        <f t="shared" si="0"/>
        <v>0.74999999975020371</v>
      </c>
    </row>
    <row r="16" spans="1:9">
      <c r="A16" s="170">
        <v>9</v>
      </c>
      <c r="B16" s="1" t="s">
        <v>101</v>
      </c>
      <c r="C16" s="581">
        <v>0</v>
      </c>
      <c r="D16" s="581"/>
      <c r="E16" s="581"/>
      <c r="F16" s="581">
        <v>0</v>
      </c>
      <c r="G16" s="582">
        <v>0</v>
      </c>
      <c r="H16" s="613" t="str">
        <f t="shared" si="0"/>
        <v/>
      </c>
    </row>
    <row r="17" spans="1:8">
      <c r="A17" s="170">
        <v>10</v>
      </c>
      <c r="B17" s="1" t="s">
        <v>102</v>
      </c>
      <c r="C17" s="581">
        <v>9751448.8013599981</v>
      </c>
      <c r="D17" s="581"/>
      <c r="E17" s="581"/>
      <c r="F17" s="581">
        <v>10751487.180859998</v>
      </c>
      <c r="G17" s="582">
        <v>10751487.180859998</v>
      </c>
      <c r="H17" s="613">
        <f t="shared" si="0"/>
        <v>1.1025528000885907</v>
      </c>
    </row>
    <row r="18" spans="1:8">
      <c r="A18" s="170">
        <v>11</v>
      </c>
      <c r="B18" s="1" t="s">
        <v>103</v>
      </c>
      <c r="C18" s="581">
        <v>162974453.20144436</v>
      </c>
      <c r="D18" s="581"/>
      <c r="E18" s="581"/>
      <c r="F18" s="581">
        <v>183262435.28134429</v>
      </c>
      <c r="G18" s="582">
        <v>183262435.28134429</v>
      </c>
      <c r="H18" s="613">
        <f t="shared" si="0"/>
        <v>1.1244856582204512</v>
      </c>
    </row>
    <row r="19" spans="1:8">
      <c r="A19" s="170">
        <v>12</v>
      </c>
      <c r="B19" s="1" t="s">
        <v>104</v>
      </c>
      <c r="C19" s="581">
        <v>0</v>
      </c>
      <c r="D19" s="581"/>
      <c r="E19" s="581"/>
      <c r="F19" s="581">
        <v>0</v>
      </c>
      <c r="G19" s="582">
        <v>0</v>
      </c>
      <c r="H19" s="613" t="str">
        <f t="shared" si="0"/>
        <v/>
      </c>
    </row>
    <row r="20" spans="1:8">
      <c r="A20" s="170">
        <v>13</v>
      </c>
      <c r="B20" s="1" t="s">
        <v>245</v>
      </c>
      <c r="C20" s="581">
        <v>0</v>
      </c>
      <c r="D20" s="581"/>
      <c r="E20" s="581"/>
      <c r="F20" s="581">
        <v>0</v>
      </c>
      <c r="G20" s="582">
        <v>0</v>
      </c>
      <c r="H20" s="613" t="str">
        <f t="shared" si="0"/>
        <v/>
      </c>
    </row>
    <row r="21" spans="1:8">
      <c r="A21" s="170">
        <v>14</v>
      </c>
      <c r="B21" s="1" t="s">
        <v>106</v>
      </c>
      <c r="C21" s="581">
        <v>150494276.14599997</v>
      </c>
      <c r="D21" s="581"/>
      <c r="E21" s="581"/>
      <c r="F21" s="581">
        <v>85745762.625999987</v>
      </c>
      <c r="G21" s="582">
        <v>85745762.625999987</v>
      </c>
      <c r="H21" s="613">
        <f t="shared" si="0"/>
        <v>0.56976095584402764</v>
      </c>
    </row>
    <row r="22" spans="1:8" ht="13.5" thickBot="1">
      <c r="A22" s="173"/>
      <c r="B22" s="174" t="s">
        <v>107</v>
      </c>
      <c r="C22" s="280">
        <f>SUM(C8:C21)</f>
        <v>2064206731.1916256</v>
      </c>
      <c r="D22" s="280">
        <f>SUM(D8:D21)</f>
        <v>43878236.990000002</v>
      </c>
      <c r="E22" s="280">
        <f>SUM(E8:E21)</f>
        <v>18429239</v>
      </c>
      <c r="F22" s="280">
        <f>SUM(F8:F21)</f>
        <v>1485516379.6666875</v>
      </c>
      <c r="G22" s="280">
        <f>SUM(G8:G21)</f>
        <v>1485516379.6666875</v>
      </c>
      <c r="H22" s="535">
        <f>G22/(C22+E22)</f>
        <v>0.71328662374442875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10"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248" bestFit="1" customWidth="1"/>
    <col min="2" max="2" width="81.7109375" style="248" customWidth="1"/>
    <col min="3" max="11" width="12.7109375" style="248" customWidth="1"/>
    <col min="12" max="16384" width="9.140625" style="248"/>
  </cols>
  <sheetData>
    <row r="1" spans="1:11">
      <c r="A1" s="248" t="s">
        <v>30</v>
      </c>
      <c r="B1" s="3" t="str">
        <f>'Info '!C2</f>
        <v>JSC "CREDO BANK"</v>
      </c>
    </row>
    <row r="2" spans="1:11">
      <c r="A2" s="248" t="s">
        <v>31</v>
      </c>
      <c r="B2" s="411">
        <f>'5. RWA '!B2</f>
        <v>44834</v>
      </c>
    </row>
    <row r="4" spans="1:11" ht="13.5" thickBot="1">
      <c r="A4" s="248" t="s">
        <v>247</v>
      </c>
      <c r="B4" s="317" t="s">
        <v>375</v>
      </c>
    </row>
    <row r="5" spans="1:11" ht="30" customHeight="1">
      <c r="A5" s="660"/>
      <c r="B5" s="661"/>
      <c r="C5" s="662" t="s">
        <v>427</v>
      </c>
      <c r="D5" s="662"/>
      <c r="E5" s="662"/>
      <c r="F5" s="662" t="s">
        <v>428</v>
      </c>
      <c r="G5" s="662"/>
      <c r="H5" s="662"/>
      <c r="I5" s="662" t="s">
        <v>429</v>
      </c>
      <c r="J5" s="662"/>
      <c r="K5" s="663"/>
    </row>
    <row r="6" spans="1:11">
      <c r="A6" s="289"/>
      <c r="B6" s="290"/>
      <c r="C6" s="21" t="s">
        <v>69</v>
      </c>
      <c r="D6" s="21" t="s">
        <v>70</v>
      </c>
      <c r="E6" s="21" t="s">
        <v>71</v>
      </c>
      <c r="F6" s="21" t="s">
        <v>69</v>
      </c>
      <c r="G6" s="21" t="s">
        <v>70</v>
      </c>
      <c r="H6" s="21" t="s">
        <v>71</v>
      </c>
      <c r="I6" s="21" t="s">
        <v>69</v>
      </c>
      <c r="J6" s="21" t="s">
        <v>70</v>
      </c>
      <c r="K6" s="21" t="s">
        <v>71</v>
      </c>
    </row>
    <row r="7" spans="1:11">
      <c r="A7" s="291" t="s">
        <v>378</v>
      </c>
      <c r="B7" s="292"/>
      <c r="C7" s="292"/>
      <c r="D7" s="292"/>
      <c r="E7" s="292"/>
      <c r="F7" s="292"/>
      <c r="G7" s="292"/>
      <c r="H7" s="292"/>
      <c r="I7" s="292"/>
      <c r="J7" s="292"/>
      <c r="K7" s="293"/>
    </row>
    <row r="8" spans="1:11">
      <c r="A8" s="294">
        <v>1</v>
      </c>
      <c r="B8" s="295" t="s">
        <v>376</v>
      </c>
      <c r="C8" s="296"/>
      <c r="D8" s="296"/>
      <c r="E8" s="296"/>
      <c r="F8" s="538">
        <v>116173575.76833333</v>
      </c>
      <c r="G8" s="538">
        <v>111248837.81846596</v>
      </c>
      <c r="H8" s="538">
        <f>F8+G8</f>
        <v>227422413.58679929</v>
      </c>
      <c r="I8" s="538">
        <v>108228918.29202151</v>
      </c>
      <c r="J8" s="538">
        <v>47482847.10639786</v>
      </c>
      <c r="K8" s="614">
        <f>I8+J8</f>
        <v>155711765.39841938</v>
      </c>
    </row>
    <row r="9" spans="1:11">
      <c r="A9" s="291" t="s">
        <v>379</v>
      </c>
      <c r="B9" s="292"/>
      <c r="C9" s="292"/>
      <c r="D9" s="292"/>
      <c r="E9" s="292"/>
      <c r="F9" s="539"/>
      <c r="G9" s="539"/>
      <c r="H9" s="292"/>
      <c r="I9" s="539"/>
      <c r="J9" s="539"/>
      <c r="K9" s="293"/>
    </row>
    <row r="10" spans="1:11">
      <c r="A10" s="297">
        <v>2</v>
      </c>
      <c r="B10" s="298" t="s">
        <v>387</v>
      </c>
      <c r="C10" s="588">
        <v>136422998.09218636</v>
      </c>
      <c r="D10" s="615">
        <v>118888607.47537637</v>
      </c>
      <c r="E10" s="538">
        <f t="shared" ref="E10:E15" si="0">C10+D10</f>
        <v>255311605.56756273</v>
      </c>
      <c r="F10" s="615">
        <v>35329073.942742296</v>
      </c>
      <c r="G10" s="615">
        <v>30026499.796806455</v>
      </c>
      <c r="H10" s="538">
        <f t="shared" ref="H10:H15" si="1">F10+G10</f>
        <v>65355573.73954875</v>
      </c>
      <c r="I10" s="615">
        <v>6821149.9046093198</v>
      </c>
      <c r="J10" s="615">
        <v>5944430.3737688186</v>
      </c>
      <c r="K10" s="614">
        <f t="shared" ref="K10:K15" si="2">I10+J10</f>
        <v>12765580.278378138</v>
      </c>
    </row>
    <row r="11" spans="1:11">
      <c r="A11" s="297">
        <v>3</v>
      </c>
      <c r="B11" s="298" t="s">
        <v>381</v>
      </c>
      <c r="C11" s="588">
        <v>105166618.95722008</v>
      </c>
      <c r="D11" s="615">
        <v>14036711.532036463</v>
      </c>
      <c r="E11" s="538">
        <f t="shared" si="0"/>
        <v>119203330.48925655</v>
      </c>
      <c r="F11" s="615">
        <v>57809770.591473296</v>
      </c>
      <c r="G11" s="615">
        <v>10655965.903927412</v>
      </c>
      <c r="H11" s="538">
        <f t="shared" si="1"/>
        <v>68465736.495400712</v>
      </c>
      <c r="I11" s="615">
        <v>54394157.46455685</v>
      </c>
      <c r="J11" s="615">
        <v>10630730.871961195</v>
      </c>
      <c r="K11" s="614">
        <f t="shared" si="2"/>
        <v>65024888.336518049</v>
      </c>
    </row>
    <row r="12" spans="1:11">
      <c r="A12" s="297">
        <v>4</v>
      </c>
      <c r="B12" s="298" t="s">
        <v>382</v>
      </c>
      <c r="C12" s="588">
        <v>44345870.967741936</v>
      </c>
      <c r="D12" s="615">
        <v>0</v>
      </c>
      <c r="E12" s="538"/>
      <c r="F12" s="615">
        <v>0</v>
      </c>
      <c r="G12" s="615">
        <v>0</v>
      </c>
      <c r="H12" s="538"/>
      <c r="I12" s="615">
        <v>0</v>
      </c>
      <c r="J12" s="615">
        <v>0</v>
      </c>
      <c r="K12" s="614"/>
    </row>
    <row r="13" spans="1:11">
      <c r="A13" s="297">
        <v>5</v>
      </c>
      <c r="B13" s="298" t="s">
        <v>390</v>
      </c>
      <c r="C13" s="588">
        <v>17710293.717264995</v>
      </c>
      <c r="D13" s="615">
        <v>8154848.9191806456</v>
      </c>
      <c r="E13" s="538">
        <f t="shared" si="0"/>
        <v>25865142.636445642</v>
      </c>
      <c r="F13" s="615">
        <v>5313088.1151794977</v>
      </c>
      <c r="G13" s="615">
        <v>2446454.6757541937</v>
      </c>
      <c r="H13" s="538">
        <f t="shared" si="1"/>
        <v>7759542.790933691</v>
      </c>
      <c r="I13" s="615">
        <v>885514.68586324982</v>
      </c>
      <c r="J13" s="615">
        <v>407742.44595903228</v>
      </c>
      <c r="K13" s="614">
        <f t="shared" si="2"/>
        <v>1293257.131822282</v>
      </c>
    </row>
    <row r="14" spans="1:11">
      <c r="A14" s="297">
        <v>6</v>
      </c>
      <c r="B14" s="298" t="s">
        <v>422</v>
      </c>
      <c r="C14" s="588"/>
      <c r="D14" s="615"/>
      <c r="E14" s="538"/>
      <c r="F14" s="615">
        <v>0</v>
      </c>
      <c r="G14" s="615">
        <v>0</v>
      </c>
      <c r="H14" s="538"/>
      <c r="I14" s="615">
        <v>0</v>
      </c>
      <c r="J14" s="615">
        <v>0</v>
      </c>
      <c r="K14" s="614"/>
    </row>
    <row r="15" spans="1:11">
      <c r="A15" s="297">
        <v>7</v>
      </c>
      <c r="B15" s="298" t="s">
        <v>423</v>
      </c>
      <c r="C15" s="588">
        <v>9837093.3035519719</v>
      </c>
      <c r="D15" s="615">
        <v>5139182.6710035838</v>
      </c>
      <c r="E15" s="538">
        <f t="shared" si="0"/>
        <v>14976275.974555556</v>
      </c>
      <c r="F15" s="615">
        <v>9837093.3035519719</v>
      </c>
      <c r="G15" s="615">
        <v>5139182.6710035838</v>
      </c>
      <c r="H15" s="538">
        <f t="shared" si="1"/>
        <v>14976275.974555556</v>
      </c>
      <c r="I15" s="615">
        <v>9837093.3035519719</v>
      </c>
      <c r="J15" s="615">
        <v>5139182.6710035838</v>
      </c>
      <c r="K15" s="614">
        <f t="shared" si="2"/>
        <v>14976275.974555556</v>
      </c>
    </row>
    <row r="16" spans="1:11">
      <c r="A16" s="297">
        <v>8</v>
      </c>
      <c r="B16" s="301" t="s">
        <v>383</v>
      </c>
      <c r="C16" s="536">
        <f>SUM(C10:C15)</f>
        <v>313482875.03796536</v>
      </c>
      <c r="D16" s="536">
        <f t="shared" ref="D16:E16" si="3">SUM(D10:D15)</f>
        <v>146219350.59759706</v>
      </c>
      <c r="E16" s="536">
        <f t="shared" si="3"/>
        <v>415356354.66782045</v>
      </c>
      <c r="F16" s="536">
        <f t="shared" ref="F16" si="4">SUM(F10:F15)</f>
        <v>108289025.95294707</v>
      </c>
      <c r="G16" s="536">
        <f t="shared" ref="G16" si="5">SUM(G10:G15)</f>
        <v>48268103.047491655</v>
      </c>
      <c r="H16" s="536">
        <f t="shared" ref="H16" si="6">SUM(H10:H15)</f>
        <v>156557129.00043872</v>
      </c>
      <c r="I16" s="536">
        <f t="shared" ref="I16" si="7">SUM(I10:I15)</f>
        <v>71937915.358581394</v>
      </c>
      <c r="J16" s="536">
        <f t="shared" ref="J16" si="8">SUM(J10:J15)</f>
        <v>22122086.362692628</v>
      </c>
      <c r="K16" s="536">
        <f t="shared" ref="K16" si="9">SUM(K10:K15)</f>
        <v>94060001.721274033</v>
      </c>
    </row>
    <row r="17" spans="1:11">
      <c r="A17" s="291" t="s">
        <v>380</v>
      </c>
      <c r="B17" s="292"/>
      <c r="C17" s="292"/>
      <c r="D17" s="292"/>
      <c r="E17" s="292"/>
      <c r="F17" s="292"/>
      <c r="G17" s="292"/>
      <c r="H17" s="292"/>
      <c r="I17" s="292"/>
      <c r="J17" s="292"/>
      <c r="K17" s="293"/>
    </row>
    <row r="18" spans="1:11">
      <c r="A18" s="297">
        <v>9</v>
      </c>
      <c r="B18" s="298" t="s">
        <v>386</v>
      </c>
      <c r="C18" s="298"/>
      <c r="D18" s="299"/>
      <c r="E18" s="299"/>
      <c r="F18" s="299"/>
      <c r="G18" s="299"/>
      <c r="H18" s="299"/>
      <c r="I18" s="299"/>
      <c r="J18" s="299"/>
      <c r="K18" s="300"/>
    </row>
    <row r="19" spans="1:11">
      <c r="A19" s="297">
        <v>10</v>
      </c>
      <c r="B19" s="298" t="s">
        <v>424</v>
      </c>
      <c r="C19" s="588">
        <v>75374525.35092169</v>
      </c>
      <c r="D19" s="615">
        <v>2428693.4411603492</v>
      </c>
      <c r="E19" s="538">
        <f t="shared" ref="E19" si="10">C19+D19</f>
        <v>77803218.792082042</v>
      </c>
      <c r="F19" s="615">
        <v>37687262.675460845</v>
      </c>
      <c r="G19" s="615">
        <v>1214346.7205801746</v>
      </c>
      <c r="H19" s="538">
        <f t="shared" ref="H19" si="11">F19+G19</f>
        <v>38901609.396041021</v>
      </c>
      <c r="I19" s="615">
        <v>90442242.732417852</v>
      </c>
      <c r="J19" s="615">
        <v>64994430.993960097</v>
      </c>
      <c r="K19" s="614">
        <f t="shared" ref="K19" si="12">I19+J19</f>
        <v>155436673.72637796</v>
      </c>
    </row>
    <row r="20" spans="1:11">
      <c r="A20" s="297">
        <v>11</v>
      </c>
      <c r="B20" s="298" t="s">
        <v>385</v>
      </c>
      <c r="C20" s="298"/>
      <c r="D20" s="299"/>
      <c r="E20" s="299"/>
      <c r="F20" s="299"/>
      <c r="G20" s="299"/>
      <c r="H20" s="299"/>
      <c r="I20" s="299"/>
      <c r="J20" s="299"/>
      <c r="K20" s="300"/>
    </row>
    <row r="21" spans="1:11" ht="13.5" thickBot="1">
      <c r="A21" s="302">
        <v>12</v>
      </c>
      <c r="B21" s="303" t="s">
        <v>384</v>
      </c>
      <c r="C21" s="537">
        <f>SUM(C18:C20)</f>
        <v>75374525.35092169</v>
      </c>
      <c r="D21" s="537">
        <f t="shared" ref="D21:E21" si="13">SUM(D18:D20)</f>
        <v>2428693.4411603492</v>
      </c>
      <c r="E21" s="537">
        <f t="shared" si="13"/>
        <v>77803218.792082042</v>
      </c>
      <c r="F21" s="537">
        <f>SUM(F18:F20)</f>
        <v>37687262.675460845</v>
      </c>
      <c r="G21" s="537">
        <f t="shared" ref="G21" si="14">SUM(G18:G20)</f>
        <v>1214346.7205801746</v>
      </c>
      <c r="H21" s="537">
        <f t="shared" ref="H21" si="15">SUM(H18:H20)</f>
        <v>38901609.396041021</v>
      </c>
      <c r="I21" s="537">
        <f t="shared" ref="I21" si="16">SUM(I18:I20)</f>
        <v>90442242.732417852</v>
      </c>
      <c r="J21" s="537">
        <f t="shared" ref="J21" si="17">SUM(J18:J20)</f>
        <v>64994430.993960097</v>
      </c>
      <c r="K21" s="537">
        <f t="shared" ref="K21" si="18">SUM(K18:K20)</f>
        <v>155436673.72637796</v>
      </c>
    </row>
    <row r="22" spans="1:11" ht="38.25" customHeight="1" thickBot="1">
      <c r="A22" s="304"/>
      <c r="B22" s="305"/>
      <c r="C22" s="305"/>
      <c r="D22" s="305"/>
      <c r="E22" s="305"/>
      <c r="F22" s="664" t="s">
        <v>426</v>
      </c>
      <c r="G22" s="662"/>
      <c r="H22" s="662"/>
      <c r="I22" s="664" t="s">
        <v>391</v>
      </c>
      <c r="J22" s="662"/>
      <c r="K22" s="663"/>
    </row>
    <row r="23" spans="1:11" ht="13.5" thickBot="1">
      <c r="A23" s="306">
        <v>13</v>
      </c>
      <c r="B23" s="307" t="s">
        <v>376</v>
      </c>
      <c r="C23" s="308"/>
      <c r="D23" s="308"/>
      <c r="E23" s="308"/>
      <c r="F23" s="540">
        <f>F8</f>
        <v>116173575.76833333</v>
      </c>
      <c r="G23" s="540">
        <f>G8</f>
        <v>111248837.81846596</v>
      </c>
      <c r="H23" s="541">
        <f>F23+G23</f>
        <v>227422413.58679929</v>
      </c>
      <c r="I23" s="540">
        <f>I8</f>
        <v>108228918.29202151</v>
      </c>
      <c r="J23" s="540">
        <f>J8</f>
        <v>47482847.10639786</v>
      </c>
      <c r="K23" s="542">
        <f>I23+J23</f>
        <v>155711765.39841938</v>
      </c>
    </row>
    <row r="24" spans="1:11" ht="13.5" thickBot="1">
      <c r="A24" s="309">
        <v>14</v>
      </c>
      <c r="B24" s="310" t="s">
        <v>388</v>
      </c>
      <c r="C24" s="311"/>
      <c r="D24" s="312"/>
      <c r="E24" s="313"/>
      <c r="F24" s="543">
        <f>MAX(F16-F21,F16*0.25)</f>
        <v>70601763.27748622</v>
      </c>
      <c r="G24" s="543">
        <f>MAX(G16-G21,G16*0.25)</f>
        <v>47053756.326911479</v>
      </c>
      <c r="H24" s="541">
        <f>F24+G24</f>
        <v>117655519.6043977</v>
      </c>
      <c r="I24" s="543">
        <f>MAX(I16-I21,I16*0.25)</f>
        <v>17984478.839645348</v>
      </c>
      <c r="J24" s="543">
        <f>MAX(J16-J21,J16*0.25)</f>
        <v>5530521.590673157</v>
      </c>
      <c r="K24" s="542">
        <f>I24+J24</f>
        <v>23515000.430318505</v>
      </c>
    </row>
    <row r="25" spans="1:11" ht="13.5" thickBot="1">
      <c r="A25" s="314">
        <v>15</v>
      </c>
      <c r="B25" s="315" t="s">
        <v>389</v>
      </c>
      <c r="C25" s="316"/>
      <c r="D25" s="316"/>
      <c r="E25" s="316"/>
      <c r="F25" s="544">
        <f>F23/F24</f>
        <v>1.6454769735953498</v>
      </c>
      <c r="G25" s="544">
        <f t="shared" ref="G25:K25" si="19">G23/G24</f>
        <v>2.3642923860435636</v>
      </c>
      <c r="H25" s="544">
        <f t="shared" si="19"/>
        <v>1.9329515041153986</v>
      </c>
      <c r="I25" s="544">
        <f t="shared" si="19"/>
        <v>6.0179068438413408</v>
      </c>
      <c r="J25" s="544">
        <f t="shared" si="19"/>
        <v>8.5856001695164537</v>
      </c>
      <c r="K25" s="544">
        <f t="shared" si="19"/>
        <v>6.6218057643603583</v>
      </c>
    </row>
    <row r="27" spans="1:11" ht="38.25">
      <c r="B27" s="288" t="s">
        <v>425</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0"/>
  </cols>
  <sheetData>
    <row r="1" spans="1:14">
      <c r="A1" s="4" t="s">
        <v>30</v>
      </c>
      <c r="B1" s="3" t="str">
        <f>'Info '!C2</f>
        <v>JSC "CREDO BANK"</v>
      </c>
    </row>
    <row r="2" spans="1:14" ht="14.25" customHeight="1">
      <c r="A2" s="4" t="s">
        <v>31</v>
      </c>
      <c r="B2" s="411">
        <f>'7. LI1 '!B2</f>
        <v>44834</v>
      </c>
    </row>
    <row r="3" spans="1:14" ht="14.25" customHeight="1"/>
    <row r="4" spans="1:14" ht="13.5" thickBot="1">
      <c r="A4" s="4" t="s">
        <v>263</v>
      </c>
      <c r="B4" s="242" t="s">
        <v>28</v>
      </c>
    </row>
    <row r="5" spans="1:14" s="180" customFormat="1">
      <c r="A5" s="176"/>
      <c r="B5" s="177"/>
      <c r="C5" s="178" t="s">
        <v>0</v>
      </c>
      <c r="D5" s="178" t="s">
        <v>1</v>
      </c>
      <c r="E5" s="178" t="s">
        <v>2</v>
      </c>
      <c r="F5" s="178" t="s">
        <v>3</v>
      </c>
      <c r="G5" s="178" t="s">
        <v>4</v>
      </c>
      <c r="H5" s="178" t="s">
        <v>5</v>
      </c>
      <c r="I5" s="178" t="s">
        <v>8</v>
      </c>
      <c r="J5" s="178" t="s">
        <v>9</v>
      </c>
      <c r="K5" s="178" t="s">
        <v>10</v>
      </c>
      <c r="L5" s="178" t="s">
        <v>11</v>
      </c>
      <c r="M5" s="178" t="s">
        <v>12</v>
      </c>
      <c r="N5" s="179" t="s">
        <v>13</v>
      </c>
    </row>
    <row r="6" spans="1:14" ht="25.5">
      <c r="A6" s="181"/>
      <c r="B6" s="182"/>
      <c r="C6" s="183" t="s">
        <v>262</v>
      </c>
      <c r="D6" s="184" t="s">
        <v>261</v>
      </c>
      <c r="E6" s="185" t="s">
        <v>260</v>
      </c>
      <c r="F6" s="186">
        <v>0</v>
      </c>
      <c r="G6" s="186">
        <v>0.2</v>
      </c>
      <c r="H6" s="186">
        <v>0.35</v>
      </c>
      <c r="I6" s="186">
        <v>0.5</v>
      </c>
      <c r="J6" s="186">
        <v>0.75</v>
      </c>
      <c r="K6" s="186">
        <v>1</v>
      </c>
      <c r="L6" s="186">
        <v>1.5</v>
      </c>
      <c r="M6" s="186">
        <v>2.5</v>
      </c>
      <c r="N6" s="241" t="s">
        <v>274</v>
      </c>
    </row>
    <row r="7" spans="1:14" ht="15.75">
      <c r="A7" s="187">
        <v>1</v>
      </c>
      <c r="B7" s="188" t="s">
        <v>259</v>
      </c>
      <c r="C7" s="189">
        <f>SUM(C8:C13)</f>
        <v>124677286</v>
      </c>
      <c r="D7" s="182"/>
      <c r="E7" s="190">
        <f t="shared" ref="E7:M7" si="0">SUM(E8:E13)</f>
        <v>2493545.7200000002</v>
      </c>
      <c r="F7" s="585">
        <f>SUM(F8:F13)</f>
        <v>0</v>
      </c>
      <c r="G7" s="585">
        <f t="shared" si="0"/>
        <v>0</v>
      </c>
      <c r="H7" s="585">
        <f t="shared" si="0"/>
        <v>0</v>
      </c>
      <c r="I7" s="585">
        <f t="shared" si="0"/>
        <v>0</v>
      </c>
      <c r="J7" s="585">
        <f t="shared" si="0"/>
        <v>0</v>
      </c>
      <c r="K7" s="585">
        <f t="shared" si="0"/>
        <v>2493545.7200000002</v>
      </c>
      <c r="L7" s="585">
        <f t="shared" si="0"/>
        <v>0</v>
      </c>
      <c r="M7" s="585">
        <f t="shared" si="0"/>
        <v>0</v>
      </c>
      <c r="N7" s="192">
        <f>SUM(N8:N13)</f>
        <v>2493545.7200000002</v>
      </c>
    </row>
    <row r="8" spans="1:14" ht="14.25">
      <c r="A8" s="187">
        <v>1.1000000000000001</v>
      </c>
      <c r="B8" s="193" t="s">
        <v>257</v>
      </c>
      <c r="C8" s="191">
        <v>124677286</v>
      </c>
      <c r="D8" s="194">
        <v>0.02</v>
      </c>
      <c r="E8" s="190">
        <f>C8*D8</f>
        <v>2493545.7200000002</v>
      </c>
      <c r="F8" s="191"/>
      <c r="G8" s="191"/>
      <c r="H8" s="191"/>
      <c r="I8" s="191"/>
      <c r="J8" s="191"/>
      <c r="K8" s="191">
        <v>2493545.7200000002</v>
      </c>
      <c r="L8" s="191"/>
      <c r="M8" s="191"/>
      <c r="N8" s="192">
        <f>SUMPRODUCT($F$6:$M$6,F8:M8)</f>
        <v>2493545.7200000002</v>
      </c>
    </row>
    <row r="9" spans="1:14" ht="14.25">
      <c r="A9" s="187">
        <v>1.2</v>
      </c>
      <c r="B9" s="193" t="s">
        <v>256</v>
      </c>
      <c r="C9" s="191"/>
      <c r="D9" s="194">
        <v>0.05</v>
      </c>
      <c r="E9" s="190">
        <f>C9*D9</f>
        <v>0</v>
      </c>
      <c r="F9" s="191"/>
      <c r="G9" s="191"/>
      <c r="H9" s="191"/>
      <c r="I9" s="191"/>
      <c r="J9" s="191"/>
      <c r="K9" s="191"/>
      <c r="L9" s="191"/>
      <c r="M9" s="191"/>
      <c r="N9" s="192">
        <f t="shared" ref="N9:N12" si="1">SUMPRODUCT($F$6:$M$6,F9:M9)</f>
        <v>0</v>
      </c>
    </row>
    <row r="10" spans="1:14" ht="14.25">
      <c r="A10" s="187">
        <v>1.3</v>
      </c>
      <c r="B10" s="193" t="s">
        <v>255</v>
      </c>
      <c r="C10" s="191">
        <v>0</v>
      </c>
      <c r="D10" s="194">
        <v>0.08</v>
      </c>
      <c r="E10" s="190">
        <f>C10*D10</f>
        <v>0</v>
      </c>
      <c r="F10" s="191"/>
      <c r="G10" s="191"/>
      <c r="H10" s="191"/>
      <c r="I10" s="191"/>
      <c r="J10" s="191"/>
      <c r="K10" s="191"/>
      <c r="L10" s="191"/>
      <c r="M10" s="191"/>
      <c r="N10" s="192">
        <f>SUMPRODUCT($F$6:$M$6,F10:M10)</f>
        <v>0</v>
      </c>
    </row>
    <row r="11" spans="1:14" ht="14.25">
      <c r="A11" s="187">
        <v>1.4</v>
      </c>
      <c r="B11" s="193" t="s">
        <v>254</v>
      </c>
      <c r="C11" s="191">
        <v>0</v>
      </c>
      <c r="D11" s="194">
        <v>0.11</v>
      </c>
      <c r="E11" s="190">
        <f>C11*D11</f>
        <v>0</v>
      </c>
      <c r="F11" s="191"/>
      <c r="G11" s="191"/>
      <c r="H11" s="191"/>
      <c r="I11" s="191"/>
      <c r="J11" s="191"/>
      <c r="K11" s="191"/>
      <c r="L11" s="191"/>
      <c r="M11" s="191"/>
      <c r="N11" s="192">
        <f t="shared" si="1"/>
        <v>0</v>
      </c>
    </row>
    <row r="12" spans="1:14" ht="14.25">
      <c r="A12" s="187">
        <v>1.5</v>
      </c>
      <c r="B12" s="193" t="s">
        <v>253</v>
      </c>
      <c r="C12" s="191">
        <v>0</v>
      </c>
      <c r="D12" s="194">
        <v>0.14000000000000001</v>
      </c>
      <c r="E12" s="190">
        <f>C12*D12</f>
        <v>0</v>
      </c>
      <c r="F12" s="191"/>
      <c r="G12" s="191"/>
      <c r="H12" s="191"/>
      <c r="I12" s="191"/>
      <c r="J12" s="191"/>
      <c r="K12" s="191"/>
      <c r="L12" s="191"/>
      <c r="M12" s="191"/>
      <c r="N12" s="192">
        <f t="shared" si="1"/>
        <v>0</v>
      </c>
    </row>
    <row r="13" spans="1:14" ht="14.25">
      <c r="A13" s="187">
        <v>1.6</v>
      </c>
      <c r="B13" s="195" t="s">
        <v>252</v>
      </c>
      <c r="C13" s="191">
        <v>0</v>
      </c>
      <c r="D13" s="196"/>
      <c r="E13" s="191"/>
      <c r="F13" s="191"/>
      <c r="G13" s="191"/>
      <c r="H13" s="191"/>
      <c r="I13" s="191"/>
      <c r="J13" s="191"/>
      <c r="K13" s="191"/>
      <c r="L13" s="191"/>
      <c r="M13" s="191"/>
      <c r="N13" s="192">
        <f>SUMPRODUCT($F$6:$M$6,F13:M13)</f>
        <v>0</v>
      </c>
    </row>
    <row r="14" spans="1:14" ht="15">
      <c r="A14" s="187">
        <v>2</v>
      </c>
      <c r="B14" s="197" t="s">
        <v>258</v>
      </c>
      <c r="C14" s="189">
        <f>SUM(C15:C20)</f>
        <v>0</v>
      </c>
      <c r="D14" s="182"/>
      <c r="E14" s="190">
        <f t="shared" ref="E14:M14" si="2">SUM(E15:E20)</f>
        <v>0</v>
      </c>
      <c r="F14" s="191">
        <f t="shared" si="2"/>
        <v>0</v>
      </c>
      <c r="G14" s="191">
        <f t="shared" si="2"/>
        <v>0</v>
      </c>
      <c r="H14" s="191">
        <f t="shared" si="2"/>
        <v>0</v>
      </c>
      <c r="I14" s="191">
        <f t="shared" si="2"/>
        <v>0</v>
      </c>
      <c r="J14" s="191">
        <f t="shared" si="2"/>
        <v>0</v>
      </c>
      <c r="K14" s="191">
        <f t="shared" si="2"/>
        <v>0</v>
      </c>
      <c r="L14" s="191">
        <f t="shared" si="2"/>
        <v>0</v>
      </c>
      <c r="M14" s="191">
        <f t="shared" si="2"/>
        <v>0</v>
      </c>
      <c r="N14" s="192">
        <f>SUM(N15:N20)</f>
        <v>0</v>
      </c>
    </row>
    <row r="15" spans="1:14" ht="14.25">
      <c r="A15" s="187">
        <v>2.1</v>
      </c>
      <c r="B15" s="195" t="s">
        <v>257</v>
      </c>
      <c r="C15" s="191"/>
      <c r="D15" s="194">
        <v>5.0000000000000001E-3</v>
      </c>
      <c r="E15" s="190">
        <f>C15*D15</f>
        <v>0</v>
      </c>
      <c r="F15" s="191"/>
      <c r="G15" s="191"/>
      <c r="H15" s="191"/>
      <c r="I15" s="191"/>
      <c r="J15" s="191"/>
      <c r="K15" s="191"/>
      <c r="L15" s="191"/>
      <c r="M15" s="191"/>
      <c r="N15" s="192">
        <f>SUMPRODUCT($F$6:$M$6,F15:M15)</f>
        <v>0</v>
      </c>
    </row>
    <row r="16" spans="1:14" ht="14.25">
      <c r="A16" s="187">
        <v>2.2000000000000002</v>
      </c>
      <c r="B16" s="195" t="s">
        <v>256</v>
      </c>
      <c r="C16" s="191"/>
      <c r="D16" s="194">
        <v>0.01</v>
      </c>
      <c r="E16" s="190">
        <f>C16*D16</f>
        <v>0</v>
      </c>
      <c r="F16" s="191"/>
      <c r="G16" s="191"/>
      <c r="H16" s="191"/>
      <c r="I16" s="191"/>
      <c r="J16" s="191"/>
      <c r="K16" s="191"/>
      <c r="L16" s="191"/>
      <c r="M16" s="191"/>
      <c r="N16" s="192">
        <f t="shared" ref="N16:N20" si="3">SUMPRODUCT($F$6:$M$6,F16:M16)</f>
        <v>0</v>
      </c>
    </row>
    <row r="17" spans="1:14" ht="14.25">
      <c r="A17" s="187">
        <v>2.2999999999999998</v>
      </c>
      <c r="B17" s="195" t="s">
        <v>255</v>
      </c>
      <c r="C17" s="191"/>
      <c r="D17" s="194">
        <v>0.02</v>
      </c>
      <c r="E17" s="190">
        <f>C17*D17</f>
        <v>0</v>
      </c>
      <c r="F17" s="191"/>
      <c r="G17" s="191"/>
      <c r="H17" s="191"/>
      <c r="I17" s="191"/>
      <c r="J17" s="191"/>
      <c r="K17" s="191"/>
      <c r="L17" s="191"/>
      <c r="M17" s="191"/>
      <c r="N17" s="192">
        <f t="shared" si="3"/>
        <v>0</v>
      </c>
    </row>
    <row r="18" spans="1:14" ht="14.25">
      <c r="A18" s="187">
        <v>2.4</v>
      </c>
      <c r="B18" s="195" t="s">
        <v>254</v>
      </c>
      <c r="C18" s="191"/>
      <c r="D18" s="194">
        <v>0.03</v>
      </c>
      <c r="E18" s="190">
        <f>C18*D18</f>
        <v>0</v>
      </c>
      <c r="F18" s="191"/>
      <c r="G18" s="191"/>
      <c r="H18" s="191"/>
      <c r="I18" s="191"/>
      <c r="J18" s="191"/>
      <c r="K18" s="191"/>
      <c r="L18" s="191"/>
      <c r="M18" s="191"/>
      <c r="N18" s="192">
        <f t="shared" si="3"/>
        <v>0</v>
      </c>
    </row>
    <row r="19" spans="1:14" ht="14.25">
      <c r="A19" s="187">
        <v>2.5</v>
      </c>
      <c r="B19" s="195" t="s">
        <v>253</v>
      </c>
      <c r="C19" s="191"/>
      <c r="D19" s="194">
        <v>0.04</v>
      </c>
      <c r="E19" s="190">
        <f>C19*D19</f>
        <v>0</v>
      </c>
      <c r="F19" s="191"/>
      <c r="G19" s="191"/>
      <c r="H19" s="191"/>
      <c r="I19" s="191"/>
      <c r="J19" s="191"/>
      <c r="K19" s="191"/>
      <c r="L19" s="191"/>
      <c r="M19" s="191"/>
      <c r="N19" s="192">
        <f t="shared" si="3"/>
        <v>0</v>
      </c>
    </row>
    <row r="20" spans="1:14" ht="14.25">
      <c r="A20" s="187">
        <v>2.6</v>
      </c>
      <c r="B20" s="195" t="s">
        <v>252</v>
      </c>
      <c r="C20" s="191"/>
      <c r="D20" s="196"/>
      <c r="E20" s="198"/>
      <c r="F20" s="191"/>
      <c r="G20" s="191"/>
      <c r="H20" s="191"/>
      <c r="I20" s="191"/>
      <c r="J20" s="191"/>
      <c r="K20" s="191"/>
      <c r="L20" s="191"/>
      <c r="M20" s="191"/>
      <c r="N20" s="192">
        <f t="shared" si="3"/>
        <v>0</v>
      </c>
    </row>
    <row r="21" spans="1:14" ht="16.5" thickBot="1">
      <c r="A21" s="199"/>
      <c r="B21" s="200" t="s">
        <v>107</v>
      </c>
      <c r="C21" s="175">
        <f>C14+C7</f>
        <v>124677286</v>
      </c>
      <c r="D21" s="201"/>
      <c r="E21" s="202">
        <f>E14+E7</f>
        <v>2493545.7200000002</v>
      </c>
      <c r="F21" s="203">
        <f>F7+F14</f>
        <v>0</v>
      </c>
      <c r="G21" s="203">
        <f t="shared" ref="G21:L21" si="4">G7+G14</f>
        <v>0</v>
      </c>
      <c r="H21" s="203">
        <f t="shared" si="4"/>
        <v>0</v>
      </c>
      <c r="I21" s="203">
        <f t="shared" si="4"/>
        <v>0</v>
      </c>
      <c r="J21" s="203">
        <f t="shared" si="4"/>
        <v>0</v>
      </c>
      <c r="K21" s="584">
        <f t="shared" si="4"/>
        <v>2493545.7200000002</v>
      </c>
      <c r="L21" s="203">
        <f t="shared" si="4"/>
        <v>0</v>
      </c>
      <c r="M21" s="203">
        <f>M7+M14</f>
        <v>0</v>
      </c>
      <c r="N21" s="204">
        <f>N14+N7</f>
        <v>2493545.7200000002</v>
      </c>
    </row>
    <row r="22" spans="1:14">
      <c r="E22" s="205"/>
      <c r="F22" s="205"/>
      <c r="G22" s="205"/>
      <c r="H22" s="205"/>
      <c r="I22" s="205"/>
      <c r="J22" s="205"/>
      <c r="K22" s="205"/>
      <c r="L22" s="205"/>
      <c r="M22" s="20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2" zoomScale="90" zoomScaleNormal="90" workbookViewId="0">
      <selection activeCell="C28" sqref="C28:C29"/>
    </sheetView>
  </sheetViews>
  <sheetFormatPr defaultRowHeight="15"/>
  <cols>
    <col min="1" max="1" width="11.42578125" customWidth="1"/>
    <col min="2" max="2" width="76.85546875" style="347" customWidth="1"/>
    <col min="3" max="3" width="22.85546875" customWidth="1"/>
  </cols>
  <sheetData>
    <row r="1" spans="1:3">
      <c r="A1" s="2" t="s">
        <v>30</v>
      </c>
      <c r="B1" s="3" t="str">
        <f>'Info '!C2</f>
        <v>JSC "CREDO BANK"</v>
      </c>
    </row>
    <row r="2" spans="1:3">
      <c r="A2" s="2" t="s">
        <v>31</v>
      </c>
      <c r="B2" s="411">
        <f>'7. LI1 '!B2</f>
        <v>44834</v>
      </c>
    </row>
    <row r="3" spans="1:3">
      <c r="A3" s="4"/>
      <c r="B3"/>
    </row>
    <row r="4" spans="1:3">
      <c r="A4" s="4" t="s">
        <v>430</v>
      </c>
      <c r="B4" t="s">
        <v>431</v>
      </c>
    </row>
    <row r="5" spans="1:3">
      <c r="A5" s="348" t="s">
        <v>432</v>
      </c>
      <c r="B5" s="349"/>
      <c r="C5" s="350"/>
    </row>
    <row r="6" spans="1:3" ht="24">
      <c r="A6" s="351">
        <v>1</v>
      </c>
      <c r="B6" s="352" t="s">
        <v>483</v>
      </c>
      <c r="C6" s="586">
        <v>2077444839.6016254</v>
      </c>
    </row>
    <row r="7" spans="1:3">
      <c r="A7" s="351">
        <v>2</v>
      </c>
      <c r="B7" s="352" t="s">
        <v>433</v>
      </c>
      <c r="C7" s="586">
        <v>-13634567.41</v>
      </c>
    </row>
    <row r="8" spans="1:3" ht="24">
      <c r="A8" s="354">
        <v>3</v>
      </c>
      <c r="B8" s="355" t="s">
        <v>434</v>
      </c>
      <c r="C8" s="545">
        <f>C6+C7</f>
        <v>2063810272.1916254</v>
      </c>
    </row>
    <row r="9" spans="1:3">
      <c r="A9" s="348" t="s">
        <v>435</v>
      </c>
      <c r="B9" s="349"/>
      <c r="C9" s="356"/>
    </row>
    <row r="10" spans="1:3" ht="24">
      <c r="A10" s="357">
        <v>4</v>
      </c>
      <c r="B10" s="358" t="s">
        <v>436</v>
      </c>
      <c r="C10" s="353"/>
    </row>
    <row r="11" spans="1:3">
      <c r="A11" s="357">
        <v>5</v>
      </c>
      <c r="B11" s="359" t="s">
        <v>437</v>
      </c>
      <c r="C11" s="353"/>
    </row>
    <row r="12" spans="1:3">
      <c r="A12" s="357" t="s">
        <v>438</v>
      </c>
      <c r="B12" s="359" t="s">
        <v>439</v>
      </c>
      <c r="C12" s="545">
        <f>'15. CCR '!E21</f>
        <v>2493545.7200000002</v>
      </c>
    </row>
    <row r="13" spans="1:3" ht="24">
      <c r="A13" s="360">
        <v>6</v>
      </c>
      <c r="B13" s="358" t="s">
        <v>440</v>
      </c>
      <c r="C13" s="353"/>
    </row>
    <row r="14" spans="1:3">
      <c r="A14" s="360">
        <v>7</v>
      </c>
      <c r="B14" s="361" t="s">
        <v>441</v>
      </c>
      <c r="C14" s="353"/>
    </row>
    <row r="15" spans="1:3">
      <c r="A15" s="362">
        <v>8</v>
      </c>
      <c r="B15" s="363" t="s">
        <v>442</v>
      </c>
      <c r="C15" s="353"/>
    </row>
    <row r="16" spans="1:3">
      <c r="A16" s="360">
        <v>9</v>
      </c>
      <c r="B16" s="361" t="s">
        <v>443</v>
      </c>
      <c r="C16" s="353"/>
    </row>
    <row r="17" spans="1:3">
      <c r="A17" s="360">
        <v>10</v>
      </c>
      <c r="B17" s="361" t="s">
        <v>444</v>
      </c>
      <c r="C17" s="353"/>
    </row>
    <row r="18" spans="1:3">
      <c r="A18" s="364">
        <v>11</v>
      </c>
      <c r="B18" s="365" t="s">
        <v>445</v>
      </c>
      <c r="C18" s="366">
        <f>SUM(C10:C17)</f>
        <v>2493545.7200000002</v>
      </c>
    </row>
    <row r="19" spans="1:3">
      <c r="A19" s="367" t="s">
        <v>446</v>
      </c>
      <c r="B19" s="368"/>
      <c r="C19" s="369"/>
    </row>
    <row r="20" spans="1:3" ht="24">
      <c r="A20" s="370">
        <v>12</v>
      </c>
      <c r="B20" s="358" t="s">
        <v>447</v>
      </c>
      <c r="C20" s="353"/>
    </row>
    <row r="21" spans="1:3">
      <c r="A21" s="370">
        <v>13</v>
      </c>
      <c r="B21" s="358" t="s">
        <v>448</v>
      </c>
      <c r="C21" s="353"/>
    </row>
    <row r="22" spans="1:3">
      <c r="A22" s="370">
        <v>14</v>
      </c>
      <c r="B22" s="358" t="s">
        <v>449</v>
      </c>
      <c r="C22" s="353"/>
    </row>
    <row r="23" spans="1:3" ht="24">
      <c r="A23" s="370" t="s">
        <v>450</v>
      </c>
      <c r="B23" s="358" t="s">
        <v>451</v>
      </c>
      <c r="C23" s="353"/>
    </row>
    <row r="24" spans="1:3">
      <c r="A24" s="370">
        <v>15</v>
      </c>
      <c r="B24" s="358" t="s">
        <v>452</v>
      </c>
      <c r="C24" s="353"/>
    </row>
    <row r="25" spans="1:3">
      <c r="A25" s="370" t="s">
        <v>453</v>
      </c>
      <c r="B25" s="358" t="s">
        <v>454</v>
      </c>
      <c r="C25" s="353"/>
    </row>
    <row r="26" spans="1:3">
      <c r="A26" s="371">
        <v>16</v>
      </c>
      <c r="B26" s="372" t="s">
        <v>455</v>
      </c>
      <c r="C26" s="366">
        <f>SUM(C20:C25)</f>
        <v>0</v>
      </c>
    </row>
    <row r="27" spans="1:3">
      <c r="A27" s="348" t="s">
        <v>456</v>
      </c>
      <c r="B27" s="349"/>
      <c r="C27" s="356"/>
    </row>
    <row r="28" spans="1:3">
      <c r="A28" s="373">
        <v>17</v>
      </c>
      <c r="B28" s="359" t="s">
        <v>457</v>
      </c>
      <c r="C28" s="586">
        <v>43878236.990000002</v>
      </c>
    </row>
    <row r="29" spans="1:3">
      <c r="A29" s="373">
        <v>18</v>
      </c>
      <c r="B29" s="359" t="s">
        <v>458</v>
      </c>
      <c r="C29" s="586">
        <v>-25448998.490000002</v>
      </c>
    </row>
    <row r="30" spans="1:3">
      <c r="A30" s="371">
        <v>19</v>
      </c>
      <c r="B30" s="372" t="s">
        <v>459</v>
      </c>
      <c r="C30" s="545">
        <f>C28+C29</f>
        <v>18429238.5</v>
      </c>
    </row>
    <row r="31" spans="1:3">
      <c r="A31" s="348" t="s">
        <v>460</v>
      </c>
      <c r="B31" s="349"/>
      <c r="C31" s="356"/>
    </row>
    <row r="32" spans="1:3" ht="24">
      <c r="A32" s="373" t="s">
        <v>461</v>
      </c>
      <c r="B32" s="358" t="s">
        <v>462</v>
      </c>
      <c r="C32" s="374"/>
    </row>
    <row r="33" spans="1:3">
      <c r="A33" s="373" t="s">
        <v>463</v>
      </c>
      <c r="B33" s="359" t="s">
        <v>464</v>
      </c>
      <c r="C33" s="374"/>
    </row>
    <row r="34" spans="1:3">
      <c r="A34" s="348" t="s">
        <v>465</v>
      </c>
      <c r="B34" s="349"/>
      <c r="C34" s="356"/>
    </row>
    <row r="35" spans="1:3">
      <c r="A35" s="375">
        <v>20</v>
      </c>
      <c r="B35" s="376" t="s">
        <v>466</v>
      </c>
      <c r="C35" s="545">
        <f>'1. key ratios '!C9</f>
        <v>207106305.80000001</v>
      </c>
    </row>
    <row r="36" spans="1:3">
      <c r="A36" s="371">
        <v>21</v>
      </c>
      <c r="B36" s="372" t="s">
        <v>467</v>
      </c>
      <c r="C36" s="545">
        <f>C8+C18+C26+C30</f>
        <v>2084733056.4116254</v>
      </c>
    </row>
    <row r="37" spans="1:3">
      <c r="A37" s="348" t="s">
        <v>468</v>
      </c>
      <c r="B37" s="349"/>
      <c r="C37" s="356"/>
    </row>
    <row r="38" spans="1:3">
      <c r="A38" s="371">
        <v>22</v>
      </c>
      <c r="B38" s="372" t="s">
        <v>468</v>
      </c>
      <c r="C38" s="546">
        <f t="shared" ref="C38" si="0">C35/C36</f>
        <v>9.9344280632497145E-2</v>
      </c>
    </row>
    <row r="39" spans="1:3">
      <c r="A39" s="348" t="s">
        <v>469</v>
      </c>
      <c r="B39" s="349"/>
      <c r="C39" s="356"/>
    </row>
    <row r="40" spans="1:3">
      <c r="A40" s="377" t="s">
        <v>470</v>
      </c>
      <c r="B40" s="358" t="s">
        <v>471</v>
      </c>
      <c r="C40" s="374"/>
    </row>
    <row r="41" spans="1:3" ht="24">
      <c r="A41" s="378" t="s">
        <v>472</v>
      </c>
      <c r="B41" s="352" t="s">
        <v>473</v>
      </c>
      <c r="C41" s="374"/>
    </row>
    <row r="43" spans="1:3">
      <c r="B43" s="34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5" activePane="bottomRight" state="frozen"/>
      <selection pane="topRight" activeCell="C1" sqref="C1"/>
      <selection pane="bottomLeft" activeCell="A6" sqref="A6"/>
      <selection pane="bottomRight" activeCell="G37" sqref="G37"/>
    </sheetView>
  </sheetViews>
  <sheetFormatPr defaultRowHeight="15"/>
  <cols>
    <col min="1" max="1" width="8.7109375" style="248"/>
    <col min="2" max="2" width="82.5703125" style="255" customWidth="1"/>
    <col min="3" max="7" width="17.5703125" style="248" customWidth="1"/>
  </cols>
  <sheetData>
    <row r="1" spans="1:7">
      <c r="A1" s="248" t="s">
        <v>30</v>
      </c>
      <c r="B1" s="3" t="str">
        <f>'Info '!C2</f>
        <v>JSC "CREDO BANK"</v>
      </c>
    </row>
    <row r="2" spans="1:7">
      <c r="A2" s="248" t="s">
        <v>31</v>
      </c>
      <c r="B2" s="411">
        <f>'7. LI1 '!B2</f>
        <v>44834</v>
      </c>
    </row>
    <row r="4" spans="1:7" ht="15.75" thickBot="1">
      <c r="A4" s="248" t="s">
        <v>534</v>
      </c>
      <c r="B4" s="418" t="s">
        <v>495</v>
      </c>
    </row>
    <row r="5" spans="1:7">
      <c r="A5" s="419"/>
      <c r="B5" s="420"/>
      <c r="C5" s="665" t="s">
        <v>496</v>
      </c>
      <c r="D5" s="665"/>
      <c r="E5" s="665"/>
      <c r="F5" s="665"/>
      <c r="G5" s="666" t="s">
        <v>497</v>
      </c>
    </row>
    <row r="6" spans="1:7">
      <c r="A6" s="421"/>
      <c r="B6" s="422"/>
      <c r="C6" s="423" t="s">
        <v>498</v>
      </c>
      <c r="D6" s="423" t="s">
        <v>499</v>
      </c>
      <c r="E6" s="423" t="s">
        <v>500</v>
      </c>
      <c r="F6" s="423" t="s">
        <v>501</v>
      </c>
      <c r="G6" s="667"/>
    </row>
    <row r="7" spans="1:7">
      <c r="A7" s="424"/>
      <c r="B7" s="425" t="s">
        <v>502</v>
      </c>
      <c r="C7" s="426"/>
      <c r="D7" s="426"/>
      <c r="E7" s="426"/>
      <c r="F7" s="426"/>
      <c r="G7" s="427"/>
    </row>
    <row r="8" spans="1:7">
      <c r="A8" s="428">
        <v>1</v>
      </c>
      <c r="B8" s="429" t="s">
        <v>503</v>
      </c>
      <c r="C8" s="616">
        <f>SUM(C9:C10)</f>
        <v>207106305.80000001</v>
      </c>
      <c r="D8" s="616">
        <f>SUM(D9:D10)</f>
        <v>0</v>
      </c>
      <c r="E8" s="616">
        <f>SUM(E9:E10)</f>
        <v>0</v>
      </c>
      <c r="F8" s="616">
        <f>SUM(F9:F10)</f>
        <v>941984127.25</v>
      </c>
      <c r="G8" s="434">
        <f>SUM(G9:G10)</f>
        <v>1149090433.05</v>
      </c>
    </row>
    <row r="9" spans="1:7">
      <c r="A9" s="428">
        <v>2</v>
      </c>
      <c r="B9" s="431" t="s">
        <v>504</v>
      </c>
      <c r="C9" s="587">
        <v>207106305.80000001</v>
      </c>
      <c r="D9" s="587"/>
      <c r="E9" s="587"/>
      <c r="F9" s="587">
        <v>69200100</v>
      </c>
      <c r="G9" s="430">
        <v>276306405.80000001</v>
      </c>
    </row>
    <row r="10" spans="1:7">
      <c r="A10" s="428">
        <v>3</v>
      </c>
      <c r="B10" s="431" t="s">
        <v>505</v>
      </c>
      <c r="C10" s="617"/>
      <c r="D10" s="617"/>
      <c r="E10" s="617"/>
      <c r="F10" s="587">
        <v>872784027.25</v>
      </c>
      <c r="G10" s="430">
        <v>872784027.25</v>
      </c>
    </row>
    <row r="11" spans="1:7" ht="14.45" customHeight="1">
      <c r="A11" s="428">
        <v>4</v>
      </c>
      <c r="B11" s="429" t="s">
        <v>506</v>
      </c>
      <c r="C11" s="616">
        <f t="shared" ref="C11:F11" si="0">SUM(C12:C13)</f>
        <v>128910626</v>
      </c>
      <c r="D11" s="616">
        <f t="shared" si="0"/>
        <v>89762363.557999998</v>
      </c>
      <c r="E11" s="616">
        <f t="shared" si="0"/>
        <v>90073179.539900035</v>
      </c>
      <c r="F11" s="616">
        <f t="shared" si="0"/>
        <v>9574711.755400002</v>
      </c>
      <c r="G11" s="434">
        <f>SUM(G12:G13)</f>
        <v>295588237.35504508</v>
      </c>
    </row>
    <row r="12" spans="1:7">
      <c r="A12" s="428">
        <v>5</v>
      </c>
      <c r="B12" s="431" t="s">
        <v>507</v>
      </c>
      <c r="C12" s="587">
        <v>128910626</v>
      </c>
      <c r="D12" s="588">
        <v>81225870.880800039</v>
      </c>
      <c r="E12" s="589">
        <v>84531838.771200031</v>
      </c>
      <c r="F12" s="589">
        <v>8504546.411100002</v>
      </c>
      <c r="G12" s="430">
        <v>288014237.95994508</v>
      </c>
    </row>
    <row r="13" spans="1:7">
      <c r="A13" s="428">
        <v>6</v>
      </c>
      <c r="B13" s="431" t="s">
        <v>508</v>
      </c>
      <c r="C13" s="587"/>
      <c r="D13" s="588">
        <v>8536492.6771999523</v>
      </c>
      <c r="E13" s="589">
        <v>5541340.7686999999</v>
      </c>
      <c r="F13" s="589">
        <v>1070165.3443</v>
      </c>
      <c r="G13" s="430">
        <v>7573999.3950999761</v>
      </c>
    </row>
    <row r="14" spans="1:7">
      <c r="A14" s="428">
        <v>7</v>
      </c>
      <c r="B14" s="429" t="s">
        <v>509</v>
      </c>
      <c r="C14" s="616">
        <f t="shared" ref="C14:F14" si="1">SUM(C15:C16)</f>
        <v>54259592.126899973</v>
      </c>
      <c r="D14" s="616">
        <f t="shared" si="1"/>
        <v>232784753.54119998</v>
      </c>
      <c r="E14" s="616">
        <f t="shared" si="1"/>
        <v>148033516</v>
      </c>
      <c r="F14" s="616">
        <f t="shared" si="1"/>
        <v>240000</v>
      </c>
      <c r="G14" s="434">
        <f>SUM(G15:G16)</f>
        <v>147434131.33405</v>
      </c>
    </row>
    <row r="15" spans="1:7" ht="39">
      <c r="A15" s="428">
        <v>8</v>
      </c>
      <c r="B15" s="431" t="s">
        <v>510</v>
      </c>
      <c r="C15" s="587">
        <v>54259592.126899973</v>
      </c>
      <c r="D15" s="590">
        <v>92335154.541199997</v>
      </c>
      <c r="E15" s="587">
        <v>75983337</v>
      </c>
      <c r="F15" s="587">
        <v>240000</v>
      </c>
      <c r="G15" s="430">
        <v>111409041.83404998</v>
      </c>
    </row>
    <row r="16" spans="1:7" ht="26.25">
      <c r="A16" s="428">
        <v>9</v>
      </c>
      <c r="B16" s="431" t="s">
        <v>511</v>
      </c>
      <c r="C16" s="587"/>
      <c r="D16" s="590">
        <v>140449599</v>
      </c>
      <c r="E16" s="590">
        <v>72050179</v>
      </c>
      <c r="F16" s="587"/>
      <c r="G16" s="430">
        <v>36025089.5</v>
      </c>
    </row>
    <row r="17" spans="1:7">
      <c r="A17" s="428">
        <v>10</v>
      </c>
      <c r="B17" s="429" t="s">
        <v>512</v>
      </c>
      <c r="C17" s="587"/>
      <c r="D17" s="591"/>
      <c r="E17" s="587"/>
      <c r="F17" s="587"/>
      <c r="G17" s="430"/>
    </row>
    <row r="18" spans="1:7">
      <c r="A18" s="428">
        <v>11</v>
      </c>
      <c r="B18" s="429" t="s">
        <v>513</v>
      </c>
      <c r="C18" s="616">
        <f>SUM(C19:C20)</f>
        <v>83561070.428906098</v>
      </c>
      <c r="D18" s="618">
        <f t="shared" ref="D18:G18" si="2">SUM(D19:D20)</f>
        <v>20361763.571093902</v>
      </c>
      <c r="E18" s="616">
        <f t="shared" si="2"/>
        <v>10242478.572989434</v>
      </c>
      <c r="F18" s="616">
        <f t="shared" si="2"/>
        <v>15520139</v>
      </c>
      <c r="G18" s="430">
        <f t="shared" si="2"/>
        <v>0</v>
      </c>
    </row>
    <row r="19" spans="1:7">
      <c r="A19" s="428">
        <v>12</v>
      </c>
      <c r="B19" s="431" t="s">
        <v>514</v>
      </c>
      <c r="C19" s="617"/>
      <c r="D19" s="591"/>
      <c r="E19" s="587"/>
      <c r="F19" s="587"/>
      <c r="G19" s="430"/>
    </row>
    <row r="20" spans="1:7">
      <c r="A20" s="428">
        <v>13</v>
      </c>
      <c r="B20" s="431" t="s">
        <v>515</v>
      </c>
      <c r="C20" s="587">
        <v>83561070.428906098</v>
      </c>
      <c r="D20" s="587">
        <v>20361763.571093902</v>
      </c>
      <c r="E20" s="587">
        <v>10242478.572989434</v>
      </c>
      <c r="F20" s="587">
        <v>15520139</v>
      </c>
      <c r="G20" s="430">
        <v>0</v>
      </c>
    </row>
    <row r="21" spans="1:7">
      <c r="A21" s="432">
        <v>14</v>
      </c>
      <c r="B21" s="433" t="s">
        <v>516</v>
      </c>
      <c r="C21" s="617"/>
      <c r="D21" s="617"/>
      <c r="E21" s="617"/>
      <c r="F21" s="617"/>
      <c r="G21" s="434">
        <f>SUM(G8,G11,G14,G17,G18)</f>
        <v>1592112801.739095</v>
      </c>
    </row>
    <row r="22" spans="1:7">
      <c r="A22" s="435"/>
      <c r="B22" s="436" t="s">
        <v>517</v>
      </c>
      <c r="C22" s="437"/>
      <c r="D22" s="438"/>
      <c r="E22" s="437"/>
      <c r="F22" s="437"/>
      <c r="G22" s="439"/>
    </row>
    <row r="23" spans="1:7">
      <c r="A23" s="428">
        <v>15</v>
      </c>
      <c r="B23" s="429" t="s">
        <v>518</v>
      </c>
      <c r="C23" s="594">
        <v>279441616.43999994</v>
      </c>
      <c r="D23" s="595">
        <v>45501824.558499999</v>
      </c>
      <c r="E23" s="589"/>
      <c r="F23" s="589"/>
      <c r="G23" s="430">
        <v>5299447.4050000003</v>
      </c>
    </row>
    <row r="24" spans="1:7">
      <c r="A24" s="428">
        <v>16</v>
      </c>
      <c r="B24" s="429" t="s">
        <v>519</v>
      </c>
      <c r="C24" s="616">
        <f>SUM(C25:C27,C29,C31)</f>
        <v>14139.98</v>
      </c>
      <c r="D24" s="618">
        <f t="shared" ref="D24:G24" si="3">SUM(D25:D27,D29,D31)</f>
        <v>441828221.0391826</v>
      </c>
      <c r="E24" s="616">
        <f t="shared" si="3"/>
        <v>272241438.05373955</v>
      </c>
      <c r="F24" s="616">
        <f t="shared" si="3"/>
        <v>816480884.37205398</v>
      </c>
      <c r="G24" s="430">
        <f t="shared" si="3"/>
        <v>1051045702.259707</v>
      </c>
    </row>
    <row r="25" spans="1:7">
      <c r="A25" s="428">
        <v>17</v>
      </c>
      <c r="B25" s="431" t="s">
        <v>520</v>
      </c>
      <c r="C25" s="587"/>
      <c r="D25" s="591"/>
      <c r="E25" s="587"/>
      <c r="F25" s="587"/>
      <c r="G25" s="430"/>
    </row>
    <row r="26" spans="1:7" ht="26.25">
      <c r="A26" s="428">
        <v>18</v>
      </c>
      <c r="B26" s="431" t="s">
        <v>521</v>
      </c>
      <c r="C26" s="590">
        <v>14139.98</v>
      </c>
      <c r="D26" s="590"/>
      <c r="E26" s="590"/>
      <c r="F26" s="590"/>
      <c r="G26" s="592">
        <v>2120.9969999999998</v>
      </c>
    </row>
    <row r="27" spans="1:7">
      <c r="A27" s="428">
        <v>19</v>
      </c>
      <c r="B27" s="431" t="s">
        <v>522</v>
      </c>
      <c r="C27" s="587"/>
      <c r="D27" s="591">
        <v>441828221.0391826</v>
      </c>
      <c r="E27" s="587">
        <v>272241438.05373955</v>
      </c>
      <c r="F27" s="587">
        <v>814085753.45155394</v>
      </c>
      <c r="G27" s="593">
        <v>1049007719.9802819</v>
      </c>
    </row>
    <row r="28" spans="1:7">
      <c r="A28" s="428">
        <v>20</v>
      </c>
      <c r="B28" s="440" t="s">
        <v>523</v>
      </c>
      <c r="C28" s="587"/>
      <c r="D28" s="591"/>
      <c r="E28" s="587"/>
      <c r="F28" s="587"/>
      <c r="G28" s="593"/>
    </row>
    <row r="29" spans="1:7">
      <c r="A29" s="428">
        <v>21</v>
      </c>
      <c r="B29" s="431" t="s">
        <v>524</v>
      </c>
      <c r="C29" s="587"/>
      <c r="D29" s="591"/>
      <c r="E29" s="587"/>
      <c r="F29" s="587"/>
      <c r="G29" s="593"/>
    </row>
    <row r="30" spans="1:7">
      <c r="A30" s="428">
        <v>22</v>
      </c>
      <c r="B30" s="440" t="s">
        <v>523</v>
      </c>
      <c r="C30" s="587"/>
      <c r="D30" s="591"/>
      <c r="E30" s="587"/>
      <c r="F30" s="587"/>
      <c r="G30" s="593"/>
    </row>
    <row r="31" spans="1:7">
      <c r="A31" s="428">
        <v>23</v>
      </c>
      <c r="B31" s="431" t="s">
        <v>525</v>
      </c>
      <c r="C31" s="587"/>
      <c r="D31" s="591"/>
      <c r="E31" s="587"/>
      <c r="F31" s="587">
        <v>2395130.9205</v>
      </c>
      <c r="G31" s="593">
        <v>2035861.2824249999</v>
      </c>
    </row>
    <row r="32" spans="1:7">
      <c r="A32" s="428">
        <v>24</v>
      </c>
      <c r="B32" s="429" t="s">
        <v>526</v>
      </c>
      <c r="C32" s="587"/>
      <c r="D32" s="591"/>
      <c r="E32" s="587"/>
      <c r="F32" s="587"/>
      <c r="G32" s="430"/>
    </row>
    <row r="33" spans="1:7">
      <c r="A33" s="428">
        <v>25</v>
      </c>
      <c r="B33" s="429" t="s">
        <v>527</v>
      </c>
      <c r="C33" s="616">
        <f>SUM(C34:C35)</f>
        <v>82266821.819999993</v>
      </c>
      <c r="D33" s="616">
        <f>SUM(D34:D35)</f>
        <v>45844589.074417397</v>
      </c>
      <c r="E33" s="616">
        <f>SUM(E34:E35)</f>
        <v>21285912.12769258</v>
      </c>
      <c r="F33" s="616">
        <f>SUM(F34:F35)</f>
        <v>58085207.298446089</v>
      </c>
      <c r="G33" s="430">
        <f>SUM(G34:G35)</f>
        <v>174461437.64070702</v>
      </c>
    </row>
    <row r="34" spans="1:7">
      <c r="A34" s="428">
        <v>26</v>
      </c>
      <c r="B34" s="431" t="s">
        <v>528</v>
      </c>
      <c r="C34" s="617"/>
      <c r="D34" s="591">
        <v>2406400.5036000013</v>
      </c>
      <c r="E34" s="587"/>
      <c r="F34" s="587"/>
      <c r="G34" s="430">
        <v>2406400.5036000013</v>
      </c>
    </row>
    <row r="35" spans="1:7">
      <c r="A35" s="428">
        <v>27</v>
      </c>
      <c r="B35" s="431" t="s">
        <v>529</v>
      </c>
      <c r="C35" s="587">
        <v>82266821.819999993</v>
      </c>
      <c r="D35" s="591">
        <v>43438188.570817396</v>
      </c>
      <c r="E35" s="587">
        <v>21285912.12769258</v>
      </c>
      <c r="F35" s="587">
        <v>58085207.298446089</v>
      </c>
      <c r="G35" s="430">
        <v>172055037.13710701</v>
      </c>
    </row>
    <row r="36" spans="1:7">
      <c r="A36" s="428">
        <v>28</v>
      </c>
      <c r="B36" s="429" t="s">
        <v>530</v>
      </c>
      <c r="C36" s="587">
        <v>7019759.9900000002</v>
      </c>
      <c r="D36" s="591"/>
      <c r="E36" s="587">
        <v>2835200</v>
      </c>
      <c r="F36" s="587">
        <v>36858477</v>
      </c>
      <c r="G36" s="430">
        <v>2335671.8495</v>
      </c>
    </row>
    <row r="37" spans="1:7">
      <c r="A37" s="432">
        <v>29</v>
      </c>
      <c r="B37" s="433" t="s">
        <v>531</v>
      </c>
      <c r="C37" s="617"/>
      <c r="D37" s="617"/>
      <c r="E37" s="617"/>
      <c r="F37" s="617"/>
      <c r="G37" s="434">
        <f>SUM(G23:G24,G32:G33,G36)</f>
        <v>1233142259.1549139</v>
      </c>
    </row>
    <row r="38" spans="1:7">
      <c r="A38" s="424"/>
      <c r="B38" s="441"/>
      <c r="C38" s="442"/>
      <c r="D38" s="442"/>
      <c r="E38" s="442"/>
      <c r="F38" s="442"/>
      <c r="G38" s="443"/>
    </row>
    <row r="39" spans="1:7" ht="15.75" thickBot="1">
      <c r="A39" s="444">
        <v>30</v>
      </c>
      <c r="B39" s="445" t="s">
        <v>532</v>
      </c>
      <c r="C39" s="311"/>
      <c r="D39" s="312"/>
      <c r="E39" s="312"/>
      <c r="F39" s="313"/>
      <c r="G39" s="446">
        <f>IFERROR(G21/G37,0)</f>
        <v>1.2911022957158143</v>
      </c>
    </row>
    <row r="42" spans="1:7" ht="39">
      <c r="B42" s="255" t="s">
        <v>533</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42" activePane="bottomRight" state="frozen"/>
      <selection activeCell="B9" sqref="B9"/>
      <selection pane="topRight" activeCell="B9" sqref="B9"/>
      <selection pane="bottomLeft" activeCell="B9" sqref="B9"/>
      <selection pane="bottomRight" activeCell="C46" sqref="C46:G48"/>
    </sheetView>
  </sheetViews>
  <sheetFormatPr defaultColWidth="9.140625" defaultRowHeight="14.25"/>
  <cols>
    <col min="1" max="1" width="9.5703125" style="3" bestFit="1" customWidth="1"/>
    <col min="2" max="2" width="86" style="3" customWidth="1"/>
    <col min="3" max="3" width="13.28515625" style="3" bestFit="1" customWidth="1"/>
    <col min="4" max="7" width="13.28515625" style="4" bestFit="1" customWidth="1"/>
    <col min="8" max="13" width="6.7109375" style="5" customWidth="1"/>
    <col min="14" max="16384" width="9.140625" style="5"/>
  </cols>
  <sheetData>
    <row r="1" spans="1:7">
      <c r="A1" s="2" t="s">
        <v>30</v>
      </c>
      <c r="B1" s="3" t="str">
        <f>'Info '!C2</f>
        <v>JSC "CREDO BANK"</v>
      </c>
    </row>
    <row r="2" spans="1:7">
      <c r="A2" s="2" t="s">
        <v>31</v>
      </c>
      <c r="B2" s="411">
        <v>44834</v>
      </c>
    </row>
    <row r="3" spans="1:7">
      <c r="A3" s="2"/>
    </row>
    <row r="4" spans="1:7" ht="15" thickBot="1">
      <c r="A4" s="6" t="s">
        <v>138</v>
      </c>
      <c r="B4" s="7" t="s">
        <v>137</v>
      </c>
      <c r="C4" s="7"/>
      <c r="D4" s="7"/>
      <c r="E4" s="7"/>
      <c r="F4" s="7"/>
      <c r="G4" s="7"/>
    </row>
    <row r="5" spans="1:7">
      <c r="A5" s="8" t="s">
        <v>6</v>
      </c>
      <c r="B5" s="9"/>
      <c r="C5" s="409" t="str">
        <f>INT((MONTH($B$2))/3)&amp;"Q"&amp;"-"&amp;YEAR($B$2)</f>
        <v>3Q-2022</v>
      </c>
      <c r="D5" s="409" t="str">
        <f>IF(INT(MONTH($B$2))=3, "4"&amp;"Q"&amp;"-"&amp;YEAR($B$2)-1, IF(INT(MONTH($B$2))=6, "1"&amp;"Q"&amp;"-"&amp;YEAR($B$2), IF(INT(MONTH($B$2))=9, "2"&amp;"Q"&amp;"-"&amp;YEAR($B$2),IF(INT(MONTH($B$2))=12, "3"&amp;"Q"&amp;"-"&amp;YEAR($B$2), 0))))</f>
        <v>2Q-2022</v>
      </c>
      <c r="E5" s="409" t="str">
        <f>IF(INT(MONTH($B$2))=3, "3"&amp;"Q"&amp;"-"&amp;YEAR($B$2)-1, IF(INT(MONTH($B$2))=6, "4"&amp;"Q"&amp;"-"&amp;YEAR($B$2)-1, IF(INT(MONTH($B$2))=9, "1"&amp;"Q"&amp;"-"&amp;YEAR($B$2),IF(INT(MONTH($B$2))=12, "2"&amp;"Q"&amp;"-"&amp;YEAR($B$2), 0))))</f>
        <v>1Q-2022</v>
      </c>
      <c r="F5" s="409" t="str">
        <f>IF(INT(MONTH($B$2))=3, "2"&amp;"Q"&amp;"-"&amp;YEAR($B$2)-1, IF(INT(MONTH($B$2))=6, "3"&amp;"Q"&amp;"-"&amp;YEAR($B$2)-1, IF(INT(MONTH($B$2))=9, "4"&amp;"Q"&amp;"-"&amp;YEAR($B$2)-1,IF(INT(MONTH($B$2))=12, "1"&amp;"Q"&amp;"-"&amp;YEAR($B$2), 0))))</f>
        <v>4Q-2021</v>
      </c>
      <c r="G5" s="410" t="str">
        <f>IF(INT(MONTH($B$2))=3, "1"&amp;"Q"&amp;"-"&amp;YEAR($B$2)-1, IF(INT(MONTH($B$2))=6, "2"&amp;"Q"&amp;"-"&amp;YEAR($B$2)-1, IF(INT(MONTH($B$2))=9, "3"&amp;"Q"&amp;"-"&amp;YEAR($B$2)-1,IF(INT(MONTH($B$2))=12, "4"&amp;"Q"&amp;"-"&amp;YEAR($B$2)-1, 0))))</f>
        <v>3Q-2021</v>
      </c>
    </row>
    <row r="6" spans="1:7">
      <c r="B6" s="222" t="s">
        <v>136</v>
      </c>
      <c r="C6" s="413"/>
      <c r="D6" s="413"/>
      <c r="E6" s="413"/>
      <c r="F6" s="413"/>
      <c r="G6" s="414"/>
    </row>
    <row r="7" spans="1:7">
      <c r="A7" s="10"/>
      <c r="B7" s="223" t="s">
        <v>134</v>
      </c>
      <c r="C7" s="413"/>
      <c r="D7" s="413"/>
      <c r="E7" s="413"/>
      <c r="F7" s="413"/>
      <c r="G7" s="414"/>
    </row>
    <row r="8" spans="1:7">
      <c r="A8" s="8">
        <v>1</v>
      </c>
      <c r="B8" s="11" t="s">
        <v>485</v>
      </c>
      <c r="C8" s="608">
        <v>207106305.80000001</v>
      </c>
      <c r="D8" s="604">
        <v>198409430.91999987</v>
      </c>
      <c r="E8" s="604">
        <v>197489453.98000044</v>
      </c>
      <c r="F8" s="604">
        <v>190970466.01999995</v>
      </c>
      <c r="G8" s="605">
        <v>170545936.60499954</v>
      </c>
    </row>
    <row r="9" spans="1:7">
      <c r="A9" s="8">
        <v>2</v>
      </c>
      <c r="B9" s="11" t="s">
        <v>486</v>
      </c>
      <c r="C9" s="608">
        <v>207106305.80000001</v>
      </c>
      <c r="D9" s="604">
        <v>198409430.91999987</v>
      </c>
      <c r="E9" s="604">
        <v>197489453.98000044</v>
      </c>
      <c r="F9" s="604">
        <v>190970466.01999995</v>
      </c>
      <c r="G9" s="605">
        <v>170545936.60499954</v>
      </c>
    </row>
    <row r="10" spans="1:7">
      <c r="A10" s="8">
        <v>3</v>
      </c>
      <c r="B10" s="11" t="s">
        <v>243</v>
      </c>
      <c r="C10" s="608">
        <v>294906529.86733359</v>
      </c>
      <c r="D10" s="604">
        <v>287989939.18361312</v>
      </c>
      <c r="E10" s="604">
        <v>282429451.49236441</v>
      </c>
      <c r="F10" s="604">
        <v>275919553.95755643</v>
      </c>
      <c r="G10" s="605">
        <v>238148092.37380791</v>
      </c>
    </row>
    <row r="11" spans="1:7">
      <c r="A11" s="8">
        <v>4</v>
      </c>
      <c r="B11" s="11" t="s">
        <v>488</v>
      </c>
      <c r="C11" s="608">
        <v>155187807.28500125</v>
      </c>
      <c r="D11" s="604">
        <v>148367492.45126465</v>
      </c>
      <c r="E11" s="604">
        <v>139475312.33826685</v>
      </c>
      <c r="F11" s="604">
        <v>133444721.91963258</v>
      </c>
      <c r="G11" s="605">
        <v>109872576.48518217</v>
      </c>
    </row>
    <row r="12" spans="1:7">
      <c r="A12" s="8">
        <v>5</v>
      </c>
      <c r="B12" s="11" t="s">
        <v>489</v>
      </c>
      <c r="C12" s="608">
        <v>191591817.26351747</v>
      </c>
      <c r="D12" s="604">
        <v>183166203.41896465</v>
      </c>
      <c r="E12" s="604">
        <v>172176573.46557817</v>
      </c>
      <c r="F12" s="604">
        <v>164232533.09510088</v>
      </c>
      <c r="G12" s="605">
        <v>135229184.71478793</v>
      </c>
    </row>
    <row r="13" spans="1:7">
      <c r="A13" s="8">
        <v>6</v>
      </c>
      <c r="B13" s="11" t="s">
        <v>487</v>
      </c>
      <c r="C13" s="608">
        <v>250423017.24919254</v>
      </c>
      <c r="D13" s="604">
        <v>239408379.65133566</v>
      </c>
      <c r="E13" s="604">
        <v>225040345.25436014</v>
      </c>
      <c r="F13" s="604">
        <v>226769539.88382533</v>
      </c>
      <c r="G13" s="605">
        <v>186717948.58043131</v>
      </c>
    </row>
    <row r="14" spans="1:7">
      <c r="A14" s="10"/>
      <c r="B14" s="222" t="s">
        <v>491</v>
      </c>
      <c r="C14" s="413"/>
      <c r="D14" s="413"/>
      <c r="E14" s="413"/>
      <c r="F14" s="413"/>
      <c r="G14" s="414"/>
    </row>
    <row r="15" spans="1:7" ht="15" customHeight="1">
      <c r="A15" s="8">
        <v>7</v>
      </c>
      <c r="B15" s="11" t="s">
        <v>490</v>
      </c>
      <c r="C15" s="603">
        <v>1841246012.9868748</v>
      </c>
      <c r="D15" s="604">
        <v>1760935941.6892467</v>
      </c>
      <c r="E15" s="604">
        <v>1656738792.5893064</v>
      </c>
      <c r="F15" s="604">
        <v>1646372343.0332627</v>
      </c>
      <c r="G15" s="605">
        <v>1354725836.7705703</v>
      </c>
    </row>
    <row r="16" spans="1:7">
      <c r="A16" s="10"/>
      <c r="B16" s="222" t="s">
        <v>492</v>
      </c>
      <c r="C16" s="413"/>
      <c r="D16" s="413"/>
      <c r="E16" s="413"/>
      <c r="F16" s="413"/>
      <c r="G16" s="414"/>
    </row>
    <row r="17" spans="1:7">
      <c r="A17" s="8"/>
      <c r="B17" s="223" t="s">
        <v>476</v>
      </c>
      <c r="C17" s="413"/>
      <c r="D17" s="413"/>
      <c r="E17" s="413"/>
      <c r="F17" s="413"/>
      <c r="G17" s="413"/>
    </row>
    <row r="18" spans="1:7">
      <c r="A18" s="8">
        <v>8</v>
      </c>
      <c r="B18" s="11" t="s">
        <v>485</v>
      </c>
      <c r="C18" s="606">
        <v>0.11248160448914241</v>
      </c>
      <c r="D18" s="606">
        <v>0.11267271353986213</v>
      </c>
      <c r="E18" s="607">
        <v>0.11920373619751212</v>
      </c>
      <c r="F18" s="607">
        <v>0.11600555535699156</v>
      </c>
      <c r="G18" s="607">
        <v>0.12588963167008851</v>
      </c>
    </row>
    <row r="19" spans="1:7" ht="15" customHeight="1">
      <c r="A19" s="8">
        <v>9</v>
      </c>
      <c r="B19" s="11" t="s">
        <v>486</v>
      </c>
      <c r="C19" s="606">
        <v>0.11248160448914241</v>
      </c>
      <c r="D19" s="606">
        <v>0.11267271353986213</v>
      </c>
      <c r="E19" s="607">
        <v>0.11920373619751212</v>
      </c>
      <c r="F19" s="607">
        <v>0.11600555535699156</v>
      </c>
      <c r="G19" s="607">
        <v>0.12588963167008851</v>
      </c>
    </row>
    <row r="20" spans="1:7">
      <c r="A20" s="8">
        <v>10</v>
      </c>
      <c r="B20" s="11" t="s">
        <v>243</v>
      </c>
      <c r="C20" s="606">
        <v>0.16016682604457366</v>
      </c>
      <c r="D20" s="606">
        <v>0.16354367718075397</v>
      </c>
      <c r="E20" s="607">
        <v>0.17047313237046693</v>
      </c>
      <c r="F20" s="607">
        <v>0.16760695178841442</v>
      </c>
      <c r="G20" s="607">
        <v>0.17579061822686673</v>
      </c>
    </row>
    <row r="21" spans="1:7">
      <c r="A21" s="8">
        <v>11</v>
      </c>
      <c r="B21" s="11" t="s">
        <v>488</v>
      </c>
      <c r="C21" s="606">
        <v>8.4284124006468383E-2</v>
      </c>
      <c r="D21" s="606">
        <v>8.4254906120513007E-2</v>
      </c>
      <c r="E21" s="607">
        <v>8.4186664163444738E-2</v>
      </c>
      <c r="F21" s="607">
        <v>8.1054040642183592E-2</v>
      </c>
      <c r="G21" s="607">
        <v>8.1103182284541941E-2</v>
      </c>
    </row>
    <row r="22" spans="1:7">
      <c r="A22" s="8">
        <v>12</v>
      </c>
      <c r="B22" s="11" t="s">
        <v>489</v>
      </c>
      <c r="C22" s="606">
        <v>0.10405552322294871</v>
      </c>
      <c r="D22" s="606">
        <v>0.10401639212568704</v>
      </c>
      <c r="E22" s="607">
        <v>0.10392499664747061</v>
      </c>
      <c r="F22" s="607">
        <v>9.9754518717210167E-2</v>
      </c>
      <c r="G22" s="607">
        <v>9.9820333416797219E-2</v>
      </c>
    </row>
    <row r="23" spans="1:7">
      <c r="A23" s="8">
        <v>13</v>
      </c>
      <c r="B23" s="11" t="s">
        <v>487</v>
      </c>
      <c r="C23" s="606">
        <v>0.13600736429726495</v>
      </c>
      <c r="D23" s="606">
        <v>0.13595518950091609</v>
      </c>
      <c r="E23" s="607">
        <v>0.13583332886329416</v>
      </c>
      <c r="F23" s="607">
        <v>0.13773935828961356</v>
      </c>
      <c r="G23" s="607">
        <v>0.13782711122239633</v>
      </c>
    </row>
    <row r="24" spans="1:7">
      <c r="A24" s="10"/>
      <c r="B24" s="222" t="s">
        <v>133</v>
      </c>
      <c r="C24" s="413"/>
      <c r="D24" s="413"/>
      <c r="E24" s="413"/>
      <c r="F24" s="413"/>
      <c r="G24" s="414"/>
    </row>
    <row r="25" spans="1:7" ht="15" customHeight="1">
      <c r="A25" s="415">
        <v>14</v>
      </c>
      <c r="B25" s="11" t="s">
        <v>132</v>
      </c>
      <c r="C25" s="606">
        <v>0.17577151248133191</v>
      </c>
      <c r="D25" s="606">
        <v>0.17594187329019867</v>
      </c>
      <c r="E25" s="606">
        <v>0.17558798173409881</v>
      </c>
      <c r="F25" s="606">
        <v>0.17906126754806295</v>
      </c>
      <c r="G25" s="606">
        <v>0.16676073723122978</v>
      </c>
    </row>
    <row r="26" spans="1:7">
      <c r="A26" s="415">
        <v>15</v>
      </c>
      <c r="B26" s="11" t="s">
        <v>131</v>
      </c>
      <c r="C26" s="606">
        <v>9.5226642487695606E-2</v>
      </c>
      <c r="D26" s="606">
        <v>9.4890187147007657E-2</v>
      </c>
      <c r="E26" s="606">
        <v>9.4786573956475148E-2</v>
      </c>
      <c r="F26" s="606">
        <v>9.1761194423027714E-2</v>
      </c>
      <c r="G26" s="606">
        <v>8.5703202350992838E-2</v>
      </c>
    </row>
    <row r="27" spans="1:7">
      <c r="A27" s="415">
        <v>16</v>
      </c>
      <c r="B27" s="11" t="s">
        <v>130</v>
      </c>
      <c r="C27" s="606">
        <v>3.7508093087610758E-2</v>
      </c>
      <c r="D27" s="606">
        <v>3.9544071239042078E-2</v>
      </c>
      <c r="E27" s="606">
        <v>4.629038108866456E-2</v>
      </c>
      <c r="F27" s="606">
        <v>4.3632615790773571E-2</v>
      </c>
      <c r="G27" s="606">
        <v>4.2393594816898507E-2</v>
      </c>
    </row>
    <row r="28" spans="1:7">
      <c r="A28" s="415">
        <v>17</v>
      </c>
      <c r="B28" s="11" t="s">
        <v>129</v>
      </c>
      <c r="C28" s="606">
        <v>8.0544869993636289E-2</v>
      </c>
      <c r="D28" s="606">
        <v>8.1051686143190999E-2</v>
      </c>
      <c r="E28" s="606">
        <v>8.0801407777623666E-2</v>
      </c>
      <c r="F28" s="606">
        <v>8.7300073125035238E-2</v>
      </c>
      <c r="G28" s="606">
        <v>8.1057534880236912E-2</v>
      </c>
    </row>
    <row r="29" spans="1:7">
      <c r="A29" s="415">
        <v>18</v>
      </c>
      <c r="B29" s="11" t="s">
        <v>269</v>
      </c>
      <c r="C29" s="606">
        <v>1.5318970784860456E-2</v>
      </c>
      <c r="D29" s="606">
        <v>1.4009968708847517E-2</v>
      </c>
      <c r="E29" s="606">
        <v>1.6594867425930651E-2</v>
      </c>
      <c r="F29" s="606">
        <v>1.7875156182373939E-2</v>
      </c>
      <c r="G29" s="606">
        <v>2.042410213898507E-2</v>
      </c>
    </row>
    <row r="30" spans="1:7">
      <c r="A30" s="415">
        <v>19</v>
      </c>
      <c r="B30" s="11" t="s">
        <v>270</v>
      </c>
      <c r="C30" s="606">
        <v>0.13767808099401715</v>
      </c>
      <c r="D30" s="606">
        <v>0.12374646298410533</v>
      </c>
      <c r="E30" s="606">
        <v>0.14259755119714557</v>
      </c>
      <c r="F30" s="606">
        <v>0.14944306531804341</v>
      </c>
      <c r="G30" s="606">
        <v>0.17001370928338166</v>
      </c>
    </row>
    <row r="31" spans="1:7">
      <c r="A31" s="10"/>
      <c r="B31" s="222" t="s">
        <v>349</v>
      </c>
      <c r="C31" s="413"/>
      <c r="D31" s="413"/>
      <c r="E31" s="413"/>
      <c r="F31" s="413"/>
      <c r="G31" s="414"/>
    </row>
    <row r="32" spans="1:7">
      <c r="A32" s="415">
        <v>20</v>
      </c>
      <c r="B32" s="11" t="s">
        <v>128</v>
      </c>
      <c r="C32" s="606">
        <v>3.2383367417705866E-2</v>
      </c>
      <c r="D32" s="606">
        <v>3.5506758855341561E-2</v>
      </c>
      <c r="E32" s="606">
        <v>4.1706818566806476E-2</v>
      </c>
      <c r="F32" s="606">
        <v>3.8736315714277547E-2</v>
      </c>
      <c r="G32" s="606">
        <v>2.3394146315303972E-2</v>
      </c>
    </row>
    <row r="33" spans="1:7" ht="15" customHeight="1">
      <c r="A33" s="415">
        <v>21</v>
      </c>
      <c r="B33" s="11" t="s">
        <v>127</v>
      </c>
      <c r="C33" s="606">
        <v>3.7995556404880039E-2</v>
      </c>
      <c r="D33" s="606">
        <v>4.0650632765261471E-2</v>
      </c>
      <c r="E33" s="606">
        <v>4.4768195042700271E-2</v>
      </c>
      <c r="F33" s="606">
        <v>4.2972414925792041E-2</v>
      </c>
      <c r="G33" s="606">
        <v>3.7030603577105303E-2</v>
      </c>
    </row>
    <row r="34" spans="1:7">
      <c r="A34" s="415">
        <v>22</v>
      </c>
      <c r="B34" s="11" t="s">
        <v>126</v>
      </c>
      <c r="C34" s="606">
        <v>9.8731863989680035E-2</v>
      </c>
      <c r="D34" s="606">
        <v>9.8676280063083432E-2</v>
      </c>
      <c r="E34" s="606">
        <v>9.5245395168892397E-2</v>
      </c>
      <c r="F34" s="606">
        <v>9.1200000000000003E-2</v>
      </c>
      <c r="G34" s="606">
        <v>9.1551287193214675E-2</v>
      </c>
    </row>
    <row r="35" spans="1:7" ht="15" customHeight="1">
      <c r="A35" s="415">
        <v>23</v>
      </c>
      <c r="B35" s="11" t="s">
        <v>125</v>
      </c>
      <c r="C35" s="606">
        <v>0.13363272851405159</v>
      </c>
      <c r="D35" s="606">
        <v>0.11809891384951869</v>
      </c>
      <c r="E35" s="606">
        <v>0.11494656148985324</v>
      </c>
      <c r="F35" s="606">
        <v>0.12834595455243403</v>
      </c>
      <c r="G35" s="606">
        <v>0.13492248165465076</v>
      </c>
    </row>
    <row r="36" spans="1:7">
      <c r="A36" s="415">
        <v>24</v>
      </c>
      <c r="B36" s="11" t="s">
        <v>124</v>
      </c>
      <c r="C36" s="606">
        <v>0.12773668784046888</v>
      </c>
      <c r="D36" s="606">
        <v>8.8302054385147599E-2</v>
      </c>
      <c r="E36" s="606">
        <v>1.61E-2</v>
      </c>
      <c r="F36" s="606">
        <v>0.40130466436092099</v>
      </c>
      <c r="G36" s="606">
        <v>0.13508389064670023</v>
      </c>
    </row>
    <row r="37" spans="1:7" ht="15" customHeight="1">
      <c r="A37" s="10"/>
      <c r="B37" s="222" t="s">
        <v>350</v>
      </c>
      <c r="C37" s="413"/>
      <c r="D37" s="413"/>
      <c r="E37" s="413"/>
      <c r="F37" s="413"/>
      <c r="G37" s="414"/>
    </row>
    <row r="38" spans="1:7" ht="15" customHeight="1">
      <c r="A38" s="415">
        <v>25</v>
      </c>
      <c r="B38" s="11" t="s">
        <v>123</v>
      </c>
      <c r="C38" s="606">
        <v>0.12482751523173331</v>
      </c>
      <c r="D38" s="606">
        <v>0.14015702748192332</v>
      </c>
      <c r="E38" s="606">
        <v>0.10553155570945096</v>
      </c>
      <c r="F38" s="606">
        <v>0.12248576368474862</v>
      </c>
      <c r="G38" s="606">
        <v>0.14780529813254237</v>
      </c>
    </row>
    <row r="39" spans="1:7" ht="15" customHeight="1">
      <c r="A39" s="415">
        <v>26</v>
      </c>
      <c r="B39" s="11" t="s">
        <v>122</v>
      </c>
      <c r="C39" s="606">
        <v>0.23418379388086483</v>
      </c>
      <c r="D39" s="606">
        <v>0.20049307317463336</v>
      </c>
      <c r="E39" s="606">
        <v>0.14544167620875656</v>
      </c>
      <c r="F39" s="606">
        <v>0.1589559058625058</v>
      </c>
      <c r="G39" s="606">
        <v>0.17003998457359173</v>
      </c>
    </row>
    <row r="40" spans="1:7" ht="15" customHeight="1">
      <c r="A40" s="415">
        <v>27</v>
      </c>
      <c r="B40" s="11" t="s">
        <v>121</v>
      </c>
      <c r="C40" s="606">
        <v>8.9523857496763184E-2</v>
      </c>
      <c r="D40" s="606">
        <v>7.2148819076422246E-2</v>
      </c>
      <c r="E40" s="606">
        <v>5.6661406683720661E-2</v>
      </c>
      <c r="F40" s="606">
        <v>7.0089317029742138E-2</v>
      </c>
      <c r="G40" s="606">
        <v>4.7189690439026731E-2</v>
      </c>
    </row>
    <row r="41" spans="1:7" ht="15" customHeight="1">
      <c r="A41" s="416"/>
      <c r="B41" s="222" t="s">
        <v>393</v>
      </c>
      <c r="C41" s="413"/>
      <c r="D41" s="413"/>
      <c r="E41" s="413"/>
      <c r="F41" s="413"/>
      <c r="G41" s="414"/>
    </row>
    <row r="42" spans="1:7">
      <c r="A42" s="415">
        <v>28</v>
      </c>
      <c r="B42" s="11" t="s">
        <v>376</v>
      </c>
      <c r="C42" s="608">
        <v>227422413.58679929</v>
      </c>
      <c r="D42" s="608">
        <v>189194327.39918065</v>
      </c>
      <c r="E42" s="608">
        <v>169189184.3245492</v>
      </c>
      <c r="F42" s="608">
        <v>207165339.34011158</v>
      </c>
      <c r="G42" s="608">
        <v>199077912.89091116</v>
      </c>
    </row>
    <row r="43" spans="1:7" ht="15" customHeight="1">
      <c r="A43" s="415">
        <v>29</v>
      </c>
      <c r="B43" s="11" t="s">
        <v>388</v>
      </c>
      <c r="C43" s="608">
        <v>117655519.6043977</v>
      </c>
      <c r="D43" s="608">
        <v>116937133.12561239</v>
      </c>
      <c r="E43" s="608">
        <v>90968988.875303537</v>
      </c>
      <c r="F43" s="608">
        <v>118717181.96934123</v>
      </c>
      <c r="G43" s="608">
        <v>83099386.974698663</v>
      </c>
    </row>
    <row r="44" spans="1:7" ht="15" customHeight="1">
      <c r="A44" s="447">
        <v>30</v>
      </c>
      <c r="B44" s="448" t="s">
        <v>377</v>
      </c>
      <c r="C44" s="606">
        <v>1.9329515041153986</v>
      </c>
      <c r="D44" s="606">
        <v>1.6179148773550869</v>
      </c>
      <c r="E44" s="606">
        <v>1.859855610316463</v>
      </c>
      <c r="F44" s="606">
        <v>1.7450324873244727</v>
      </c>
      <c r="G44" s="606">
        <v>2.3956604270922548</v>
      </c>
    </row>
    <row r="45" spans="1:7" ht="15" customHeight="1">
      <c r="A45" s="447"/>
      <c r="B45" s="222" t="s">
        <v>495</v>
      </c>
      <c r="C45" s="449"/>
      <c r="D45" s="450"/>
      <c r="E45" s="450"/>
      <c r="F45" s="450"/>
      <c r="G45" s="451"/>
    </row>
    <row r="46" spans="1:7" ht="15" customHeight="1">
      <c r="A46" s="447">
        <v>31</v>
      </c>
      <c r="B46" s="448" t="s">
        <v>502</v>
      </c>
      <c r="C46" s="608">
        <v>1592112802.0434217</v>
      </c>
      <c r="D46" s="608">
        <v>1550796936.0216255</v>
      </c>
      <c r="E46" s="608">
        <v>1383622416.4300005</v>
      </c>
      <c r="F46" s="608">
        <v>1362648324.3199999</v>
      </c>
      <c r="G46" s="608">
        <v>1236728028.7499995</v>
      </c>
    </row>
    <row r="47" spans="1:7" ht="15" customHeight="1">
      <c r="A47" s="447">
        <v>32</v>
      </c>
      <c r="B47" s="448" t="s">
        <v>517</v>
      </c>
      <c r="C47" s="608">
        <v>1233142259.7309997</v>
      </c>
      <c r="D47" s="608">
        <v>1176047953.6276989</v>
      </c>
      <c r="E47" s="608">
        <v>1135121484.5826097</v>
      </c>
      <c r="F47" s="608">
        <v>1073684098.3064198</v>
      </c>
      <c r="G47" s="608">
        <v>920660974.02293551</v>
      </c>
    </row>
    <row r="48" spans="1:7" ht="15" thickBot="1">
      <c r="A48" s="417">
        <v>33</v>
      </c>
      <c r="B48" s="224" t="s">
        <v>535</v>
      </c>
      <c r="C48" s="606">
        <v>1.2911022953594411</v>
      </c>
      <c r="D48" s="606">
        <v>1.3186511070725955</v>
      </c>
      <c r="E48" s="606">
        <v>1.2189201202008488</v>
      </c>
      <c r="F48" s="606">
        <v>1.269133375887171</v>
      </c>
      <c r="G48" s="606">
        <v>1.3433044993163685</v>
      </c>
    </row>
    <row r="49" spans="1:2">
      <c r="A49" s="12"/>
    </row>
    <row r="50" spans="1:2" ht="38.25">
      <c r="B50" s="288" t="s">
        <v>477</v>
      </c>
    </row>
    <row r="51" spans="1:2" ht="51">
      <c r="B51" s="288" t="s">
        <v>392</v>
      </c>
    </row>
    <row r="53" spans="1:2">
      <c r="B53" s="28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90" zoomScaleNormal="90" workbookViewId="0">
      <selection activeCell="C8" sqref="C8:G22"/>
    </sheetView>
  </sheetViews>
  <sheetFormatPr defaultColWidth="9.140625" defaultRowHeight="12.75"/>
  <cols>
    <col min="1" max="1" width="11.85546875" style="460" bestFit="1" customWidth="1"/>
    <col min="2" max="2" width="86.7109375" style="460" customWidth="1"/>
    <col min="3" max="4" width="17" style="460" bestFit="1" customWidth="1"/>
    <col min="5" max="5" width="17.7109375" style="460" bestFit="1" customWidth="1"/>
    <col min="6" max="6" width="17" style="460" bestFit="1" customWidth="1"/>
    <col min="7" max="7" width="19" style="460" customWidth="1"/>
    <col min="8" max="8" width="15.85546875" style="460" bestFit="1" customWidth="1"/>
    <col min="9" max="16384" width="9.140625" style="460"/>
  </cols>
  <sheetData>
    <row r="1" spans="1:8" ht="13.5">
      <c r="A1" s="452" t="s">
        <v>30</v>
      </c>
      <c r="B1" s="3" t="str">
        <f>'Info '!C2</f>
        <v>JSC "CREDO BANK"</v>
      </c>
    </row>
    <row r="2" spans="1:8" ht="13.5">
      <c r="A2" s="452" t="s">
        <v>31</v>
      </c>
      <c r="B2" s="412">
        <f>'1. key ratios '!B2</f>
        <v>44834</v>
      </c>
    </row>
    <row r="3" spans="1:8">
      <c r="A3" s="453" t="s">
        <v>542</v>
      </c>
    </row>
    <row r="5" spans="1:8" ht="15" customHeight="1">
      <c r="A5" s="668" t="s">
        <v>543</v>
      </c>
      <c r="B5" s="669"/>
      <c r="C5" s="674" t="s">
        <v>544</v>
      </c>
      <c r="D5" s="675"/>
      <c r="E5" s="675"/>
      <c r="F5" s="675"/>
      <c r="G5" s="675"/>
      <c r="H5" s="676"/>
    </row>
    <row r="6" spans="1:8">
      <c r="A6" s="670"/>
      <c r="B6" s="671"/>
      <c r="C6" s="677"/>
      <c r="D6" s="678"/>
      <c r="E6" s="678"/>
      <c r="F6" s="678"/>
      <c r="G6" s="678"/>
      <c r="H6" s="679"/>
    </row>
    <row r="7" spans="1:8">
      <c r="A7" s="672"/>
      <c r="B7" s="673"/>
      <c r="C7" s="482" t="s">
        <v>545</v>
      </c>
      <c r="D7" s="482" t="s">
        <v>546</v>
      </c>
      <c r="E7" s="482" t="s">
        <v>547</v>
      </c>
      <c r="F7" s="482" t="s">
        <v>548</v>
      </c>
      <c r="G7" s="482" t="s">
        <v>549</v>
      </c>
      <c r="H7" s="482" t="s">
        <v>107</v>
      </c>
    </row>
    <row r="8" spans="1:8">
      <c r="A8" s="455">
        <v>1</v>
      </c>
      <c r="B8" s="454" t="s">
        <v>94</v>
      </c>
      <c r="C8" s="549">
        <v>59508323.880000003</v>
      </c>
      <c r="D8" s="549">
        <v>20012597.379999999</v>
      </c>
      <c r="E8" s="549">
        <v>3027385</v>
      </c>
      <c r="F8" s="549">
        <v>19301237</v>
      </c>
      <c r="G8" s="549">
        <v>45312416.420000002</v>
      </c>
      <c r="H8" s="549">
        <f>SUM(C8:G8)</f>
        <v>147161959.68000001</v>
      </c>
    </row>
    <row r="9" spans="1:8">
      <c r="A9" s="455">
        <v>2</v>
      </c>
      <c r="B9" s="454" t="s">
        <v>95</v>
      </c>
      <c r="C9" s="549"/>
      <c r="D9" s="549"/>
      <c r="E9" s="549"/>
      <c r="F9" s="549"/>
      <c r="G9" s="549"/>
      <c r="H9" s="549">
        <f t="shared" ref="H9:H21" si="0">SUM(C9:G9)</f>
        <v>0</v>
      </c>
    </row>
    <row r="10" spans="1:8">
      <c r="A10" s="455">
        <v>3</v>
      </c>
      <c r="B10" s="454" t="s">
        <v>267</v>
      </c>
      <c r="C10" s="549"/>
      <c r="D10" s="549"/>
      <c r="E10" s="549">
        <v>26140927</v>
      </c>
      <c r="F10" s="549"/>
      <c r="G10" s="549"/>
      <c r="H10" s="549">
        <f t="shared" si="0"/>
        <v>26140927</v>
      </c>
    </row>
    <row r="11" spans="1:8">
      <c r="A11" s="455">
        <v>4</v>
      </c>
      <c r="B11" s="454" t="s">
        <v>96</v>
      </c>
      <c r="C11" s="549"/>
      <c r="D11" s="549"/>
      <c r="E11" s="549"/>
      <c r="F11" s="549"/>
      <c r="G11" s="549"/>
      <c r="H11" s="549">
        <f t="shared" si="0"/>
        <v>0</v>
      </c>
    </row>
    <row r="12" spans="1:8">
      <c r="A12" s="455">
        <v>5</v>
      </c>
      <c r="B12" s="454" t="s">
        <v>97</v>
      </c>
      <c r="C12" s="549"/>
      <c r="D12" s="549"/>
      <c r="E12" s="549"/>
      <c r="F12" s="549"/>
      <c r="G12" s="549"/>
      <c r="H12" s="549">
        <f t="shared" si="0"/>
        <v>0</v>
      </c>
    </row>
    <row r="13" spans="1:8">
      <c r="A13" s="455">
        <v>6</v>
      </c>
      <c r="B13" s="454" t="s">
        <v>98</v>
      </c>
      <c r="C13" s="549">
        <v>60517274.520000003</v>
      </c>
      <c r="D13" s="549"/>
      <c r="E13" s="549"/>
      <c r="F13" s="549"/>
      <c r="G13" s="549"/>
      <c r="H13" s="549">
        <f t="shared" si="0"/>
        <v>60517274.520000003</v>
      </c>
    </row>
    <row r="14" spans="1:8">
      <c r="A14" s="455">
        <v>7</v>
      </c>
      <c r="B14" s="454" t="s">
        <v>99</v>
      </c>
      <c r="C14" s="549"/>
      <c r="D14" s="549">
        <v>1191671.2876200001</v>
      </c>
      <c r="E14" s="549">
        <v>6129504.3613080001</v>
      </c>
      <c r="F14" s="549">
        <v>12272272.000542</v>
      </c>
      <c r="G14" s="549"/>
      <c r="H14" s="549">
        <f t="shared" si="0"/>
        <v>19593447.649470001</v>
      </c>
    </row>
    <row r="15" spans="1:8">
      <c r="A15" s="455">
        <v>8</v>
      </c>
      <c r="B15" s="454" t="s">
        <v>100</v>
      </c>
      <c r="C15" s="549">
        <v>334998.61400000012</v>
      </c>
      <c r="D15" s="549">
        <v>271855032.65263587</v>
      </c>
      <c r="E15" s="549">
        <v>988622453.96538353</v>
      </c>
      <c r="F15" s="549">
        <v>235800505.31377178</v>
      </c>
      <c r="G15" s="549">
        <v>416571.69182400068</v>
      </c>
      <c r="H15" s="549">
        <f t="shared" si="0"/>
        <v>1497029562.2376151</v>
      </c>
    </row>
    <row r="16" spans="1:8">
      <c r="A16" s="455">
        <v>9</v>
      </c>
      <c r="B16" s="454" t="s">
        <v>101</v>
      </c>
      <c r="C16" s="549"/>
      <c r="D16" s="549"/>
      <c r="E16" s="549"/>
      <c r="F16" s="549"/>
      <c r="G16" s="549"/>
      <c r="H16" s="549">
        <f t="shared" si="0"/>
        <v>0</v>
      </c>
    </row>
    <row r="17" spans="1:8">
      <c r="A17" s="455">
        <v>10</v>
      </c>
      <c r="B17" s="485" t="s">
        <v>561</v>
      </c>
      <c r="C17" s="549">
        <v>422478.3858240004</v>
      </c>
      <c r="D17" s="549">
        <v>2047789.2795360046</v>
      </c>
      <c r="E17" s="549">
        <v>6277283.5349999946</v>
      </c>
      <c r="F17" s="549">
        <v>1003897.6010000001</v>
      </c>
      <c r="G17" s="549"/>
      <c r="H17" s="549">
        <f t="shared" si="0"/>
        <v>9751448.8013599999</v>
      </c>
    </row>
    <row r="18" spans="1:8">
      <c r="A18" s="455">
        <v>11</v>
      </c>
      <c r="B18" s="454" t="s">
        <v>103</v>
      </c>
      <c r="C18" s="549">
        <v>4008.6800000000003</v>
      </c>
      <c r="D18" s="549">
        <v>23861547.946999971</v>
      </c>
      <c r="E18" s="549">
        <v>118005369.97364451</v>
      </c>
      <c r="F18" s="549">
        <v>21392699.108799968</v>
      </c>
      <c r="G18" s="549">
        <v>5658.0539999999992</v>
      </c>
      <c r="H18" s="549">
        <f t="shared" si="0"/>
        <v>163269283.76344442</v>
      </c>
    </row>
    <row r="19" spans="1:8">
      <c r="A19" s="455">
        <v>12</v>
      </c>
      <c r="B19" s="454" t="s">
        <v>104</v>
      </c>
      <c r="C19" s="549"/>
      <c r="D19" s="549"/>
      <c r="E19" s="549"/>
      <c r="F19" s="549"/>
      <c r="G19" s="549"/>
      <c r="H19" s="549">
        <f t="shared" si="0"/>
        <v>0</v>
      </c>
    </row>
    <row r="20" spans="1:8">
      <c r="A20" s="455">
        <v>13</v>
      </c>
      <c r="B20" s="454" t="s">
        <v>245</v>
      </c>
      <c r="C20" s="549"/>
      <c r="D20" s="549"/>
      <c r="E20" s="549"/>
      <c r="F20" s="549"/>
      <c r="G20" s="549"/>
      <c r="H20" s="549">
        <f t="shared" si="0"/>
        <v>0</v>
      </c>
    </row>
    <row r="21" spans="1:8">
      <c r="A21" s="455">
        <v>14</v>
      </c>
      <c r="B21" s="454" t="s">
        <v>106</v>
      </c>
      <c r="C21" s="549">
        <v>65964125.879999995</v>
      </c>
      <c r="D21" s="549">
        <v>55162576</v>
      </c>
      <c r="E21" s="549">
        <v>2807133</v>
      </c>
      <c r="F21" s="549"/>
      <c r="G21" s="549">
        <v>26560441.429999989</v>
      </c>
      <c r="H21" s="549">
        <f t="shared" si="0"/>
        <v>150494276.30999997</v>
      </c>
    </row>
    <row r="22" spans="1:8">
      <c r="A22" s="456">
        <v>15</v>
      </c>
      <c r="B22" s="462" t="s">
        <v>107</v>
      </c>
      <c r="C22" s="549">
        <v>186328731.574</v>
      </c>
      <c r="D22" s="549">
        <v>372083425.26725584</v>
      </c>
      <c r="E22" s="549">
        <v>1144732773.3003361</v>
      </c>
      <c r="F22" s="549">
        <v>288766713.42311376</v>
      </c>
      <c r="G22" s="549">
        <v>72295087.595824003</v>
      </c>
      <c r="H22" s="549">
        <f>SUM(H18:H21)+SUM(H8:H16)</f>
        <v>2064206731.1605296</v>
      </c>
    </row>
    <row r="26" spans="1:8" ht="38.25">
      <c r="B26" s="486"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3" zoomScale="80" zoomScaleNormal="80" workbookViewId="0">
      <selection activeCell="C22" sqref="C22:H23"/>
    </sheetView>
  </sheetViews>
  <sheetFormatPr defaultColWidth="9.140625" defaultRowHeight="12.75"/>
  <cols>
    <col min="1" max="1" width="11.85546875" style="487" bestFit="1" customWidth="1"/>
    <col min="2" max="2" width="85.140625" style="460" customWidth="1"/>
    <col min="3" max="3" width="22.42578125" style="460" customWidth="1"/>
    <col min="4" max="4" width="23.5703125" style="460" customWidth="1"/>
    <col min="5" max="6" width="15.5703125" style="460" bestFit="1" customWidth="1"/>
    <col min="7" max="7" width="21" style="460" bestFit="1" customWidth="1"/>
    <col min="8" max="8" width="20.7109375" style="460" bestFit="1" customWidth="1"/>
    <col min="9" max="9" width="27.85546875" style="460" customWidth="1"/>
    <col min="10" max="16384" width="9.140625" style="460"/>
  </cols>
  <sheetData>
    <row r="1" spans="1:9" ht="13.5">
      <c r="A1" s="452" t="s">
        <v>30</v>
      </c>
      <c r="B1" s="3" t="str">
        <f>'Info '!C2</f>
        <v>JSC "CREDO BANK"</v>
      </c>
    </row>
    <row r="2" spans="1:9" ht="13.5">
      <c r="A2" s="452" t="s">
        <v>31</v>
      </c>
      <c r="B2" s="412">
        <f>'1. key ratios '!B2</f>
        <v>44834</v>
      </c>
    </row>
    <row r="3" spans="1:9">
      <c r="A3" s="453" t="s">
        <v>550</v>
      </c>
    </row>
    <row r="4" spans="1:9">
      <c r="C4" s="488" t="s">
        <v>0</v>
      </c>
      <c r="D4" s="488" t="s">
        <v>1</v>
      </c>
      <c r="E4" s="488" t="s">
        <v>2</v>
      </c>
      <c r="F4" s="488" t="s">
        <v>3</v>
      </c>
      <c r="G4" s="488" t="s">
        <v>4</v>
      </c>
      <c r="H4" s="488" t="s">
        <v>5</v>
      </c>
      <c r="I4" s="488" t="s">
        <v>8</v>
      </c>
    </row>
    <row r="5" spans="1:9" ht="44.25" customHeight="1">
      <c r="A5" s="668" t="s">
        <v>551</v>
      </c>
      <c r="B5" s="669"/>
      <c r="C5" s="682" t="s">
        <v>552</v>
      </c>
      <c r="D5" s="682"/>
      <c r="E5" s="682" t="s">
        <v>553</v>
      </c>
      <c r="F5" s="682" t="s">
        <v>554</v>
      </c>
      <c r="G5" s="680" t="s">
        <v>555</v>
      </c>
      <c r="H5" s="680" t="s">
        <v>556</v>
      </c>
      <c r="I5" s="489" t="s">
        <v>557</v>
      </c>
    </row>
    <row r="6" spans="1:9" ht="60" customHeight="1">
      <c r="A6" s="672"/>
      <c r="B6" s="673"/>
      <c r="C6" s="478" t="s">
        <v>558</v>
      </c>
      <c r="D6" s="478" t="s">
        <v>559</v>
      </c>
      <c r="E6" s="682"/>
      <c r="F6" s="682"/>
      <c r="G6" s="681"/>
      <c r="H6" s="681"/>
      <c r="I6" s="489" t="s">
        <v>560</v>
      </c>
    </row>
    <row r="7" spans="1:9">
      <c r="A7" s="458">
        <v>1</v>
      </c>
      <c r="B7" s="454" t="s">
        <v>94</v>
      </c>
      <c r="C7" s="548"/>
      <c r="D7" s="548">
        <v>147161959.68000001</v>
      </c>
      <c r="E7" s="547"/>
      <c r="F7" s="547"/>
      <c r="G7" s="547"/>
      <c r="H7" s="548"/>
      <c r="I7" s="596">
        <f t="shared" ref="I7:I23" si="0">C7+D7-E7-F7-G7</f>
        <v>147161959.68000001</v>
      </c>
    </row>
    <row r="8" spans="1:9">
      <c r="A8" s="458">
        <v>2</v>
      </c>
      <c r="B8" s="454" t="s">
        <v>95</v>
      </c>
      <c r="C8" s="548"/>
      <c r="D8" s="548">
        <v>0</v>
      </c>
      <c r="E8" s="547"/>
      <c r="F8" s="547"/>
      <c r="G8" s="547"/>
      <c r="H8" s="548"/>
      <c r="I8" s="596">
        <f t="shared" si="0"/>
        <v>0</v>
      </c>
    </row>
    <row r="9" spans="1:9">
      <c r="A9" s="458">
        <v>3</v>
      </c>
      <c r="B9" s="454" t="s">
        <v>267</v>
      </c>
      <c r="C9" s="548"/>
      <c r="D9" s="548">
        <v>26140927</v>
      </c>
      <c r="E9" s="547"/>
      <c r="F9" s="547"/>
      <c r="G9" s="547"/>
      <c r="H9" s="548"/>
      <c r="I9" s="596">
        <f t="shared" si="0"/>
        <v>26140927</v>
      </c>
    </row>
    <row r="10" spans="1:9">
      <c r="A10" s="458">
        <v>4</v>
      </c>
      <c r="B10" s="454" t="s">
        <v>96</v>
      </c>
      <c r="C10" s="548"/>
      <c r="D10" s="548">
        <v>0</v>
      </c>
      <c r="E10" s="547"/>
      <c r="F10" s="547"/>
      <c r="G10" s="547"/>
      <c r="H10" s="548"/>
      <c r="I10" s="596">
        <f t="shared" si="0"/>
        <v>0</v>
      </c>
    </row>
    <row r="11" spans="1:9">
      <c r="A11" s="458">
        <v>5</v>
      </c>
      <c r="B11" s="454" t="s">
        <v>97</v>
      </c>
      <c r="C11" s="548"/>
      <c r="D11" s="548">
        <v>0</v>
      </c>
      <c r="E11" s="547"/>
      <c r="F11" s="547"/>
      <c r="G11" s="547"/>
      <c r="H11" s="548"/>
      <c r="I11" s="596">
        <f t="shared" si="0"/>
        <v>0</v>
      </c>
    </row>
    <row r="12" spans="1:9">
      <c r="A12" s="458">
        <v>6</v>
      </c>
      <c r="B12" s="454" t="s">
        <v>98</v>
      </c>
      <c r="C12" s="548"/>
      <c r="D12" s="548">
        <v>60517274.520000003</v>
      </c>
      <c r="E12" s="547"/>
      <c r="F12" s="547"/>
      <c r="G12" s="547"/>
      <c r="H12" s="548"/>
      <c r="I12" s="596">
        <f t="shared" si="0"/>
        <v>60517274.520000003</v>
      </c>
    </row>
    <row r="13" spans="1:9">
      <c r="A13" s="458">
        <v>7</v>
      </c>
      <c r="B13" s="454" t="s">
        <v>99</v>
      </c>
      <c r="C13" s="548"/>
      <c r="D13" s="548">
        <v>19593447.649470001</v>
      </c>
      <c r="E13" s="547"/>
      <c r="F13" s="547">
        <v>389021.1237</v>
      </c>
      <c r="G13" s="547"/>
      <c r="H13" s="548"/>
      <c r="I13" s="596">
        <f t="shared" si="0"/>
        <v>19204426.525770001</v>
      </c>
    </row>
    <row r="14" spans="1:9">
      <c r="A14" s="458">
        <v>8</v>
      </c>
      <c r="B14" s="454" t="s">
        <v>100</v>
      </c>
      <c r="C14" s="548">
        <v>54337581.121025942</v>
      </c>
      <c r="D14" s="548">
        <v>1475163071.5937665</v>
      </c>
      <c r="E14" s="547">
        <v>32471090.862105045</v>
      </c>
      <c r="F14" s="547">
        <v>27787931.80829123</v>
      </c>
      <c r="G14" s="547"/>
      <c r="H14" s="547">
        <v>12431417.59</v>
      </c>
      <c r="I14" s="596">
        <f t="shared" si="0"/>
        <v>1469241630.0443962</v>
      </c>
    </row>
    <row r="15" spans="1:9">
      <c r="A15" s="458">
        <v>9</v>
      </c>
      <c r="B15" s="454" t="s">
        <v>101</v>
      </c>
      <c r="C15" s="548"/>
      <c r="D15" s="548"/>
      <c r="E15" s="547"/>
      <c r="F15" s="547"/>
      <c r="G15" s="547"/>
      <c r="H15" s="547"/>
      <c r="I15" s="596">
        <f t="shared" si="0"/>
        <v>0</v>
      </c>
    </row>
    <row r="16" spans="1:9">
      <c r="A16" s="458">
        <v>10</v>
      </c>
      <c r="B16" s="485" t="s">
        <v>561</v>
      </c>
      <c r="C16" s="547">
        <v>16006296.931659969</v>
      </c>
      <c r="D16" s="547">
        <v>2119800.46</v>
      </c>
      <c r="E16" s="547">
        <v>8374648.5903000021</v>
      </c>
      <c r="F16" s="547">
        <v>17108.877600000007</v>
      </c>
      <c r="G16" s="547"/>
      <c r="H16" s="547">
        <v>12431417.59</v>
      </c>
      <c r="I16" s="596">
        <f t="shared" si="0"/>
        <v>9734339.9237599671</v>
      </c>
    </row>
    <row r="17" spans="1:9">
      <c r="A17" s="458">
        <v>11</v>
      </c>
      <c r="B17" s="454" t="s">
        <v>103</v>
      </c>
      <c r="C17" s="548">
        <v>306098.33999999979</v>
      </c>
      <c r="D17" s="548">
        <v>163060982.68144277</v>
      </c>
      <c r="E17" s="547">
        <v>97797.257999999973</v>
      </c>
      <c r="F17" s="547">
        <v>3218692.0943000363</v>
      </c>
      <c r="G17" s="547"/>
      <c r="H17" s="547"/>
      <c r="I17" s="596">
        <f t="shared" si="0"/>
        <v>160050591.66914275</v>
      </c>
    </row>
    <row r="18" spans="1:9">
      <c r="A18" s="458">
        <v>12</v>
      </c>
      <c r="B18" s="454" t="s">
        <v>104</v>
      </c>
      <c r="C18" s="548"/>
      <c r="D18" s="548"/>
      <c r="E18" s="547"/>
      <c r="F18" s="547"/>
      <c r="G18" s="547"/>
      <c r="H18" s="548"/>
      <c r="I18" s="596">
        <f t="shared" si="0"/>
        <v>0</v>
      </c>
    </row>
    <row r="19" spans="1:9">
      <c r="A19" s="458">
        <v>13</v>
      </c>
      <c r="B19" s="454" t="s">
        <v>245</v>
      </c>
      <c r="C19" s="548"/>
      <c r="D19" s="548"/>
      <c r="E19" s="547"/>
      <c r="F19" s="547"/>
      <c r="G19" s="547"/>
      <c r="H19" s="548"/>
      <c r="I19" s="596">
        <f t="shared" si="0"/>
        <v>0</v>
      </c>
    </row>
    <row r="20" spans="1:9">
      <c r="A20" s="458">
        <v>14</v>
      </c>
      <c r="B20" s="454" t="s">
        <v>106</v>
      </c>
      <c r="C20" s="548">
        <v>8217911</v>
      </c>
      <c r="D20" s="548">
        <v>160146248.55599999</v>
      </c>
      <c r="E20" s="547">
        <v>4631775</v>
      </c>
      <c r="F20" s="547"/>
      <c r="G20" s="547"/>
      <c r="H20" s="547">
        <v>165070</v>
      </c>
      <c r="I20" s="596">
        <f t="shared" si="0"/>
        <v>163732384.55599999</v>
      </c>
    </row>
    <row r="21" spans="1:9" s="490" customFormat="1">
      <c r="A21" s="459">
        <v>15</v>
      </c>
      <c r="B21" s="462" t="s">
        <v>107</v>
      </c>
      <c r="C21" s="549">
        <f>SUM(C7:C15)+SUM(C17:C20)</f>
        <v>62861590.461025938</v>
      </c>
      <c r="D21" s="549">
        <f t="shared" ref="D21:H21" si="1">SUM(D7:D15)+SUM(D17:D20)</f>
        <v>2051783911.6806791</v>
      </c>
      <c r="E21" s="549">
        <f t="shared" si="1"/>
        <v>37200663.120105043</v>
      </c>
      <c r="F21" s="549">
        <f t="shared" si="1"/>
        <v>31395645.026291266</v>
      </c>
      <c r="G21" s="549">
        <f t="shared" si="1"/>
        <v>0</v>
      </c>
      <c r="H21" s="549">
        <f t="shared" si="1"/>
        <v>12596487.59</v>
      </c>
      <c r="I21" s="596">
        <f t="shared" si="0"/>
        <v>2046049193.9953086</v>
      </c>
    </row>
    <row r="22" spans="1:9">
      <c r="A22" s="491">
        <v>16</v>
      </c>
      <c r="B22" s="492" t="s">
        <v>562</v>
      </c>
      <c r="C22" s="548">
        <v>54643679.461025938</v>
      </c>
      <c r="D22" s="548">
        <v>1657817501.9246793</v>
      </c>
      <c r="E22" s="547">
        <v>32568888.120105047</v>
      </c>
      <c r="F22" s="547">
        <v>31395645.026291266</v>
      </c>
      <c r="G22" s="547"/>
      <c r="H22" s="548">
        <v>12431417.59</v>
      </c>
      <c r="I22" s="596">
        <f t="shared" si="0"/>
        <v>1648496648.2393088</v>
      </c>
    </row>
    <row r="23" spans="1:9">
      <c r="A23" s="491">
        <v>17</v>
      </c>
      <c r="B23" s="492" t="s">
        <v>563</v>
      </c>
      <c r="C23" s="548"/>
      <c r="D23" s="548">
        <v>48469550</v>
      </c>
      <c r="E23" s="547"/>
      <c r="F23" s="547"/>
      <c r="G23" s="547"/>
      <c r="H23" s="548"/>
      <c r="I23" s="596">
        <f t="shared" si="0"/>
        <v>48469550</v>
      </c>
    </row>
    <row r="26" spans="1:9" ht="38.25">
      <c r="B26" s="486"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10" zoomScale="70" zoomScaleNormal="70" workbookViewId="0">
      <selection activeCell="E40" sqref="E40"/>
    </sheetView>
  </sheetViews>
  <sheetFormatPr defaultColWidth="9.140625" defaultRowHeight="12.75"/>
  <cols>
    <col min="1" max="1" width="11" style="460" bestFit="1" customWidth="1"/>
    <col min="2" max="2" width="93.42578125" style="460" customWidth="1"/>
    <col min="3" max="8" width="22" style="460" customWidth="1"/>
    <col min="9" max="9" width="31.7109375" style="460" customWidth="1"/>
    <col min="10" max="16384" width="9.140625" style="460"/>
  </cols>
  <sheetData>
    <row r="1" spans="1:9" ht="13.5">
      <c r="A1" s="452" t="s">
        <v>30</v>
      </c>
      <c r="B1" s="3" t="str">
        <f>'Info '!C2</f>
        <v>JSC "CREDO BANK"</v>
      </c>
    </row>
    <row r="2" spans="1:9" ht="13.5">
      <c r="A2" s="452" t="s">
        <v>31</v>
      </c>
      <c r="B2" s="412">
        <f>'1. key ratios '!B2</f>
        <v>44834</v>
      </c>
    </row>
    <row r="3" spans="1:9">
      <c r="A3" s="453" t="s">
        <v>564</v>
      </c>
    </row>
    <row r="4" spans="1:9">
      <c r="C4" s="488" t="s">
        <v>0</v>
      </c>
      <c r="D4" s="488" t="s">
        <v>1</v>
      </c>
      <c r="E4" s="488" t="s">
        <v>2</v>
      </c>
      <c r="F4" s="488" t="s">
        <v>3</v>
      </c>
      <c r="G4" s="488" t="s">
        <v>4</v>
      </c>
      <c r="H4" s="488" t="s">
        <v>5</v>
      </c>
      <c r="I4" s="488" t="s">
        <v>8</v>
      </c>
    </row>
    <row r="5" spans="1:9" ht="46.5" customHeight="1">
      <c r="A5" s="668" t="s">
        <v>705</v>
      </c>
      <c r="B5" s="669"/>
      <c r="C5" s="682" t="s">
        <v>552</v>
      </c>
      <c r="D5" s="682"/>
      <c r="E5" s="682" t="s">
        <v>553</v>
      </c>
      <c r="F5" s="682" t="s">
        <v>554</v>
      </c>
      <c r="G5" s="680" t="s">
        <v>555</v>
      </c>
      <c r="H5" s="680" t="s">
        <v>556</v>
      </c>
      <c r="I5" s="489" t="s">
        <v>557</v>
      </c>
    </row>
    <row r="6" spans="1:9" ht="75" customHeight="1">
      <c r="A6" s="672"/>
      <c r="B6" s="673"/>
      <c r="C6" s="478" t="s">
        <v>558</v>
      </c>
      <c r="D6" s="478" t="s">
        <v>559</v>
      </c>
      <c r="E6" s="682"/>
      <c r="F6" s="682"/>
      <c r="G6" s="681"/>
      <c r="H6" s="681"/>
      <c r="I6" s="489" t="s">
        <v>560</v>
      </c>
    </row>
    <row r="7" spans="1:9">
      <c r="A7" s="457">
        <v>1</v>
      </c>
      <c r="B7" s="461" t="s">
        <v>695</v>
      </c>
      <c r="C7" s="548">
        <v>448661.9499999999</v>
      </c>
      <c r="D7" s="547">
        <v>167885655.57368398</v>
      </c>
      <c r="E7" s="548">
        <v>266548.61199999857</v>
      </c>
      <c r="F7" s="548">
        <v>399456.71450000105</v>
      </c>
      <c r="G7" s="548"/>
      <c r="H7" s="548">
        <v>88191.549999999988</v>
      </c>
      <c r="I7" s="596">
        <f t="shared" ref="I7:I34" si="0">C7+D7-E7-F7-G7</f>
        <v>167668312.19718397</v>
      </c>
    </row>
    <row r="8" spans="1:9">
      <c r="A8" s="457">
        <v>2</v>
      </c>
      <c r="B8" s="461" t="s">
        <v>565</v>
      </c>
      <c r="C8" s="548">
        <v>86083.369999999981</v>
      </c>
      <c r="D8" s="547">
        <v>94793980.386996001</v>
      </c>
      <c r="E8" s="548">
        <v>73918.142999999895</v>
      </c>
      <c r="F8" s="548">
        <v>156808.90420000008</v>
      </c>
      <c r="G8" s="548"/>
      <c r="H8" s="548">
        <v>4251.59</v>
      </c>
      <c r="I8" s="596">
        <f t="shared" si="0"/>
        <v>94649336.709795997</v>
      </c>
    </row>
    <row r="9" spans="1:9">
      <c r="A9" s="457">
        <v>3</v>
      </c>
      <c r="B9" s="461" t="s">
        <v>566</v>
      </c>
      <c r="C9" s="548">
        <v>143683.87000000005</v>
      </c>
      <c r="D9" s="548">
        <v>6083115.71</v>
      </c>
      <c r="E9" s="548">
        <v>82926.529000000475</v>
      </c>
      <c r="F9" s="548">
        <v>117135.73299999992</v>
      </c>
      <c r="G9" s="548"/>
      <c r="H9" s="548">
        <v>42742.989999999983</v>
      </c>
      <c r="I9" s="596">
        <f t="shared" si="0"/>
        <v>6026737.318</v>
      </c>
    </row>
    <row r="10" spans="1:9">
      <c r="A10" s="457">
        <v>4</v>
      </c>
      <c r="B10" s="461" t="s">
        <v>696</v>
      </c>
      <c r="C10" s="548">
        <v>269895.19</v>
      </c>
      <c r="D10" s="548">
        <v>6837536.8427840006</v>
      </c>
      <c r="E10" s="548">
        <v>82038.663</v>
      </c>
      <c r="F10" s="548">
        <v>135541.28610000003</v>
      </c>
      <c r="G10" s="548"/>
      <c r="H10" s="548">
        <v>19459.68</v>
      </c>
      <c r="I10" s="596">
        <f t="shared" si="0"/>
        <v>6889852.0836840011</v>
      </c>
    </row>
    <row r="11" spans="1:9">
      <c r="A11" s="457">
        <v>5</v>
      </c>
      <c r="B11" s="461" t="s">
        <v>567</v>
      </c>
      <c r="C11" s="548">
        <v>603367.32410000009</v>
      </c>
      <c r="D11" s="548">
        <v>19968239.843961976</v>
      </c>
      <c r="E11" s="548">
        <v>739872.35899999901</v>
      </c>
      <c r="F11" s="548">
        <v>349842.11100000021</v>
      </c>
      <c r="G11" s="548"/>
      <c r="H11" s="548">
        <v>3617.42</v>
      </c>
      <c r="I11" s="596">
        <f t="shared" si="0"/>
        <v>19481892.698061977</v>
      </c>
    </row>
    <row r="12" spans="1:9">
      <c r="A12" s="457">
        <v>6</v>
      </c>
      <c r="B12" s="461" t="s">
        <v>568</v>
      </c>
      <c r="C12" s="548">
        <v>195223.94000000003</v>
      </c>
      <c r="D12" s="548">
        <v>7172927.0105879977</v>
      </c>
      <c r="E12" s="548">
        <v>123450.87700000024</v>
      </c>
      <c r="F12" s="548">
        <v>137180.00910000005</v>
      </c>
      <c r="G12" s="548"/>
      <c r="H12" s="548">
        <v>79357.750000000029</v>
      </c>
      <c r="I12" s="596">
        <f t="shared" si="0"/>
        <v>7107520.0644879974</v>
      </c>
    </row>
    <row r="13" spans="1:9">
      <c r="A13" s="457">
        <v>7</v>
      </c>
      <c r="B13" s="461" t="s">
        <v>569</v>
      </c>
      <c r="C13" s="548">
        <v>121211.3226</v>
      </c>
      <c r="D13" s="548">
        <v>3492766.0204719952</v>
      </c>
      <c r="E13" s="548">
        <v>66214.111099999995</v>
      </c>
      <c r="F13" s="548">
        <v>65669.692599999966</v>
      </c>
      <c r="G13" s="548"/>
      <c r="H13" s="548">
        <v>29429.3</v>
      </c>
      <c r="I13" s="596">
        <f t="shared" si="0"/>
        <v>3482093.5393719953</v>
      </c>
    </row>
    <row r="14" spans="1:9">
      <c r="A14" s="457">
        <v>8</v>
      </c>
      <c r="B14" s="461" t="s">
        <v>570</v>
      </c>
      <c r="C14" s="548">
        <v>4844674.8276080014</v>
      </c>
      <c r="D14" s="548">
        <v>121661927.0336162</v>
      </c>
      <c r="E14" s="548">
        <v>2537877.943900126</v>
      </c>
      <c r="F14" s="548">
        <v>2334459.3454999588</v>
      </c>
      <c r="G14" s="548"/>
      <c r="H14" s="548">
        <v>1013149.1481599997</v>
      </c>
      <c r="I14" s="596">
        <f t="shared" si="0"/>
        <v>121634264.57182412</v>
      </c>
    </row>
    <row r="15" spans="1:9">
      <c r="A15" s="457">
        <v>9</v>
      </c>
      <c r="B15" s="461" t="s">
        <v>571</v>
      </c>
      <c r="C15" s="548">
        <v>672841.25532400014</v>
      </c>
      <c r="D15" s="548">
        <v>23613803.335271966</v>
      </c>
      <c r="E15" s="548">
        <v>445600.33829999925</v>
      </c>
      <c r="F15" s="548">
        <v>449783.60580000188</v>
      </c>
      <c r="G15" s="548"/>
      <c r="H15" s="548">
        <v>199376.00999999998</v>
      </c>
      <c r="I15" s="596">
        <f t="shared" si="0"/>
        <v>23391260.646495961</v>
      </c>
    </row>
    <row r="16" spans="1:9">
      <c r="A16" s="457">
        <v>10</v>
      </c>
      <c r="B16" s="461" t="s">
        <v>572</v>
      </c>
      <c r="C16" s="548">
        <v>466508.87</v>
      </c>
      <c r="D16" s="548">
        <v>9000054.9784400016</v>
      </c>
      <c r="E16" s="548">
        <v>256588.89400000023</v>
      </c>
      <c r="F16" s="548">
        <v>170977.15580000004</v>
      </c>
      <c r="G16" s="548"/>
      <c r="H16" s="548">
        <v>44619.55000000001</v>
      </c>
      <c r="I16" s="596">
        <f t="shared" si="0"/>
        <v>9038997.7986400016</v>
      </c>
    </row>
    <row r="17" spans="1:9">
      <c r="A17" s="457">
        <v>11</v>
      </c>
      <c r="B17" s="461" t="s">
        <v>573</v>
      </c>
      <c r="C17" s="548">
        <v>278775.35000000003</v>
      </c>
      <c r="D17" s="548">
        <v>10157316.682010006</v>
      </c>
      <c r="E17" s="548">
        <v>149865.61600000036</v>
      </c>
      <c r="F17" s="548">
        <v>197530.69760000004</v>
      </c>
      <c r="G17" s="548"/>
      <c r="H17" s="548">
        <v>41334.450000000004</v>
      </c>
      <c r="I17" s="596">
        <f t="shared" si="0"/>
        <v>10088695.718410006</v>
      </c>
    </row>
    <row r="18" spans="1:9">
      <c r="A18" s="457">
        <v>12</v>
      </c>
      <c r="B18" s="461" t="s">
        <v>574</v>
      </c>
      <c r="C18" s="548">
        <v>2587181.8933000015</v>
      </c>
      <c r="D18" s="548">
        <v>91089746.674880102</v>
      </c>
      <c r="E18" s="548">
        <v>1537518.1560000649</v>
      </c>
      <c r="F18" s="548">
        <v>1720717.9525999634</v>
      </c>
      <c r="G18" s="548"/>
      <c r="H18" s="548">
        <v>545565.86999999988</v>
      </c>
      <c r="I18" s="596">
        <f t="shared" si="0"/>
        <v>90418692.459580079</v>
      </c>
    </row>
    <row r="19" spans="1:9">
      <c r="A19" s="457">
        <v>13</v>
      </c>
      <c r="B19" s="461" t="s">
        <v>575</v>
      </c>
      <c r="C19" s="548">
        <v>527214.95830000006</v>
      </c>
      <c r="D19" s="548">
        <v>16658534.653669994</v>
      </c>
      <c r="E19" s="548">
        <v>298790.88630000054</v>
      </c>
      <c r="F19" s="548">
        <v>325143.70050000033</v>
      </c>
      <c r="G19" s="548"/>
      <c r="H19" s="548">
        <v>79883.73000000001</v>
      </c>
      <c r="I19" s="596">
        <f t="shared" si="0"/>
        <v>16561815.025169991</v>
      </c>
    </row>
    <row r="20" spans="1:9">
      <c r="A20" s="457">
        <v>14</v>
      </c>
      <c r="B20" s="461" t="s">
        <v>576</v>
      </c>
      <c r="C20" s="548">
        <v>1380639.6995000003</v>
      </c>
      <c r="D20" s="548">
        <v>47411636.279563926</v>
      </c>
      <c r="E20" s="548">
        <v>1298347.6922999918</v>
      </c>
      <c r="F20" s="548">
        <v>794507.36220000149</v>
      </c>
      <c r="G20" s="548"/>
      <c r="H20" s="548">
        <v>51349.079999999987</v>
      </c>
      <c r="I20" s="596">
        <f t="shared" si="0"/>
        <v>46699420.924563937</v>
      </c>
    </row>
    <row r="21" spans="1:9">
      <c r="A21" s="457">
        <v>15</v>
      </c>
      <c r="B21" s="461" t="s">
        <v>577</v>
      </c>
      <c r="C21" s="548">
        <v>3009220.0176059995</v>
      </c>
      <c r="D21" s="548">
        <v>24836287.753435995</v>
      </c>
      <c r="E21" s="548">
        <v>1419644.8299999821</v>
      </c>
      <c r="F21" s="548">
        <v>457309.22370000073</v>
      </c>
      <c r="G21" s="548"/>
      <c r="H21" s="548">
        <v>230102.62999999986</v>
      </c>
      <c r="I21" s="596">
        <f t="shared" si="0"/>
        <v>25968553.717342012</v>
      </c>
    </row>
    <row r="22" spans="1:9">
      <c r="A22" s="457">
        <v>16</v>
      </c>
      <c r="B22" s="461" t="s">
        <v>578</v>
      </c>
      <c r="C22" s="548">
        <v>250630.43999999994</v>
      </c>
      <c r="D22" s="548">
        <v>6914718.4895040039</v>
      </c>
      <c r="E22" s="548">
        <v>119532.68900000048</v>
      </c>
      <c r="F22" s="548">
        <v>134058.27019999988</v>
      </c>
      <c r="G22" s="548"/>
      <c r="H22" s="548">
        <v>86380.269999999975</v>
      </c>
      <c r="I22" s="596">
        <f t="shared" si="0"/>
        <v>6911757.970304003</v>
      </c>
    </row>
    <row r="23" spans="1:9">
      <c r="A23" s="457">
        <v>17</v>
      </c>
      <c r="B23" s="461" t="s">
        <v>699</v>
      </c>
      <c r="C23" s="548">
        <v>25620.390000000003</v>
      </c>
      <c r="D23" s="548">
        <v>756170.9841559995</v>
      </c>
      <c r="E23" s="548">
        <v>13701.212000000016</v>
      </c>
      <c r="F23" s="548">
        <v>14608.699699999999</v>
      </c>
      <c r="G23" s="548"/>
      <c r="H23" s="548">
        <v>2968.7099999999996</v>
      </c>
      <c r="I23" s="596">
        <f t="shared" si="0"/>
        <v>753481.46245599946</v>
      </c>
    </row>
    <row r="24" spans="1:9">
      <c r="A24" s="457">
        <v>18</v>
      </c>
      <c r="B24" s="461" t="s">
        <v>579</v>
      </c>
      <c r="C24" s="548">
        <v>58045.590000000004</v>
      </c>
      <c r="D24" s="548">
        <v>2935432.950000003</v>
      </c>
      <c r="E24" s="548">
        <v>34193.404000000017</v>
      </c>
      <c r="F24" s="548">
        <v>56655.122399999971</v>
      </c>
      <c r="G24" s="548"/>
      <c r="H24" s="548">
        <v>22058.010000000002</v>
      </c>
      <c r="I24" s="596">
        <f t="shared" si="0"/>
        <v>2902630.013600003</v>
      </c>
    </row>
    <row r="25" spans="1:9">
      <c r="A25" s="457">
        <v>19</v>
      </c>
      <c r="B25" s="461" t="s">
        <v>580</v>
      </c>
      <c r="C25" s="548">
        <v>165149.44140000004</v>
      </c>
      <c r="D25" s="548">
        <v>3981604.9200120037</v>
      </c>
      <c r="E25" s="548">
        <v>120917.60339999999</v>
      </c>
      <c r="F25" s="548">
        <v>75201.536000000051</v>
      </c>
      <c r="G25" s="548"/>
      <c r="H25" s="548">
        <v>26302.209999999995</v>
      </c>
      <c r="I25" s="596">
        <f t="shared" si="0"/>
        <v>3950635.2220120039</v>
      </c>
    </row>
    <row r="26" spans="1:9">
      <c r="A26" s="457">
        <v>20</v>
      </c>
      <c r="B26" s="461" t="s">
        <v>698</v>
      </c>
      <c r="C26" s="548">
        <v>157752.5</v>
      </c>
      <c r="D26" s="548">
        <v>13105514.859551992</v>
      </c>
      <c r="E26" s="548">
        <v>90430.793000000413</v>
      </c>
      <c r="F26" s="548">
        <v>257013.7453000003</v>
      </c>
      <c r="G26" s="548"/>
      <c r="H26" s="548">
        <v>36521.9</v>
      </c>
      <c r="I26" s="596">
        <f t="shared" si="0"/>
        <v>12915822.821251992</v>
      </c>
    </row>
    <row r="27" spans="1:9">
      <c r="A27" s="457">
        <v>21</v>
      </c>
      <c r="B27" s="461" t="s">
        <v>581</v>
      </c>
      <c r="C27" s="548">
        <v>22982.09</v>
      </c>
      <c r="D27" s="548">
        <v>2789561.1789019983</v>
      </c>
      <c r="E27" s="548">
        <v>13043.274999999943</v>
      </c>
      <c r="F27" s="548">
        <v>54848.081300000042</v>
      </c>
      <c r="G27" s="548"/>
      <c r="H27" s="548">
        <v>1919.98</v>
      </c>
      <c r="I27" s="596">
        <f t="shared" si="0"/>
        <v>2744651.9126019981</v>
      </c>
    </row>
    <row r="28" spans="1:9">
      <c r="A28" s="457">
        <v>22</v>
      </c>
      <c r="B28" s="461" t="s">
        <v>582</v>
      </c>
      <c r="C28" s="548">
        <v>41516.029999999992</v>
      </c>
      <c r="D28" s="548">
        <v>841121.31999999983</v>
      </c>
      <c r="E28" s="548">
        <v>20012.639000000025</v>
      </c>
      <c r="F28" s="548">
        <v>16457.452999999994</v>
      </c>
      <c r="G28" s="548"/>
      <c r="H28" s="548">
        <v>861.31</v>
      </c>
      <c r="I28" s="596">
        <f t="shared" si="0"/>
        <v>846167.25799999991</v>
      </c>
    </row>
    <row r="29" spans="1:9">
      <c r="A29" s="457">
        <v>23</v>
      </c>
      <c r="B29" s="461" t="s">
        <v>583</v>
      </c>
      <c r="C29" s="548">
        <v>13341378.946700018</v>
      </c>
      <c r="D29" s="548">
        <v>336075313.6977703</v>
      </c>
      <c r="E29" s="548">
        <v>7589905.8228997746</v>
      </c>
      <c r="F29" s="548">
        <v>6411663.7781003667</v>
      </c>
      <c r="G29" s="548"/>
      <c r="H29" s="548">
        <v>4189183.7792800008</v>
      </c>
      <c r="I29" s="596">
        <f t="shared" si="0"/>
        <v>335415123.0434702</v>
      </c>
    </row>
    <row r="30" spans="1:9">
      <c r="A30" s="457">
        <v>24</v>
      </c>
      <c r="B30" s="461" t="s">
        <v>697</v>
      </c>
      <c r="C30" s="548">
        <v>18239150.901483938</v>
      </c>
      <c r="D30" s="548">
        <v>676486837.27787125</v>
      </c>
      <c r="E30" s="548">
        <v>11260565.492091335</v>
      </c>
      <c r="F30" s="548">
        <v>12792801.841502372</v>
      </c>
      <c r="G30" s="548"/>
      <c r="H30" s="548">
        <v>3807216.2346400013</v>
      </c>
      <c r="I30" s="596">
        <f t="shared" si="0"/>
        <v>670672620.84576142</v>
      </c>
    </row>
    <row r="31" spans="1:9">
      <c r="A31" s="457">
        <v>25</v>
      </c>
      <c r="B31" s="461" t="s">
        <v>584</v>
      </c>
      <c r="C31" s="548">
        <v>4132666.2931040009</v>
      </c>
      <c r="D31" s="547">
        <v>130641267.42058596</v>
      </c>
      <c r="E31" s="548">
        <v>2302866.5496004159</v>
      </c>
      <c r="F31" s="548">
        <v>2504307.1340999985</v>
      </c>
      <c r="G31" s="548"/>
      <c r="H31" s="547">
        <v>1120906.5899999994</v>
      </c>
      <c r="I31" s="596">
        <f t="shared" si="0"/>
        <v>129966760.02998953</v>
      </c>
    </row>
    <row r="32" spans="1:9">
      <c r="A32" s="457">
        <v>26</v>
      </c>
      <c r="B32" s="461" t="s">
        <v>694</v>
      </c>
      <c r="C32" s="548">
        <v>2573602.9999999977</v>
      </c>
      <c r="D32" s="547">
        <v>66446591.246976882</v>
      </c>
      <c r="E32" s="548">
        <v>1624514.9892000572</v>
      </c>
      <c r="F32" s="548">
        <v>1265965.8704999767</v>
      </c>
      <c r="G32" s="548"/>
      <c r="H32" s="547">
        <v>664667.57999999996</v>
      </c>
      <c r="I32" s="596">
        <f t="shared" si="0"/>
        <v>66129713.387276851</v>
      </c>
    </row>
    <row r="33" spans="1:9">
      <c r="A33" s="457">
        <v>27</v>
      </c>
      <c r="B33" s="457" t="s">
        <v>585</v>
      </c>
      <c r="C33" s="548">
        <v>8217911</v>
      </c>
      <c r="D33" s="547">
        <v>160146248.55599999</v>
      </c>
      <c r="E33" s="548">
        <v>4631775</v>
      </c>
      <c r="F33" s="548"/>
      <c r="G33" s="548"/>
      <c r="H33" s="548">
        <v>165070</v>
      </c>
      <c r="I33" s="596">
        <f t="shared" si="0"/>
        <v>163732384.55599999</v>
      </c>
    </row>
    <row r="34" spans="1:9">
      <c r="A34" s="457">
        <v>28</v>
      </c>
      <c r="B34" s="462" t="s">
        <v>107</v>
      </c>
      <c r="C34" s="550">
        <f>SUM(C7:C33)</f>
        <v>62861590.461025961</v>
      </c>
      <c r="D34" s="550">
        <f t="shared" ref="D34:H34" si="1">SUM(D7:D33)</f>
        <v>2051783911.6807046</v>
      </c>
      <c r="E34" s="550">
        <f t="shared" si="1"/>
        <v>37200663.120091744</v>
      </c>
      <c r="F34" s="550">
        <f t="shared" si="1"/>
        <v>31395645.026302639</v>
      </c>
      <c r="G34" s="462">
        <f t="shared" si="1"/>
        <v>0</v>
      </c>
      <c r="H34" s="550">
        <f t="shared" si="1"/>
        <v>12596487.322080001</v>
      </c>
      <c r="I34" s="619">
        <f t="shared" si="0"/>
        <v>2046049193.9953363</v>
      </c>
    </row>
    <row r="36" spans="1:9">
      <c r="B36" s="493"/>
    </row>
    <row r="42" spans="1:9">
      <c r="A42" s="490"/>
      <c r="B42" s="490"/>
    </row>
    <row r="43" spans="1:9">
      <c r="A43" s="490"/>
      <c r="B43" s="49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13" sqref="C13:C17"/>
    </sheetView>
  </sheetViews>
  <sheetFormatPr defaultColWidth="9.140625" defaultRowHeight="12.75"/>
  <cols>
    <col min="1" max="1" width="11.85546875" style="460" bestFit="1" customWidth="1"/>
    <col min="2" max="2" width="108" style="460" bestFit="1" customWidth="1"/>
    <col min="3" max="4" width="35.5703125" style="460" customWidth="1"/>
    <col min="5" max="16384" width="9.140625" style="460"/>
  </cols>
  <sheetData>
    <row r="1" spans="1:4" ht="13.5">
      <c r="A1" s="452" t="s">
        <v>30</v>
      </c>
      <c r="B1" s="3" t="str">
        <f>'Info '!C2</f>
        <v>JSC "CREDO BANK"</v>
      </c>
    </row>
    <row r="2" spans="1:4" ht="13.5">
      <c r="A2" s="452" t="s">
        <v>31</v>
      </c>
      <c r="B2" s="412">
        <f>'1. key ratios '!B2</f>
        <v>44834</v>
      </c>
    </row>
    <row r="3" spans="1:4">
      <c r="A3" s="453" t="s">
        <v>586</v>
      </c>
    </row>
    <row r="5" spans="1:4" ht="25.5">
      <c r="A5" s="683" t="s">
        <v>587</v>
      </c>
      <c r="B5" s="683"/>
      <c r="C5" s="482" t="s">
        <v>588</v>
      </c>
      <c r="D5" s="482" t="s">
        <v>589</v>
      </c>
    </row>
    <row r="6" spans="1:4">
      <c r="A6" s="463">
        <v>1</v>
      </c>
      <c r="B6" s="464" t="s">
        <v>590</v>
      </c>
      <c r="C6" s="548">
        <v>66041278.338170364</v>
      </c>
      <c r="D6" s="457"/>
    </row>
    <row r="7" spans="1:4">
      <c r="A7" s="465">
        <v>2</v>
      </c>
      <c r="B7" s="464" t="s">
        <v>591</v>
      </c>
      <c r="C7" s="549">
        <f>SUM(C8:C11)</f>
        <v>27016943.398540124</v>
      </c>
      <c r="D7" s="457">
        <f>SUM(D8:D11)</f>
        <v>0</v>
      </c>
    </row>
    <row r="8" spans="1:4">
      <c r="A8" s="465">
        <v>2.1</v>
      </c>
      <c r="B8" s="466" t="s">
        <v>702</v>
      </c>
      <c r="C8" s="548">
        <v>8176084.8235996757</v>
      </c>
      <c r="D8" s="457"/>
    </row>
    <row r="9" spans="1:4">
      <c r="A9" s="465">
        <v>2.2000000000000002</v>
      </c>
      <c r="B9" s="466" t="s">
        <v>700</v>
      </c>
      <c r="C9" s="548">
        <v>17717319.371195927</v>
      </c>
      <c r="D9" s="457"/>
    </row>
    <row r="10" spans="1:4">
      <c r="A10" s="465">
        <v>2.2999999999999998</v>
      </c>
      <c r="B10" s="466" t="s">
        <v>592</v>
      </c>
      <c r="C10" s="547">
        <v>1123539.2037445218</v>
      </c>
      <c r="D10" s="457"/>
    </row>
    <row r="11" spans="1:4">
      <c r="A11" s="465">
        <v>2.4</v>
      </c>
      <c r="B11" s="466" t="s">
        <v>593</v>
      </c>
      <c r="C11" s="548"/>
      <c r="D11" s="457"/>
    </row>
    <row r="12" spans="1:4">
      <c r="A12" s="463">
        <v>3</v>
      </c>
      <c r="B12" s="464" t="s">
        <v>594</v>
      </c>
      <c r="C12" s="550">
        <f>SUM(C13:C18)</f>
        <v>29093689.284240164</v>
      </c>
      <c r="D12" s="457">
        <f>SUM(D13:D18)</f>
        <v>0</v>
      </c>
    </row>
    <row r="13" spans="1:4">
      <c r="A13" s="465">
        <v>3.1</v>
      </c>
      <c r="B13" s="466" t="s">
        <v>595</v>
      </c>
      <c r="C13" s="548">
        <v>12431417.409999998</v>
      </c>
      <c r="D13" s="457"/>
    </row>
    <row r="14" spans="1:4">
      <c r="A14" s="465">
        <v>3.2</v>
      </c>
      <c r="B14" s="466" t="s">
        <v>596</v>
      </c>
      <c r="C14" s="548">
        <v>6124453.7023125123</v>
      </c>
      <c r="D14" s="457"/>
    </row>
    <row r="15" spans="1:4">
      <c r="A15" s="465">
        <v>3.3</v>
      </c>
      <c r="B15" s="466" t="s">
        <v>691</v>
      </c>
      <c r="C15" s="548">
        <v>3941222.6934744585</v>
      </c>
      <c r="D15" s="457"/>
    </row>
    <row r="16" spans="1:4">
      <c r="A16" s="465">
        <v>3.4</v>
      </c>
      <c r="B16" s="466" t="s">
        <v>701</v>
      </c>
      <c r="C16" s="548">
        <v>4769860.355103828</v>
      </c>
      <c r="D16" s="457"/>
    </row>
    <row r="17" spans="1:4">
      <c r="A17" s="465">
        <v>3.5</v>
      </c>
      <c r="B17" s="466" t="s">
        <v>597</v>
      </c>
      <c r="C17" s="547">
        <v>1826735.1233493667</v>
      </c>
      <c r="D17" s="457"/>
    </row>
    <row r="18" spans="1:4">
      <c r="A18" s="465">
        <v>3.6</v>
      </c>
      <c r="B18" s="466" t="s">
        <v>598</v>
      </c>
      <c r="C18" s="548"/>
      <c r="D18" s="457"/>
    </row>
    <row r="19" spans="1:4">
      <c r="A19" s="467">
        <v>4</v>
      </c>
      <c r="B19" s="464" t="s">
        <v>599</v>
      </c>
      <c r="C19" s="549">
        <f>C6+C7-C12</f>
        <v>63964532.452470325</v>
      </c>
      <c r="D19" s="46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11" sqref="C11:C18"/>
    </sheetView>
  </sheetViews>
  <sheetFormatPr defaultColWidth="9.140625" defaultRowHeight="12.75"/>
  <cols>
    <col min="1" max="1" width="11.85546875" style="460" bestFit="1" customWidth="1"/>
    <col min="2" max="2" width="124.7109375" style="460" customWidth="1"/>
    <col min="3" max="3" width="31.5703125" style="460" customWidth="1"/>
    <col min="4" max="4" width="39.140625" style="460" customWidth="1"/>
    <col min="5" max="16384" width="9.140625" style="460"/>
  </cols>
  <sheetData>
    <row r="1" spans="1:4" ht="13.5">
      <c r="A1" s="452" t="s">
        <v>30</v>
      </c>
      <c r="B1" s="3" t="str">
        <f>'Info '!C2</f>
        <v>JSC "CREDO BANK"</v>
      </c>
    </row>
    <row r="2" spans="1:4" ht="13.5">
      <c r="A2" s="452" t="s">
        <v>31</v>
      </c>
      <c r="B2" s="412">
        <f>'1. key ratios '!B2</f>
        <v>44834</v>
      </c>
    </row>
    <row r="3" spans="1:4">
      <c r="A3" s="453" t="s">
        <v>600</v>
      </c>
    </row>
    <row r="4" spans="1:4">
      <c r="A4" s="453"/>
    </row>
    <row r="5" spans="1:4" ht="15" customHeight="1">
      <c r="A5" s="684" t="s">
        <v>703</v>
      </c>
      <c r="B5" s="685"/>
      <c r="C5" s="674" t="s">
        <v>601</v>
      </c>
      <c r="D5" s="688" t="s">
        <v>602</v>
      </c>
    </row>
    <row r="6" spans="1:4">
      <c r="A6" s="686"/>
      <c r="B6" s="687"/>
      <c r="C6" s="677"/>
      <c r="D6" s="688"/>
    </row>
    <row r="7" spans="1:4">
      <c r="A7" s="462">
        <v>1</v>
      </c>
      <c r="B7" s="462" t="s">
        <v>590</v>
      </c>
      <c r="C7" s="549">
        <v>57684507.948516607</v>
      </c>
      <c r="D7" s="504"/>
    </row>
    <row r="8" spans="1:4">
      <c r="A8" s="457">
        <v>2</v>
      </c>
      <c r="B8" s="457" t="s">
        <v>603</v>
      </c>
      <c r="C8" s="548">
        <v>16547764.345905304</v>
      </c>
      <c r="D8" s="504"/>
    </row>
    <row r="9" spans="1:4">
      <c r="A9" s="457">
        <v>3</v>
      </c>
      <c r="B9" s="468" t="s">
        <v>604</v>
      </c>
      <c r="C9" s="548">
        <v>216034.3670104288</v>
      </c>
      <c r="D9" s="504"/>
    </row>
    <row r="10" spans="1:4">
      <c r="A10" s="457">
        <v>4</v>
      </c>
      <c r="B10" s="457" t="s">
        <v>605</v>
      </c>
      <c r="C10" s="549">
        <f>SUM(C11:C18)</f>
        <v>19931748.323850393</v>
      </c>
      <c r="D10" s="504"/>
    </row>
    <row r="11" spans="1:4">
      <c r="A11" s="457">
        <v>5</v>
      </c>
      <c r="B11" s="469" t="s">
        <v>606</v>
      </c>
      <c r="C11" s="548"/>
      <c r="D11" s="504"/>
    </row>
    <row r="12" spans="1:4">
      <c r="A12" s="457">
        <v>6</v>
      </c>
      <c r="B12" s="469" t="s">
        <v>607</v>
      </c>
      <c r="C12" s="548"/>
      <c r="D12" s="504"/>
    </row>
    <row r="13" spans="1:4">
      <c r="A13" s="457">
        <v>7</v>
      </c>
      <c r="B13" s="469" t="s">
        <v>608</v>
      </c>
      <c r="C13" s="548">
        <v>6823028</v>
      </c>
      <c r="D13" s="504"/>
    </row>
    <row r="14" spans="1:4">
      <c r="A14" s="457">
        <v>8</v>
      </c>
      <c r="B14" s="469" t="s">
        <v>609</v>
      </c>
      <c r="C14" s="548"/>
      <c r="D14" s="457"/>
    </row>
    <row r="15" spans="1:4">
      <c r="A15" s="457">
        <v>9</v>
      </c>
      <c r="B15" s="469" t="s">
        <v>610</v>
      </c>
      <c r="C15" s="548"/>
      <c r="D15" s="457"/>
    </row>
    <row r="16" spans="1:4">
      <c r="A16" s="457">
        <v>10</v>
      </c>
      <c r="B16" s="469" t="s">
        <v>611</v>
      </c>
      <c r="C16" s="548">
        <v>12430637</v>
      </c>
      <c r="D16" s="504"/>
    </row>
    <row r="17" spans="1:4">
      <c r="A17" s="457">
        <v>11</v>
      </c>
      <c r="B17" s="469" t="s">
        <v>612</v>
      </c>
      <c r="C17" s="548"/>
      <c r="D17" s="457"/>
    </row>
    <row r="18" spans="1:4">
      <c r="A18" s="457">
        <v>12</v>
      </c>
      <c r="B18" s="466" t="s">
        <v>708</v>
      </c>
      <c r="C18" s="548">
        <v>678083.32385039399</v>
      </c>
      <c r="D18" s="504"/>
    </row>
    <row r="19" spans="1:4">
      <c r="A19" s="462">
        <v>13</v>
      </c>
      <c r="B19" s="494" t="s">
        <v>599</v>
      </c>
      <c r="C19" s="549">
        <f>C7+C8+C9-C10</f>
        <v>54516558.337581947</v>
      </c>
      <c r="D19" s="505"/>
    </row>
    <row r="22" spans="1:4">
      <c r="B22" s="452"/>
    </row>
    <row r="23" spans="1:4">
      <c r="B23" s="452"/>
    </row>
    <row r="24" spans="1:4">
      <c r="B24" s="45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0" zoomScaleNormal="70" workbookViewId="0">
      <selection activeCell="D27" sqref="D27"/>
    </sheetView>
  </sheetViews>
  <sheetFormatPr defaultColWidth="9.140625" defaultRowHeight="12.75"/>
  <cols>
    <col min="1" max="1" width="11.85546875" style="460" bestFit="1" customWidth="1"/>
    <col min="2" max="2" width="80.7109375" style="460" customWidth="1"/>
    <col min="3" max="3" width="16.7109375" style="460" bestFit="1" customWidth="1"/>
    <col min="4" max="5" width="22.28515625" style="460" customWidth="1"/>
    <col min="6" max="6" width="23.42578125" style="460" customWidth="1"/>
    <col min="7" max="14" width="22.28515625" style="460" customWidth="1"/>
    <col min="15" max="15" width="23.28515625" style="460" bestFit="1" customWidth="1"/>
    <col min="16" max="16" width="21.7109375" style="460" bestFit="1" customWidth="1"/>
    <col min="17" max="19" width="19" style="460" bestFit="1" customWidth="1"/>
    <col min="20" max="20" width="16.140625" style="460" customWidth="1"/>
    <col min="21" max="21" width="21" style="460" customWidth="1"/>
    <col min="22" max="22" width="20" style="460" customWidth="1"/>
    <col min="23" max="16384" width="9.140625" style="460"/>
  </cols>
  <sheetData>
    <row r="1" spans="1:22" ht="13.5">
      <c r="A1" s="452" t="s">
        <v>30</v>
      </c>
      <c r="B1" s="3" t="str">
        <f>'Info '!C2</f>
        <v>JSC "CREDO BANK"</v>
      </c>
    </row>
    <row r="2" spans="1:22" ht="13.5">
      <c r="A2" s="452" t="s">
        <v>31</v>
      </c>
      <c r="B2" s="412">
        <f>'1. key ratios '!B2</f>
        <v>44834</v>
      </c>
      <c r="C2" s="487"/>
    </row>
    <row r="3" spans="1:22">
      <c r="A3" s="453" t="s">
        <v>613</v>
      </c>
    </row>
    <row r="5" spans="1:22" ht="15" customHeight="1">
      <c r="A5" s="674" t="s">
        <v>538</v>
      </c>
      <c r="B5" s="676"/>
      <c r="C5" s="691" t="s">
        <v>614</v>
      </c>
      <c r="D5" s="692"/>
      <c r="E5" s="692"/>
      <c r="F5" s="692"/>
      <c r="G5" s="692"/>
      <c r="H5" s="692"/>
      <c r="I5" s="692"/>
      <c r="J5" s="692"/>
      <c r="K5" s="692"/>
      <c r="L5" s="692"/>
      <c r="M5" s="692"/>
      <c r="N5" s="692"/>
      <c r="O5" s="692"/>
      <c r="P5" s="692"/>
      <c r="Q5" s="692"/>
      <c r="R5" s="692"/>
      <c r="S5" s="692"/>
      <c r="T5" s="692"/>
      <c r="U5" s="693"/>
      <c r="V5" s="495"/>
    </row>
    <row r="6" spans="1:22">
      <c r="A6" s="689"/>
      <c r="B6" s="690"/>
      <c r="C6" s="694" t="s">
        <v>107</v>
      </c>
      <c r="D6" s="696" t="s">
        <v>615</v>
      </c>
      <c r="E6" s="696"/>
      <c r="F6" s="681"/>
      <c r="G6" s="697" t="s">
        <v>616</v>
      </c>
      <c r="H6" s="698"/>
      <c r="I6" s="698"/>
      <c r="J6" s="698"/>
      <c r="K6" s="699"/>
      <c r="L6" s="484"/>
      <c r="M6" s="700" t="s">
        <v>617</v>
      </c>
      <c r="N6" s="700"/>
      <c r="O6" s="681"/>
      <c r="P6" s="681"/>
      <c r="Q6" s="681"/>
      <c r="R6" s="681"/>
      <c r="S6" s="681"/>
      <c r="T6" s="681"/>
      <c r="U6" s="681"/>
      <c r="V6" s="484"/>
    </row>
    <row r="7" spans="1:22" ht="25.5">
      <c r="A7" s="677"/>
      <c r="B7" s="679"/>
      <c r="C7" s="695"/>
      <c r="D7" s="496"/>
      <c r="E7" s="489" t="s">
        <v>618</v>
      </c>
      <c r="F7" s="489" t="s">
        <v>619</v>
      </c>
      <c r="G7" s="487"/>
      <c r="H7" s="489" t="s">
        <v>618</v>
      </c>
      <c r="I7" s="489" t="s">
        <v>620</v>
      </c>
      <c r="J7" s="489" t="s">
        <v>621</v>
      </c>
      <c r="K7" s="489" t="s">
        <v>622</v>
      </c>
      <c r="L7" s="483"/>
      <c r="M7" s="478" t="s">
        <v>623</v>
      </c>
      <c r="N7" s="489" t="s">
        <v>621</v>
      </c>
      <c r="O7" s="489" t="s">
        <v>624</v>
      </c>
      <c r="P7" s="489" t="s">
        <v>625</v>
      </c>
      <c r="Q7" s="489" t="s">
        <v>626</v>
      </c>
      <c r="R7" s="489" t="s">
        <v>627</v>
      </c>
      <c r="S7" s="489" t="s">
        <v>628</v>
      </c>
      <c r="T7" s="497" t="s">
        <v>629</v>
      </c>
      <c r="U7" s="489" t="s">
        <v>630</v>
      </c>
      <c r="V7" s="495"/>
    </row>
    <row r="8" spans="1:22">
      <c r="A8" s="498">
        <v>1</v>
      </c>
      <c r="B8" s="462" t="s">
        <v>631</v>
      </c>
      <c r="C8" s="549">
        <f>D8+G8+L8</f>
        <v>1683474047.9858861</v>
      </c>
      <c r="D8" s="549">
        <f>SUM(D9:D14)</f>
        <v>1569782251.3283863</v>
      </c>
      <c r="E8" s="549">
        <f t="shared" ref="E8:U8" si="0">SUM(E9:E14)</f>
        <v>5505160.9473999953</v>
      </c>
      <c r="F8" s="549">
        <f t="shared" si="0"/>
        <v>204429.33</v>
      </c>
      <c r="G8" s="549">
        <f t="shared" si="0"/>
        <v>59175238.023399718</v>
      </c>
      <c r="H8" s="549">
        <f t="shared" si="0"/>
        <v>3139540.3382000038</v>
      </c>
      <c r="I8" s="549">
        <f t="shared" si="0"/>
        <v>3228761.9400000027</v>
      </c>
      <c r="J8" s="549">
        <f t="shared" si="0"/>
        <v>6832.7199999999993</v>
      </c>
      <c r="K8" s="549">
        <f t="shared" si="0"/>
        <v>8133.5400000000009</v>
      </c>
      <c r="L8" s="549">
        <f t="shared" si="0"/>
        <v>54516558.634099975</v>
      </c>
      <c r="M8" s="549">
        <f t="shared" si="0"/>
        <v>4015827.7781000021</v>
      </c>
      <c r="N8" s="549">
        <f t="shared" si="0"/>
        <v>4518477.7139000054</v>
      </c>
      <c r="O8" s="549">
        <f t="shared" si="0"/>
        <v>11389177.431900019</v>
      </c>
      <c r="P8" s="549">
        <f t="shared" si="0"/>
        <v>456210.84999999957</v>
      </c>
      <c r="Q8" s="549">
        <f t="shared" si="0"/>
        <v>0</v>
      </c>
      <c r="R8" s="549">
        <f t="shared" si="0"/>
        <v>0</v>
      </c>
      <c r="S8" s="549">
        <f t="shared" si="0"/>
        <v>0</v>
      </c>
      <c r="T8" s="549">
        <f t="shared" si="0"/>
        <v>0</v>
      </c>
      <c r="U8" s="549">
        <f t="shared" si="0"/>
        <v>10372707</v>
      </c>
    </row>
    <row r="9" spans="1:22">
      <c r="A9" s="457">
        <v>1.1000000000000001</v>
      </c>
      <c r="B9" s="480" t="s">
        <v>632</v>
      </c>
      <c r="C9" s="549">
        <f t="shared" ref="C9:C27" si="1">D9+G9+L9</f>
        <v>0</v>
      </c>
      <c r="D9" s="548"/>
      <c r="E9" s="548"/>
      <c r="F9" s="548"/>
      <c r="G9" s="548"/>
      <c r="H9" s="548"/>
      <c r="I9" s="548"/>
      <c r="J9" s="548"/>
      <c r="K9" s="548"/>
      <c r="L9" s="548"/>
      <c r="M9" s="548"/>
      <c r="N9" s="548"/>
      <c r="O9" s="548"/>
      <c r="P9" s="548"/>
      <c r="Q9" s="548"/>
      <c r="R9" s="548"/>
      <c r="S9" s="548"/>
      <c r="T9" s="548"/>
      <c r="U9" s="548"/>
    </row>
    <row r="10" spans="1:22">
      <c r="A10" s="457">
        <v>1.2</v>
      </c>
      <c r="B10" s="480" t="s">
        <v>633</v>
      </c>
      <c r="C10" s="549">
        <f t="shared" si="1"/>
        <v>0</v>
      </c>
      <c r="D10" s="548"/>
      <c r="E10" s="548"/>
      <c r="F10" s="548"/>
      <c r="G10" s="548"/>
      <c r="H10" s="548"/>
      <c r="I10" s="548"/>
      <c r="J10" s="548"/>
      <c r="K10" s="548"/>
      <c r="L10" s="548"/>
      <c r="M10" s="548"/>
      <c r="N10" s="548"/>
      <c r="O10" s="548"/>
      <c r="P10" s="548"/>
      <c r="Q10" s="548"/>
      <c r="R10" s="548"/>
      <c r="S10" s="548"/>
      <c r="T10" s="548"/>
      <c r="U10" s="548"/>
    </row>
    <row r="11" spans="1:22">
      <c r="A11" s="457">
        <v>1.3</v>
      </c>
      <c r="B11" s="480" t="s">
        <v>634</v>
      </c>
      <c r="C11" s="549">
        <f t="shared" si="1"/>
        <v>0</v>
      </c>
      <c r="D11" s="548"/>
      <c r="E11" s="548"/>
      <c r="F11" s="548"/>
      <c r="G11" s="548"/>
      <c r="H11" s="548"/>
      <c r="I11" s="548"/>
      <c r="J11" s="548"/>
      <c r="K11" s="548"/>
      <c r="L11" s="548"/>
      <c r="M11" s="548"/>
      <c r="N11" s="548"/>
      <c r="O11" s="548"/>
      <c r="P11" s="548"/>
      <c r="Q11" s="548"/>
      <c r="R11" s="548"/>
      <c r="S11" s="548"/>
      <c r="T11" s="548"/>
      <c r="U11" s="548"/>
    </row>
    <row r="12" spans="1:22">
      <c r="A12" s="457">
        <v>1.4</v>
      </c>
      <c r="B12" s="480" t="s">
        <v>635</v>
      </c>
      <c r="C12" s="549">
        <f t="shared" si="1"/>
        <v>0</v>
      </c>
      <c r="D12" s="548"/>
      <c r="E12" s="548"/>
      <c r="F12" s="548"/>
      <c r="G12" s="548"/>
      <c r="H12" s="548"/>
      <c r="I12" s="548"/>
      <c r="J12" s="548"/>
      <c r="K12" s="548"/>
      <c r="L12" s="548"/>
      <c r="M12" s="548"/>
      <c r="N12" s="548"/>
      <c r="O12" s="548"/>
      <c r="P12" s="548"/>
      <c r="Q12" s="548"/>
      <c r="R12" s="548"/>
      <c r="S12" s="548"/>
      <c r="T12" s="548"/>
      <c r="U12" s="548"/>
    </row>
    <row r="13" spans="1:22">
      <c r="A13" s="457">
        <v>1.5</v>
      </c>
      <c r="B13" s="480" t="s">
        <v>636</v>
      </c>
      <c r="C13" s="549">
        <f t="shared" si="1"/>
        <v>74646250.230400011</v>
      </c>
      <c r="D13" s="548">
        <v>70077877.577600017</v>
      </c>
      <c r="E13" s="548">
        <v>19461.52</v>
      </c>
      <c r="F13" s="548"/>
      <c r="G13" s="548">
        <v>3056234.0493000001</v>
      </c>
      <c r="H13" s="548">
        <v>43968.82</v>
      </c>
      <c r="I13" s="548"/>
      <c r="J13" s="548"/>
      <c r="K13" s="548"/>
      <c r="L13" s="548">
        <v>1512138.6035000002</v>
      </c>
      <c r="M13" s="548">
        <v>20337.260000000002</v>
      </c>
      <c r="N13" s="548">
        <v>10268.540000000001</v>
      </c>
      <c r="O13" s="548">
        <v>2456.3606</v>
      </c>
      <c r="P13" s="548"/>
      <c r="Q13" s="548"/>
      <c r="R13" s="548"/>
      <c r="S13" s="548"/>
      <c r="T13" s="548"/>
      <c r="U13" s="547">
        <v>102989</v>
      </c>
    </row>
    <row r="14" spans="1:22">
      <c r="A14" s="457">
        <v>1.6</v>
      </c>
      <c r="B14" s="480" t="s">
        <v>637</v>
      </c>
      <c r="C14" s="549">
        <f t="shared" si="1"/>
        <v>1608827797.755486</v>
      </c>
      <c r="D14" s="548">
        <v>1499704373.7507863</v>
      </c>
      <c r="E14" s="548">
        <v>5485699.4273999957</v>
      </c>
      <c r="F14" s="547">
        <v>204429.33</v>
      </c>
      <c r="G14" s="548">
        <v>56119003.974099718</v>
      </c>
      <c r="H14" s="548">
        <v>3095571.518200004</v>
      </c>
      <c r="I14" s="548">
        <v>3228761.9400000027</v>
      </c>
      <c r="J14" s="548">
        <v>6832.7199999999993</v>
      </c>
      <c r="K14" s="547">
        <v>8133.5400000000009</v>
      </c>
      <c r="L14" s="548">
        <v>53004420.030599974</v>
      </c>
      <c r="M14" s="548">
        <v>3995490.5181000023</v>
      </c>
      <c r="N14" s="548">
        <v>4508209.1739000054</v>
      </c>
      <c r="O14" s="548">
        <v>11386721.071300019</v>
      </c>
      <c r="P14" s="548">
        <v>456210.84999999957</v>
      </c>
      <c r="Q14" s="548"/>
      <c r="R14" s="548"/>
      <c r="S14" s="548"/>
      <c r="T14" s="548"/>
      <c r="U14" s="547">
        <v>10269718</v>
      </c>
    </row>
    <row r="15" spans="1:22">
      <c r="A15" s="498">
        <v>2</v>
      </c>
      <c r="B15" s="462" t="s">
        <v>638</v>
      </c>
      <c r="C15" s="549">
        <f t="shared" si="1"/>
        <v>47902618.409999996</v>
      </c>
      <c r="D15" s="549">
        <f>SUM(D16:D21)</f>
        <v>47902618.409999996</v>
      </c>
      <c r="E15" s="548"/>
      <c r="F15" s="548"/>
      <c r="G15" s="548"/>
      <c r="H15" s="548"/>
      <c r="I15" s="548"/>
      <c r="J15" s="548"/>
      <c r="K15" s="548"/>
      <c r="L15" s="548"/>
      <c r="M15" s="548"/>
      <c r="N15" s="548"/>
      <c r="O15" s="548"/>
      <c r="P15" s="548"/>
      <c r="Q15" s="548"/>
      <c r="R15" s="548"/>
      <c r="S15" s="548"/>
      <c r="T15" s="548"/>
      <c r="U15" s="548"/>
    </row>
    <row r="16" spans="1:22">
      <c r="A16" s="457">
        <v>2.1</v>
      </c>
      <c r="B16" s="480" t="s">
        <v>632</v>
      </c>
      <c r="C16" s="549">
        <f t="shared" si="1"/>
        <v>0</v>
      </c>
      <c r="D16" s="548"/>
      <c r="E16" s="548"/>
      <c r="F16" s="548"/>
      <c r="G16" s="548"/>
      <c r="H16" s="548"/>
      <c r="I16" s="548"/>
      <c r="J16" s="548"/>
      <c r="K16" s="548"/>
      <c r="L16" s="548"/>
      <c r="M16" s="548"/>
      <c r="N16" s="548"/>
      <c r="O16" s="548"/>
      <c r="P16" s="548"/>
      <c r="Q16" s="548"/>
      <c r="R16" s="548"/>
      <c r="S16" s="548"/>
      <c r="T16" s="548"/>
      <c r="U16" s="548"/>
    </row>
    <row r="17" spans="1:21">
      <c r="A17" s="457">
        <v>2.2000000000000002</v>
      </c>
      <c r="B17" s="480" t="s">
        <v>633</v>
      </c>
      <c r="C17" s="549">
        <f t="shared" si="1"/>
        <v>21902618.41</v>
      </c>
      <c r="D17" s="548">
        <v>21902618.41</v>
      </c>
      <c r="E17" s="548"/>
      <c r="F17" s="548"/>
      <c r="G17" s="548"/>
      <c r="H17" s="548"/>
      <c r="I17" s="548"/>
      <c r="J17" s="548"/>
      <c r="K17" s="548"/>
      <c r="L17" s="548"/>
      <c r="M17" s="548"/>
      <c r="N17" s="548"/>
      <c r="O17" s="548"/>
      <c r="P17" s="548"/>
      <c r="Q17" s="548"/>
      <c r="R17" s="548"/>
      <c r="S17" s="548"/>
      <c r="T17" s="548"/>
      <c r="U17" s="548"/>
    </row>
    <row r="18" spans="1:21">
      <c r="A18" s="457">
        <v>2.2999999999999998</v>
      </c>
      <c r="B18" s="480" t="s">
        <v>634</v>
      </c>
      <c r="C18" s="549">
        <f t="shared" si="1"/>
        <v>26000000</v>
      </c>
      <c r="D18" s="548">
        <v>26000000</v>
      </c>
      <c r="E18" s="548"/>
      <c r="F18" s="548"/>
      <c r="G18" s="548"/>
      <c r="H18" s="548"/>
      <c r="I18" s="548"/>
      <c r="J18" s="548"/>
      <c r="K18" s="548"/>
      <c r="L18" s="548"/>
      <c r="M18" s="548"/>
      <c r="N18" s="548"/>
      <c r="O18" s="548"/>
      <c r="P18" s="548"/>
      <c r="Q18" s="548"/>
      <c r="R18" s="548"/>
      <c r="S18" s="548"/>
      <c r="T18" s="548"/>
      <c r="U18" s="548"/>
    </row>
    <row r="19" spans="1:21">
      <c r="A19" s="457">
        <v>2.4</v>
      </c>
      <c r="B19" s="480" t="s">
        <v>635</v>
      </c>
      <c r="C19" s="549">
        <f t="shared" si="1"/>
        <v>0</v>
      </c>
      <c r="D19" s="548"/>
      <c r="E19" s="548"/>
      <c r="F19" s="548"/>
      <c r="G19" s="548"/>
      <c r="H19" s="548"/>
      <c r="I19" s="548"/>
      <c r="J19" s="548"/>
      <c r="K19" s="548"/>
      <c r="L19" s="548"/>
      <c r="M19" s="548"/>
      <c r="N19" s="548"/>
      <c r="O19" s="548"/>
      <c r="P19" s="548"/>
      <c r="Q19" s="548"/>
      <c r="R19" s="548"/>
      <c r="S19" s="548"/>
      <c r="T19" s="548"/>
      <c r="U19" s="548"/>
    </row>
    <row r="20" spans="1:21">
      <c r="A20" s="457">
        <v>2.5</v>
      </c>
      <c r="B20" s="480" t="s">
        <v>636</v>
      </c>
      <c r="C20" s="549">
        <f t="shared" si="1"/>
        <v>0</v>
      </c>
      <c r="D20" s="548"/>
      <c r="E20" s="548"/>
      <c r="F20" s="548"/>
      <c r="G20" s="548"/>
      <c r="H20" s="548"/>
      <c r="I20" s="548"/>
      <c r="J20" s="548"/>
      <c r="K20" s="548"/>
      <c r="L20" s="548"/>
      <c r="M20" s="548"/>
      <c r="N20" s="548"/>
      <c r="O20" s="548"/>
      <c r="P20" s="548"/>
      <c r="Q20" s="548"/>
      <c r="R20" s="548"/>
      <c r="S20" s="548"/>
      <c r="T20" s="548"/>
      <c r="U20" s="548"/>
    </row>
    <row r="21" spans="1:21">
      <c r="A21" s="457">
        <v>2.6</v>
      </c>
      <c r="B21" s="480" t="s">
        <v>637</v>
      </c>
      <c r="C21" s="549">
        <f t="shared" si="1"/>
        <v>0</v>
      </c>
      <c r="D21" s="548"/>
      <c r="E21" s="548"/>
      <c r="F21" s="548"/>
      <c r="G21" s="548"/>
      <c r="H21" s="548"/>
      <c r="I21" s="548"/>
      <c r="J21" s="548"/>
      <c r="K21" s="548"/>
      <c r="L21" s="548"/>
      <c r="M21" s="548"/>
      <c r="N21" s="548"/>
      <c r="O21" s="548"/>
      <c r="P21" s="548"/>
      <c r="Q21" s="548"/>
      <c r="R21" s="548"/>
      <c r="S21" s="548"/>
      <c r="T21" s="548"/>
      <c r="U21" s="548"/>
    </row>
    <row r="22" spans="1:21">
      <c r="A22" s="498">
        <v>3</v>
      </c>
      <c r="B22" s="462" t="s">
        <v>693</v>
      </c>
      <c r="C22" s="549">
        <f>SUM(C23:C28)</f>
        <v>46713436.990000002</v>
      </c>
      <c r="D22" s="548"/>
      <c r="E22" s="506"/>
      <c r="F22" s="506"/>
      <c r="G22" s="548"/>
      <c r="H22" s="506"/>
      <c r="I22" s="506"/>
      <c r="J22" s="506"/>
      <c r="K22" s="506"/>
      <c r="L22" s="457"/>
      <c r="M22" s="506"/>
      <c r="N22" s="506"/>
      <c r="O22" s="506"/>
      <c r="P22" s="506"/>
      <c r="Q22" s="506"/>
      <c r="R22" s="506"/>
      <c r="S22" s="506"/>
      <c r="T22" s="506"/>
      <c r="U22" s="457"/>
    </row>
    <row r="23" spans="1:21">
      <c r="A23" s="457">
        <v>3.1</v>
      </c>
      <c r="B23" s="480" t="s">
        <v>632</v>
      </c>
      <c r="C23" s="549">
        <f t="shared" si="1"/>
        <v>0</v>
      </c>
      <c r="D23" s="548"/>
      <c r="E23" s="506"/>
      <c r="F23" s="506"/>
      <c r="G23" s="548"/>
      <c r="H23" s="506"/>
      <c r="I23" s="506"/>
      <c r="J23" s="506"/>
      <c r="K23" s="506"/>
      <c r="L23" s="457"/>
      <c r="M23" s="506"/>
      <c r="N23" s="506"/>
      <c r="O23" s="506"/>
      <c r="P23" s="506"/>
      <c r="Q23" s="506"/>
      <c r="R23" s="506"/>
      <c r="S23" s="506"/>
      <c r="T23" s="506"/>
      <c r="U23" s="457"/>
    </row>
    <row r="24" spans="1:21">
      <c r="A24" s="457">
        <v>3.2</v>
      </c>
      <c r="B24" s="480" t="s">
        <v>633</v>
      </c>
      <c r="C24" s="549">
        <f t="shared" si="1"/>
        <v>0</v>
      </c>
      <c r="D24" s="548"/>
      <c r="E24" s="506"/>
      <c r="F24" s="506"/>
      <c r="G24" s="548"/>
      <c r="H24" s="506"/>
      <c r="I24" s="506"/>
      <c r="J24" s="506"/>
      <c r="K24" s="506"/>
      <c r="L24" s="457"/>
      <c r="M24" s="506"/>
      <c r="N24" s="506"/>
      <c r="O24" s="506"/>
      <c r="P24" s="506"/>
      <c r="Q24" s="506"/>
      <c r="R24" s="506"/>
      <c r="S24" s="506"/>
      <c r="T24" s="506"/>
      <c r="U24" s="457"/>
    </row>
    <row r="25" spans="1:21">
      <c r="A25" s="457">
        <v>3.3</v>
      </c>
      <c r="B25" s="480" t="s">
        <v>634</v>
      </c>
      <c r="C25" s="549">
        <f t="shared" si="1"/>
        <v>0</v>
      </c>
      <c r="D25" s="548"/>
      <c r="E25" s="506"/>
      <c r="F25" s="506"/>
      <c r="G25" s="548"/>
      <c r="H25" s="506"/>
      <c r="I25" s="506"/>
      <c r="J25" s="506"/>
      <c r="K25" s="506"/>
      <c r="L25" s="457"/>
      <c r="M25" s="506"/>
      <c r="N25" s="506"/>
      <c r="O25" s="506"/>
      <c r="P25" s="506"/>
      <c r="Q25" s="506"/>
      <c r="R25" s="506"/>
      <c r="S25" s="506"/>
      <c r="T25" s="506"/>
      <c r="U25" s="457"/>
    </row>
    <row r="26" spans="1:21">
      <c r="A26" s="457">
        <v>3.4</v>
      </c>
      <c r="B26" s="480" t="s">
        <v>635</v>
      </c>
      <c r="C26" s="549">
        <f t="shared" si="1"/>
        <v>0</v>
      </c>
      <c r="D26" s="548"/>
      <c r="E26" s="506"/>
      <c r="F26" s="506"/>
      <c r="G26" s="548"/>
      <c r="H26" s="506"/>
      <c r="I26" s="506"/>
      <c r="J26" s="506"/>
      <c r="K26" s="506"/>
      <c r="L26" s="457"/>
      <c r="M26" s="506"/>
      <c r="N26" s="506"/>
      <c r="O26" s="506"/>
      <c r="P26" s="506"/>
      <c r="Q26" s="506"/>
      <c r="R26" s="506"/>
      <c r="S26" s="506"/>
      <c r="T26" s="506"/>
      <c r="U26" s="457"/>
    </row>
    <row r="27" spans="1:21">
      <c r="A27" s="457">
        <v>3.5</v>
      </c>
      <c r="B27" s="480" t="s">
        <v>636</v>
      </c>
      <c r="C27" s="549">
        <f t="shared" si="1"/>
        <v>12697702</v>
      </c>
      <c r="D27" s="548">
        <v>12697702</v>
      </c>
      <c r="E27" s="506"/>
      <c r="F27" s="506"/>
      <c r="G27" s="548"/>
      <c r="H27" s="506"/>
      <c r="I27" s="506"/>
      <c r="J27" s="506"/>
      <c r="K27" s="506"/>
      <c r="L27" s="457"/>
      <c r="M27" s="506"/>
      <c r="N27" s="506"/>
      <c r="O27" s="506"/>
      <c r="P27" s="506"/>
      <c r="Q27" s="506"/>
      <c r="R27" s="506"/>
      <c r="S27" s="506"/>
      <c r="T27" s="506"/>
      <c r="U27" s="457"/>
    </row>
    <row r="28" spans="1:21">
      <c r="A28" s="457">
        <v>3.6</v>
      </c>
      <c r="B28" s="480" t="s">
        <v>637</v>
      </c>
      <c r="C28" s="549">
        <v>34015734.990000002</v>
      </c>
      <c r="D28" s="548"/>
      <c r="E28" s="506"/>
      <c r="F28" s="506"/>
      <c r="G28" s="548"/>
      <c r="H28" s="506"/>
      <c r="I28" s="506"/>
      <c r="J28" s="506"/>
      <c r="K28" s="506"/>
      <c r="L28" s="457"/>
      <c r="M28" s="506"/>
      <c r="N28" s="506"/>
      <c r="O28" s="506"/>
      <c r="P28" s="506"/>
      <c r="Q28" s="506"/>
      <c r="R28" s="506"/>
      <c r="S28" s="506"/>
      <c r="T28" s="506"/>
      <c r="U28" s="4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O27" sqref="O27"/>
    </sheetView>
  </sheetViews>
  <sheetFormatPr defaultColWidth="9.140625" defaultRowHeight="12.75"/>
  <cols>
    <col min="1" max="1" width="11.85546875" style="460" bestFit="1" customWidth="1"/>
    <col min="2" max="2" width="90.28515625" style="460" bestFit="1" customWidth="1"/>
    <col min="3" max="3" width="19.5703125" style="460" customWidth="1"/>
    <col min="4" max="4" width="21.140625" style="460" customWidth="1"/>
    <col min="5" max="5" width="17.140625" style="460" customWidth="1"/>
    <col min="6" max="6" width="22.28515625" style="460" customWidth="1"/>
    <col min="7" max="7" width="19.28515625" style="460" customWidth="1"/>
    <col min="8" max="8" width="17.140625" style="460" customWidth="1"/>
    <col min="9" max="14" width="22.28515625" style="460" customWidth="1"/>
    <col min="15" max="15" width="23" style="460" customWidth="1"/>
    <col min="16" max="16" width="21.7109375" style="460" bestFit="1" customWidth="1"/>
    <col min="17" max="19" width="19" style="460" bestFit="1" customWidth="1"/>
    <col min="20" max="20" width="14.7109375" style="460" customWidth="1"/>
    <col min="21" max="21" width="20" style="460" customWidth="1"/>
    <col min="22" max="16384" width="9.140625" style="460"/>
  </cols>
  <sheetData>
    <row r="1" spans="1:21" ht="13.5">
      <c r="A1" s="452" t="s">
        <v>30</v>
      </c>
      <c r="B1" s="3" t="str">
        <f>'Info '!C2</f>
        <v>JSC "CREDO BANK"</v>
      </c>
    </row>
    <row r="2" spans="1:21" ht="13.5">
      <c r="A2" s="452" t="s">
        <v>31</v>
      </c>
      <c r="B2" s="412">
        <f>'1. key ratios '!B2</f>
        <v>44834</v>
      </c>
      <c r="C2" s="412"/>
    </row>
    <row r="3" spans="1:21">
      <c r="A3" s="453" t="s">
        <v>640</v>
      </c>
    </row>
    <row r="5" spans="1:21" ht="13.5" customHeight="1">
      <c r="A5" s="701" t="s">
        <v>641</v>
      </c>
      <c r="B5" s="702"/>
      <c r="C5" s="710" t="s">
        <v>642</v>
      </c>
      <c r="D5" s="711"/>
      <c r="E5" s="711"/>
      <c r="F5" s="711"/>
      <c r="G5" s="711"/>
      <c r="H5" s="711"/>
      <c r="I5" s="711"/>
      <c r="J5" s="711"/>
      <c r="K5" s="711"/>
      <c r="L5" s="711"/>
      <c r="M5" s="711"/>
      <c r="N5" s="711"/>
      <c r="O5" s="711"/>
      <c r="P5" s="711"/>
      <c r="Q5" s="711"/>
      <c r="R5" s="711"/>
      <c r="S5" s="711"/>
      <c r="T5" s="712"/>
      <c r="U5" s="495"/>
    </row>
    <row r="6" spans="1:21">
      <c r="A6" s="703"/>
      <c r="B6" s="704"/>
      <c r="C6" s="694" t="s">
        <v>107</v>
      </c>
      <c r="D6" s="707" t="s">
        <v>643</v>
      </c>
      <c r="E6" s="707"/>
      <c r="F6" s="708"/>
      <c r="G6" s="709" t="s">
        <v>644</v>
      </c>
      <c r="H6" s="707"/>
      <c r="I6" s="707"/>
      <c r="J6" s="707"/>
      <c r="K6" s="708"/>
      <c r="L6" s="697" t="s">
        <v>645</v>
      </c>
      <c r="M6" s="698"/>
      <c r="N6" s="698"/>
      <c r="O6" s="698"/>
      <c r="P6" s="698"/>
      <c r="Q6" s="698"/>
      <c r="R6" s="698"/>
      <c r="S6" s="698"/>
      <c r="T6" s="699"/>
      <c r="U6" s="484"/>
    </row>
    <row r="7" spans="1:21">
      <c r="A7" s="705"/>
      <c r="B7" s="706"/>
      <c r="C7" s="695"/>
      <c r="E7" s="478" t="s">
        <v>618</v>
      </c>
      <c r="F7" s="489" t="s">
        <v>619</v>
      </c>
      <c r="H7" s="478" t="s">
        <v>618</v>
      </c>
      <c r="I7" s="489" t="s">
        <v>620</v>
      </c>
      <c r="J7" s="489" t="s">
        <v>621</v>
      </c>
      <c r="K7" s="489" t="s">
        <v>622</v>
      </c>
      <c r="L7" s="499"/>
      <c r="M7" s="478" t="s">
        <v>623</v>
      </c>
      <c r="N7" s="489" t="s">
        <v>621</v>
      </c>
      <c r="O7" s="489" t="s">
        <v>624</v>
      </c>
      <c r="P7" s="489" t="s">
        <v>625</v>
      </c>
      <c r="Q7" s="489" t="s">
        <v>626</v>
      </c>
      <c r="R7" s="489" t="s">
        <v>627</v>
      </c>
      <c r="S7" s="489" t="s">
        <v>628</v>
      </c>
      <c r="T7" s="497" t="s">
        <v>629</v>
      </c>
      <c r="U7" s="495"/>
    </row>
    <row r="8" spans="1:21">
      <c r="A8" s="499">
        <v>1</v>
      </c>
      <c r="B8" s="494" t="s">
        <v>631</v>
      </c>
      <c r="C8" s="551">
        <f>D8+G8+L8</f>
        <v>1683474047.9858861</v>
      </c>
      <c r="D8" s="549">
        <v>1569782251.3283863</v>
      </c>
      <c r="E8" s="549">
        <v>5505160.9473999953</v>
      </c>
      <c r="F8" s="727">
        <v>204429.33</v>
      </c>
      <c r="G8" s="549">
        <v>59175238.023399718</v>
      </c>
      <c r="H8" s="549">
        <v>3139540.3382000038</v>
      </c>
      <c r="I8" s="549">
        <v>3228761.9400000027</v>
      </c>
      <c r="J8" s="549">
        <v>6832.7199999999993</v>
      </c>
      <c r="K8" s="549">
        <v>8133.5400000000009</v>
      </c>
      <c r="L8" s="549">
        <v>54516558.634099975</v>
      </c>
      <c r="M8" s="549">
        <v>4015827.7781000021</v>
      </c>
      <c r="N8" s="549">
        <v>4518477.7139000054</v>
      </c>
      <c r="O8" s="549">
        <v>11389177.431900019</v>
      </c>
      <c r="P8" s="549">
        <v>456210.84999999957</v>
      </c>
      <c r="Q8" s="549">
        <v>0</v>
      </c>
      <c r="R8" s="549">
        <v>0</v>
      </c>
      <c r="S8" s="549">
        <v>0</v>
      </c>
      <c r="T8" s="549">
        <v>0</v>
      </c>
    </row>
    <row r="9" spans="1:21">
      <c r="A9" s="480">
        <v>1.1000000000000001</v>
      </c>
      <c r="B9" s="480" t="s">
        <v>646</v>
      </c>
      <c r="C9" s="551">
        <f>D9+G9+L9</f>
        <v>412192588.17099881</v>
      </c>
      <c r="D9" s="549">
        <v>385853885.11079884</v>
      </c>
      <c r="E9" s="549">
        <v>195078.59000000003</v>
      </c>
      <c r="F9" s="549">
        <v>12302.23</v>
      </c>
      <c r="G9" s="549">
        <v>17478395.10019999</v>
      </c>
      <c r="H9" s="549">
        <v>44843</v>
      </c>
      <c r="I9" s="549">
        <v>23420.899999999998</v>
      </c>
      <c r="J9" s="549">
        <v>4027.54</v>
      </c>
      <c r="K9" s="548"/>
      <c r="L9" s="549">
        <v>8860307.9600000009</v>
      </c>
      <c r="M9" s="549">
        <v>381384.94999999995</v>
      </c>
      <c r="N9" s="549">
        <v>97401.756400000013</v>
      </c>
      <c r="O9" s="549">
        <v>223598.1232</v>
      </c>
      <c r="P9" s="549">
        <v>38159.550000000003</v>
      </c>
      <c r="Q9" s="548"/>
      <c r="R9" s="548"/>
      <c r="S9" s="548"/>
      <c r="T9" s="548"/>
    </row>
    <row r="10" spans="1:21">
      <c r="A10" s="500" t="s">
        <v>14</v>
      </c>
      <c r="B10" s="500" t="s">
        <v>647</v>
      </c>
      <c r="C10" s="551">
        <f>SUM(C11:C14)</f>
        <v>395291321.42889988</v>
      </c>
      <c r="D10" s="551">
        <f t="shared" ref="D10:T10" si="0">SUM(D11:D14)</f>
        <v>369763378.30869991</v>
      </c>
      <c r="E10" s="551">
        <f t="shared" si="0"/>
        <v>101565.94</v>
      </c>
      <c r="F10" s="551">
        <f t="shared" si="0"/>
        <v>0</v>
      </c>
      <c r="G10" s="551">
        <f t="shared" si="0"/>
        <v>16950026.690199997</v>
      </c>
      <c r="H10" s="551">
        <f t="shared" si="0"/>
        <v>8417.31</v>
      </c>
      <c r="I10" s="551">
        <f t="shared" si="0"/>
        <v>0</v>
      </c>
      <c r="J10" s="551">
        <f t="shared" si="0"/>
        <v>0</v>
      </c>
      <c r="K10" s="551">
        <f t="shared" si="0"/>
        <v>0</v>
      </c>
      <c r="L10" s="551">
        <f t="shared" si="0"/>
        <v>8577916.4299999997</v>
      </c>
      <c r="M10" s="551">
        <f t="shared" si="0"/>
        <v>320555.37</v>
      </c>
      <c r="N10" s="551">
        <f t="shared" si="0"/>
        <v>78377.886399999988</v>
      </c>
      <c r="O10" s="551">
        <f t="shared" si="0"/>
        <v>162245.42319999999</v>
      </c>
      <c r="P10" s="551">
        <f t="shared" si="0"/>
        <v>38159.550000000003</v>
      </c>
      <c r="Q10" s="551">
        <f t="shared" si="0"/>
        <v>0</v>
      </c>
      <c r="R10" s="551">
        <f t="shared" si="0"/>
        <v>0</v>
      </c>
      <c r="S10" s="551">
        <f t="shared" si="0"/>
        <v>0</v>
      </c>
      <c r="T10" s="551">
        <f t="shared" si="0"/>
        <v>0</v>
      </c>
    </row>
    <row r="11" spans="1:21">
      <c r="A11" s="470" t="s">
        <v>648</v>
      </c>
      <c r="B11" s="470" t="s">
        <v>649</v>
      </c>
      <c r="C11" s="551">
        <f>D11+G11+L11</f>
        <v>160839066.7027998</v>
      </c>
      <c r="D11" s="548">
        <v>150712883.88339981</v>
      </c>
      <c r="E11" s="548">
        <v>38075.43</v>
      </c>
      <c r="F11" s="548"/>
      <c r="G11" s="548">
        <v>7877826.6065999996</v>
      </c>
      <c r="H11" s="548">
        <v>8417.31</v>
      </c>
      <c r="I11" s="548"/>
      <c r="J11" s="548"/>
      <c r="K11" s="548"/>
      <c r="L11" s="548">
        <v>2248356.2127999999</v>
      </c>
      <c r="M11" s="548">
        <v>65695.81</v>
      </c>
      <c r="N11" s="548">
        <v>47246.786399999997</v>
      </c>
      <c r="O11" s="548">
        <v>4619.4032000000007</v>
      </c>
      <c r="P11" s="548"/>
      <c r="Q11" s="548"/>
      <c r="R11" s="548"/>
      <c r="S11" s="548"/>
      <c r="T11" s="548"/>
    </row>
    <row r="12" spans="1:21">
      <c r="A12" s="470" t="s">
        <v>650</v>
      </c>
      <c r="B12" s="470" t="s">
        <v>651</v>
      </c>
      <c r="C12" s="551">
        <f t="shared" ref="C12:C15" si="1">D12+G12+L12</f>
        <v>78405656.872999996</v>
      </c>
      <c r="D12" s="548">
        <v>72683837.834999993</v>
      </c>
      <c r="E12" s="548">
        <v>39283.050000000003</v>
      </c>
      <c r="F12" s="548"/>
      <c r="G12" s="548">
        <v>3977768.890099999</v>
      </c>
      <c r="H12" s="548"/>
      <c r="I12" s="548"/>
      <c r="J12" s="548"/>
      <c r="K12" s="548"/>
      <c r="L12" s="548">
        <v>1744050.1479</v>
      </c>
      <c r="M12" s="548">
        <v>48220.99</v>
      </c>
      <c r="N12" s="548"/>
      <c r="O12" s="548"/>
      <c r="P12" s="548">
        <v>38159.550000000003</v>
      </c>
      <c r="Q12" s="548"/>
      <c r="R12" s="548"/>
      <c r="S12" s="548"/>
      <c r="T12" s="548"/>
    </row>
    <row r="13" spans="1:21">
      <c r="A13" s="470" t="s">
        <v>652</v>
      </c>
      <c r="B13" s="470" t="s">
        <v>653</v>
      </c>
      <c r="C13" s="551">
        <f t="shared" si="1"/>
        <v>62163085.269099981</v>
      </c>
      <c r="D13" s="548">
        <v>59031781.61279998</v>
      </c>
      <c r="E13" s="548"/>
      <c r="F13" s="548"/>
      <c r="G13" s="548">
        <v>1703597.4398000003</v>
      </c>
      <c r="H13" s="548"/>
      <c r="I13" s="548"/>
      <c r="J13" s="548"/>
      <c r="K13" s="548"/>
      <c r="L13" s="548">
        <v>1427706.2165000001</v>
      </c>
      <c r="M13" s="548"/>
      <c r="N13" s="548">
        <v>31131.1</v>
      </c>
      <c r="O13" s="548"/>
      <c r="P13" s="548"/>
      <c r="Q13" s="548"/>
      <c r="R13" s="548"/>
      <c r="S13" s="548"/>
      <c r="T13" s="548"/>
    </row>
    <row r="14" spans="1:21">
      <c r="A14" s="470" t="s">
        <v>654</v>
      </c>
      <c r="B14" s="470" t="s">
        <v>655</v>
      </c>
      <c r="C14" s="551">
        <f t="shared" si="1"/>
        <v>93883512.584000096</v>
      </c>
      <c r="D14" s="548">
        <v>87334874.977500096</v>
      </c>
      <c r="E14" s="548">
        <v>24207.46</v>
      </c>
      <c r="F14" s="548"/>
      <c r="G14" s="548">
        <v>3390833.7536999998</v>
      </c>
      <c r="H14" s="548"/>
      <c r="I14" s="548"/>
      <c r="J14" s="548"/>
      <c r="K14" s="548"/>
      <c r="L14" s="548">
        <v>3157803.8528000005</v>
      </c>
      <c r="M14" s="548">
        <v>206638.57</v>
      </c>
      <c r="N14" s="548"/>
      <c r="O14" s="548">
        <v>157626.01999999999</v>
      </c>
      <c r="P14" s="548"/>
      <c r="Q14" s="548"/>
      <c r="R14" s="548"/>
      <c r="S14" s="548"/>
      <c r="T14" s="548"/>
    </row>
    <row r="15" spans="1:21">
      <c r="A15" s="471">
        <v>1.2</v>
      </c>
      <c r="B15" s="471" t="s">
        <v>656</v>
      </c>
      <c r="C15" s="551">
        <f t="shared" si="1"/>
        <v>13599777.026499994</v>
      </c>
      <c r="D15" s="548">
        <v>7717077.7019999912</v>
      </c>
      <c r="E15" s="548">
        <v>3901.5718000000006</v>
      </c>
      <c r="F15" s="548">
        <v>246.0446</v>
      </c>
      <c r="G15" s="548">
        <v>1747839.5104000012</v>
      </c>
      <c r="H15" s="548">
        <v>4484.3</v>
      </c>
      <c r="I15" s="548">
        <v>2342.09</v>
      </c>
      <c r="J15" s="548">
        <v>402.75400000000002</v>
      </c>
      <c r="K15" s="548"/>
      <c r="L15" s="548">
        <v>4134859.8141000005</v>
      </c>
      <c r="M15" s="548">
        <v>148812.47099999999</v>
      </c>
      <c r="N15" s="548">
        <v>53119.149900000004</v>
      </c>
      <c r="O15" s="548">
        <v>124645.87360000001</v>
      </c>
      <c r="P15" s="548">
        <v>38159.550000000003</v>
      </c>
      <c r="Q15" s="548"/>
      <c r="R15" s="548"/>
      <c r="S15" s="548"/>
      <c r="T15" s="548"/>
    </row>
    <row r="16" spans="1:21">
      <c r="A16" s="480">
        <v>1.3</v>
      </c>
      <c r="B16" s="471" t="s">
        <v>704</v>
      </c>
      <c r="C16" s="597"/>
      <c r="D16" s="597"/>
      <c r="E16" s="597"/>
      <c r="F16" s="597"/>
      <c r="G16" s="597"/>
      <c r="H16" s="597"/>
      <c r="I16" s="597"/>
      <c r="J16" s="597"/>
      <c r="K16" s="597"/>
      <c r="L16" s="597"/>
      <c r="M16" s="597"/>
      <c r="N16" s="597"/>
      <c r="O16" s="597"/>
      <c r="P16" s="597"/>
      <c r="Q16" s="597"/>
      <c r="R16" s="597"/>
      <c r="S16" s="597"/>
      <c r="T16" s="597"/>
    </row>
    <row r="17" spans="1:20">
      <c r="A17" s="474" t="s">
        <v>657</v>
      </c>
      <c r="B17" s="472" t="s">
        <v>658</v>
      </c>
      <c r="C17" s="551">
        <f t="shared" ref="C17:C21" si="2">D17+G17+L17</f>
        <v>395314677.14520079</v>
      </c>
      <c r="D17" s="547">
        <v>370617645.96178144</v>
      </c>
      <c r="E17" s="547">
        <v>191648.79082395439</v>
      </c>
      <c r="F17" s="547">
        <v>12302.23</v>
      </c>
      <c r="G17" s="547">
        <v>16448179.653858025</v>
      </c>
      <c r="H17" s="547">
        <v>34022.89</v>
      </c>
      <c r="I17" s="547">
        <v>23420.899999999998</v>
      </c>
      <c r="J17" s="547">
        <v>4027.54</v>
      </c>
      <c r="K17" s="547"/>
      <c r="L17" s="547">
        <v>8248851.5295613268</v>
      </c>
      <c r="M17" s="547">
        <v>306513.07836189592</v>
      </c>
      <c r="N17" s="547">
        <v>91100.866399999999</v>
      </c>
      <c r="O17" s="547">
        <v>141797.03292669373</v>
      </c>
      <c r="P17" s="547">
        <v>38159.550000000003</v>
      </c>
      <c r="Q17" s="547"/>
      <c r="R17" s="547"/>
      <c r="S17" s="547"/>
      <c r="T17" s="547"/>
    </row>
    <row r="18" spans="1:20">
      <c r="A18" s="473" t="s">
        <v>659</v>
      </c>
      <c r="B18" s="473" t="s">
        <v>660</v>
      </c>
      <c r="C18" s="551">
        <f t="shared" si="2"/>
        <v>374737966.02922148</v>
      </c>
      <c r="D18" s="547">
        <v>350857633.68612695</v>
      </c>
      <c r="E18" s="547">
        <v>98136.140823954396</v>
      </c>
      <c r="F18" s="547">
        <v>0</v>
      </c>
      <c r="G18" s="547">
        <v>15950505.273533229</v>
      </c>
      <c r="H18" s="547">
        <v>8417.31</v>
      </c>
      <c r="I18" s="547">
        <v>0</v>
      </c>
      <c r="J18" s="547">
        <v>0</v>
      </c>
      <c r="K18" s="547">
        <v>0</v>
      </c>
      <c r="L18" s="547">
        <v>7929827.0695613232</v>
      </c>
      <c r="M18" s="547">
        <v>252682.87836189588</v>
      </c>
      <c r="N18" s="547">
        <v>78377.886399999988</v>
      </c>
      <c r="O18" s="547">
        <v>83710.732926693745</v>
      </c>
      <c r="P18" s="547">
        <v>38159.550000000003</v>
      </c>
      <c r="Q18" s="547"/>
      <c r="R18" s="547">
        <v>0</v>
      </c>
      <c r="S18" s="547">
        <v>0</v>
      </c>
      <c r="T18" s="547">
        <v>0</v>
      </c>
    </row>
    <row r="19" spans="1:20">
      <c r="A19" s="474" t="s">
        <v>661</v>
      </c>
      <c r="B19" s="474" t="s">
        <v>662</v>
      </c>
      <c r="C19" s="551">
        <f t="shared" si="2"/>
        <v>334029699.05270767</v>
      </c>
      <c r="D19" s="547">
        <v>314742368.15436465</v>
      </c>
      <c r="E19" s="547">
        <v>216644.3204239544</v>
      </c>
      <c r="F19" s="547">
        <v>4947.7700000000004</v>
      </c>
      <c r="G19" s="547">
        <v>13809595.811289435</v>
      </c>
      <c r="H19" s="547">
        <v>33099.276800000007</v>
      </c>
      <c r="I19" s="547">
        <v>13129.100000000002</v>
      </c>
      <c r="J19" s="547">
        <v>2172.46</v>
      </c>
      <c r="K19" s="547"/>
      <c r="L19" s="547">
        <v>5477735.0870535867</v>
      </c>
      <c r="M19" s="547">
        <v>111273.58918055594</v>
      </c>
      <c r="N19" s="547">
        <v>79074.647628365274</v>
      </c>
      <c r="O19" s="547">
        <v>127471.01654945956</v>
      </c>
      <c r="P19" s="547">
        <v>9471.8099999999977</v>
      </c>
      <c r="Q19" s="547"/>
      <c r="R19" s="547"/>
      <c r="S19" s="547"/>
      <c r="T19" s="547"/>
    </row>
    <row r="20" spans="1:20">
      <c r="A20" s="473" t="s">
        <v>663</v>
      </c>
      <c r="B20" s="473" t="s">
        <v>660</v>
      </c>
      <c r="C20" s="551">
        <f t="shared" si="2"/>
        <v>302014055.45809269</v>
      </c>
      <c r="D20" s="547">
        <v>283430442.58608562</v>
      </c>
      <c r="E20" s="547">
        <v>146659.97042395436</v>
      </c>
      <c r="F20" s="547"/>
      <c r="G20" s="547">
        <v>13384265.614953438</v>
      </c>
      <c r="H20" s="547">
        <v>34277.966800000002</v>
      </c>
      <c r="I20" s="547"/>
      <c r="J20" s="547"/>
      <c r="K20" s="547"/>
      <c r="L20" s="547">
        <v>5199347.2570535885</v>
      </c>
      <c r="M20" s="547">
        <v>87735.169180555909</v>
      </c>
      <c r="N20" s="547">
        <v>73143.517628365269</v>
      </c>
      <c r="O20" s="547">
        <v>79676.916549459536</v>
      </c>
      <c r="P20" s="547">
        <v>9471.8099999999977</v>
      </c>
      <c r="Q20" s="547"/>
      <c r="R20" s="547"/>
      <c r="S20" s="547"/>
      <c r="T20" s="547"/>
    </row>
    <row r="21" spans="1:20">
      <c r="A21" s="475">
        <v>1.4</v>
      </c>
      <c r="B21" s="476" t="s">
        <v>664</v>
      </c>
      <c r="C21" s="551">
        <f t="shared" si="2"/>
        <v>106171</v>
      </c>
      <c r="D21" s="547">
        <v>106171</v>
      </c>
      <c r="E21" s="547"/>
      <c r="F21" s="547"/>
      <c r="G21" s="547"/>
      <c r="H21" s="547"/>
      <c r="I21" s="547"/>
      <c r="J21" s="547"/>
      <c r="K21" s="547"/>
      <c r="L21" s="547"/>
      <c r="M21" s="547"/>
      <c r="N21" s="547"/>
      <c r="O21" s="547"/>
      <c r="P21" s="547"/>
      <c r="Q21" s="547"/>
      <c r="R21" s="547"/>
      <c r="S21" s="547"/>
      <c r="T21" s="547"/>
    </row>
    <row r="22" spans="1:20">
      <c r="A22" s="475">
        <v>1.5</v>
      </c>
      <c r="B22" s="476" t="s">
        <v>665</v>
      </c>
      <c r="C22" s="598"/>
      <c r="D22" s="547"/>
      <c r="E22" s="547"/>
      <c r="F22" s="547"/>
      <c r="G22" s="547"/>
      <c r="H22" s="547"/>
      <c r="I22" s="547"/>
      <c r="J22" s="547"/>
      <c r="K22" s="547"/>
      <c r="L22" s="547"/>
      <c r="M22" s="547"/>
      <c r="N22" s="547"/>
      <c r="O22" s="547"/>
      <c r="P22" s="547"/>
      <c r="Q22" s="547"/>
      <c r="R22" s="547"/>
      <c r="S22" s="547"/>
      <c r="T22" s="54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7" zoomScale="70" zoomScaleNormal="70" workbookViewId="0">
      <selection activeCell="J7" sqref="J7:N32"/>
    </sheetView>
  </sheetViews>
  <sheetFormatPr defaultColWidth="9.140625" defaultRowHeight="12.75"/>
  <cols>
    <col min="1" max="1" width="11.85546875" style="460" bestFit="1" customWidth="1"/>
    <col min="2" max="2" width="93.42578125" style="460" customWidth="1"/>
    <col min="3" max="3" width="16.85546875" style="460" bestFit="1" customWidth="1"/>
    <col min="4" max="4" width="16.42578125" style="460" bestFit="1" customWidth="1"/>
    <col min="5" max="5" width="14.42578125" style="460" bestFit="1" customWidth="1"/>
    <col min="6" max="6" width="14" style="495" bestFit="1" customWidth="1"/>
    <col min="7" max="7" width="13.85546875" style="495" bestFit="1" customWidth="1"/>
    <col min="8" max="8" width="13.140625" style="460" bestFit="1" customWidth="1"/>
    <col min="9" max="9" width="14" style="460" bestFit="1" customWidth="1"/>
    <col min="10" max="10" width="13.140625" style="495" bestFit="1" customWidth="1"/>
    <col min="11" max="11" width="13.42578125" style="495" bestFit="1" customWidth="1"/>
    <col min="12" max="12" width="13.140625" style="495" bestFit="1" customWidth="1"/>
    <col min="13" max="13" width="13" style="495" bestFit="1" customWidth="1"/>
    <col min="14" max="14" width="13.140625" style="495" bestFit="1" customWidth="1"/>
    <col min="15" max="15" width="18.85546875" style="460" bestFit="1" customWidth="1"/>
    <col min="16" max="16384" width="9.140625" style="460"/>
  </cols>
  <sheetData>
    <row r="1" spans="1:15" ht="13.5">
      <c r="A1" s="452" t="s">
        <v>30</v>
      </c>
      <c r="B1" s="3" t="str">
        <f>'Info '!C2</f>
        <v>JSC "CREDO BANK"</v>
      </c>
      <c r="F1" s="460"/>
      <c r="G1" s="460"/>
      <c r="J1" s="460"/>
      <c r="K1" s="460"/>
      <c r="L1" s="460"/>
      <c r="M1" s="460"/>
      <c r="N1" s="460"/>
    </row>
    <row r="2" spans="1:15" ht="13.5">
      <c r="A2" s="452" t="s">
        <v>31</v>
      </c>
      <c r="B2" s="412">
        <f>'1. key ratios '!B2</f>
        <v>44834</v>
      </c>
      <c r="F2" s="460"/>
      <c r="G2" s="460"/>
      <c r="J2" s="460"/>
      <c r="K2" s="460"/>
      <c r="L2" s="460"/>
      <c r="M2" s="460"/>
      <c r="N2" s="460"/>
    </row>
    <row r="3" spans="1:15">
      <c r="A3" s="453" t="s">
        <v>666</v>
      </c>
      <c r="F3" s="460"/>
      <c r="G3" s="460"/>
      <c r="J3" s="460"/>
      <c r="K3" s="460"/>
      <c r="L3" s="460"/>
      <c r="M3" s="460"/>
      <c r="N3" s="460"/>
    </row>
    <row r="4" spans="1:15">
      <c r="F4" s="460"/>
      <c r="G4" s="460"/>
      <c r="J4" s="460"/>
      <c r="K4" s="460"/>
      <c r="L4" s="460"/>
      <c r="M4" s="460"/>
      <c r="N4" s="460"/>
    </row>
    <row r="5" spans="1:15" ht="46.5" customHeight="1">
      <c r="A5" s="668" t="s">
        <v>692</v>
      </c>
      <c r="B5" s="669"/>
      <c r="C5" s="713" t="s">
        <v>667</v>
      </c>
      <c r="D5" s="714"/>
      <c r="E5" s="714"/>
      <c r="F5" s="714"/>
      <c r="G5" s="714"/>
      <c r="H5" s="715"/>
      <c r="I5" s="713" t="s">
        <v>668</v>
      </c>
      <c r="J5" s="716"/>
      <c r="K5" s="716"/>
      <c r="L5" s="716"/>
      <c r="M5" s="716"/>
      <c r="N5" s="717"/>
      <c r="O5" s="718" t="s">
        <v>669</v>
      </c>
    </row>
    <row r="6" spans="1:15" ht="75" customHeight="1">
      <c r="A6" s="672"/>
      <c r="B6" s="673"/>
      <c r="C6" s="477"/>
      <c r="D6" s="478" t="s">
        <v>670</v>
      </c>
      <c r="E6" s="478" t="s">
        <v>671</v>
      </c>
      <c r="F6" s="478" t="s">
        <v>672</v>
      </c>
      <c r="G6" s="478" t="s">
        <v>673</v>
      </c>
      <c r="H6" s="478" t="s">
        <v>674</v>
      </c>
      <c r="I6" s="483"/>
      <c r="J6" s="478" t="s">
        <v>670</v>
      </c>
      <c r="K6" s="478" t="s">
        <v>671</v>
      </c>
      <c r="L6" s="478" t="s">
        <v>672</v>
      </c>
      <c r="M6" s="478" t="s">
        <v>673</v>
      </c>
      <c r="N6" s="478" t="s">
        <v>674</v>
      </c>
      <c r="O6" s="719"/>
    </row>
    <row r="7" spans="1:15">
      <c r="A7" s="457">
        <v>1</v>
      </c>
      <c r="B7" s="461" t="s">
        <v>695</v>
      </c>
      <c r="C7" s="599">
        <f>SUM(D7:H7)</f>
        <v>20939687.335299969</v>
      </c>
      <c r="D7" s="548">
        <v>19972839.695299968</v>
      </c>
      <c r="E7" s="548">
        <v>518209.77000000014</v>
      </c>
      <c r="F7" s="548">
        <v>273793.95999999996</v>
      </c>
      <c r="G7" s="548">
        <v>84508.440000000017</v>
      </c>
      <c r="H7" s="548">
        <v>90335.47</v>
      </c>
      <c r="I7" s="552">
        <f>SUM(J7:N7)</f>
        <v>666005.52670000086</v>
      </c>
      <c r="J7" s="548">
        <v>399456.671700001</v>
      </c>
      <c r="K7" s="548">
        <v>51820.97699999997</v>
      </c>
      <c r="L7" s="548">
        <v>82138.187999999966</v>
      </c>
      <c r="M7" s="548">
        <v>42254.220000000008</v>
      </c>
      <c r="N7" s="548">
        <v>90335.47</v>
      </c>
      <c r="O7" s="457"/>
    </row>
    <row r="8" spans="1:15">
      <c r="A8" s="457">
        <v>2</v>
      </c>
      <c r="B8" s="461" t="s">
        <v>565</v>
      </c>
      <c r="C8" s="599">
        <f t="shared" ref="C8:C32" si="0">SUM(D8:H8)</f>
        <v>8139614.4289000062</v>
      </c>
      <c r="D8" s="548">
        <v>7840445.2089000065</v>
      </c>
      <c r="E8" s="548">
        <v>213085.84999999995</v>
      </c>
      <c r="F8" s="553">
        <v>33615.11</v>
      </c>
      <c r="G8" s="553">
        <v>19886.47</v>
      </c>
      <c r="H8" s="548">
        <v>32581.79</v>
      </c>
      <c r="I8" s="552">
        <f t="shared" ref="I8:I32" si="1">SUM(J8:N8)</f>
        <v>230727.04720000006</v>
      </c>
      <c r="J8" s="553">
        <v>156808.90420000008</v>
      </c>
      <c r="K8" s="553">
        <v>21308.585000000003</v>
      </c>
      <c r="L8" s="553">
        <v>10084.533000000001</v>
      </c>
      <c r="M8" s="553">
        <v>9943.2350000000006</v>
      </c>
      <c r="N8" s="553">
        <v>32581.79</v>
      </c>
      <c r="O8" s="457"/>
    </row>
    <row r="9" spans="1:15">
      <c r="A9" s="457">
        <v>3</v>
      </c>
      <c r="B9" s="461" t="s">
        <v>566</v>
      </c>
      <c r="C9" s="599">
        <f t="shared" si="0"/>
        <v>6160184.309999994</v>
      </c>
      <c r="D9" s="548">
        <v>5856786.6499999939</v>
      </c>
      <c r="E9" s="548">
        <v>159870.05000000002</v>
      </c>
      <c r="F9" s="554">
        <v>66202.83</v>
      </c>
      <c r="G9" s="554">
        <v>60492.21</v>
      </c>
      <c r="H9" s="548">
        <v>16832.570000000003</v>
      </c>
      <c r="I9" s="552">
        <f t="shared" si="1"/>
        <v>200062.26199999996</v>
      </c>
      <c r="J9" s="554">
        <v>117135.73299999992</v>
      </c>
      <c r="K9" s="554">
        <v>15987.004999999999</v>
      </c>
      <c r="L9" s="554">
        <v>19860.849000000002</v>
      </c>
      <c r="M9" s="554">
        <v>30246.105</v>
      </c>
      <c r="N9" s="554">
        <v>16832.570000000003</v>
      </c>
      <c r="O9" s="457"/>
    </row>
    <row r="10" spans="1:15">
      <c r="A10" s="457">
        <v>4</v>
      </c>
      <c r="B10" s="461" t="s">
        <v>696</v>
      </c>
      <c r="C10" s="599">
        <f t="shared" si="0"/>
        <v>7057660.5544000007</v>
      </c>
      <c r="D10" s="548">
        <v>6777064.3044000007</v>
      </c>
      <c r="E10" s="548">
        <v>10701.06</v>
      </c>
      <c r="F10" s="554">
        <v>269895.19</v>
      </c>
      <c r="G10" s="554"/>
      <c r="H10" s="548"/>
      <c r="I10" s="552">
        <f t="shared" si="1"/>
        <v>217579.94910000003</v>
      </c>
      <c r="J10" s="554">
        <v>135541.28610000003</v>
      </c>
      <c r="K10" s="554">
        <v>1070.106</v>
      </c>
      <c r="L10" s="554">
        <v>80968.557000000001</v>
      </c>
      <c r="M10" s="554"/>
      <c r="N10" s="554"/>
      <c r="O10" s="457"/>
    </row>
    <row r="11" spans="1:15">
      <c r="A11" s="457">
        <v>5</v>
      </c>
      <c r="B11" s="461" t="s">
        <v>567</v>
      </c>
      <c r="C11" s="599">
        <f t="shared" si="0"/>
        <v>20372197.235599998</v>
      </c>
      <c r="D11" s="548">
        <v>17492105.542799998</v>
      </c>
      <c r="E11" s="548">
        <v>2276816.3786999998</v>
      </c>
      <c r="F11" s="554">
        <v>121958.54000000001</v>
      </c>
      <c r="G11" s="554">
        <v>11427.23</v>
      </c>
      <c r="H11" s="548">
        <v>469889.5441</v>
      </c>
      <c r="I11" s="552">
        <f t="shared" si="1"/>
        <v>1089714.4700000002</v>
      </c>
      <c r="J11" s="554">
        <v>349842.11100000021</v>
      </c>
      <c r="K11" s="554">
        <v>227681.6379</v>
      </c>
      <c r="L11" s="554">
        <v>36587.561999999991</v>
      </c>
      <c r="M11" s="554">
        <v>5713.6149999999998</v>
      </c>
      <c r="N11" s="554">
        <v>469889.5441</v>
      </c>
      <c r="O11" s="457"/>
    </row>
    <row r="12" spans="1:15">
      <c r="A12" s="457">
        <v>6</v>
      </c>
      <c r="B12" s="461" t="s">
        <v>568</v>
      </c>
      <c r="C12" s="599">
        <f t="shared" si="0"/>
        <v>7249202.054700003</v>
      </c>
      <c r="D12" s="548">
        <v>6859000.4547000024</v>
      </c>
      <c r="E12" s="548">
        <v>194977.66</v>
      </c>
      <c r="F12" s="554">
        <v>71699.87000000001</v>
      </c>
      <c r="G12" s="554">
        <v>82161.84</v>
      </c>
      <c r="H12" s="548">
        <v>41362.230000000003</v>
      </c>
      <c r="I12" s="552">
        <f t="shared" si="1"/>
        <v>260630.88610000009</v>
      </c>
      <c r="J12" s="554">
        <v>137180.00910000005</v>
      </c>
      <c r="K12" s="554">
        <v>19497.766000000003</v>
      </c>
      <c r="L12" s="554">
        <v>21509.960999999999</v>
      </c>
      <c r="M12" s="554">
        <v>41080.92</v>
      </c>
      <c r="N12" s="554">
        <v>41362.230000000003</v>
      </c>
      <c r="O12" s="457"/>
    </row>
    <row r="13" spans="1:15">
      <c r="A13" s="457">
        <v>7</v>
      </c>
      <c r="B13" s="461" t="s">
        <v>569</v>
      </c>
      <c r="C13" s="599">
        <f t="shared" si="0"/>
        <v>3577176.8455000003</v>
      </c>
      <c r="D13" s="548">
        <v>3283484.6252000001</v>
      </c>
      <c r="E13" s="548">
        <v>172480.89769999994</v>
      </c>
      <c r="F13" s="554">
        <v>59332.600000000006</v>
      </c>
      <c r="G13" s="554">
        <v>61424.962599999992</v>
      </c>
      <c r="H13" s="548">
        <v>453.76</v>
      </c>
      <c r="I13" s="552">
        <f t="shared" si="1"/>
        <v>131883.80369999996</v>
      </c>
      <c r="J13" s="554">
        <v>65669.692599999966</v>
      </c>
      <c r="K13" s="554">
        <v>17248.089799999998</v>
      </c>
      <c r="L13" s="554">
        <v>17799.78</v>
      </c>
      <c r="M13" s="554">
        <v>30712.481299999996</v>
      </c>
      <c r="N13" s="554">
        <v>453.76</v>
      </c>
      <c r="O13" s="457"/>
    </row>
    <row r="14" spans="1:15">
      <c r="A14" s="457">
        <v>8</v>
      </c>
      <c r="B14" s="461" t="s">
        <v>570</v>
      </c>
      <c r="C14" s="599">
        <f t="shared" si="0"/>
        <v>125112118.14580102</v>
      </c>
      <c r="D14" s="548">
        <v>116722967.27810103</v>
      </c>
      <c r="E14" s="548">
        <v>3548583.3016999988</v>
      </c>
      <c r="F14" s="554">
        <v>2846592.7094000005</v>
      </c>
      <c r="G14" s="554">
        <v>1329866.1112000002</v>
      </c>
      <c r="H14" s="548">
        <v>664108.74540000013</v>
      </c>
      <c r="I14" s="552">
        <f t="shared" si="1"/>
        <v>4872337.2893999591</v>
      </c>
      <c r="J14" s="554">
        <v>2334459.3454999588</v>
      </c>
      <c r="K14" s="554">
        <v>354858.33020000008</v>
      </c>
      <c r="L14" s="554">
        <v>853977.81269999954</v>
      </c>
      <c r="M14" s="554">
        <v>664933.05560000008</v>
      </c>
      <c r="N14" s="554">
        <v>664108.74540000013</v>
      </c>
      <c r="O14" s="457"/>
    </row>
    <row r="15" spans="1:15">
      <c r="A15" s="457">
        <v>9</v>
      </c>
      <c r="B15" s="461" t="s">
        <v>571</v>
      </c>
      <c r="C15" s="599">
        <f t="shared" si="0"/>
        <v>23982798.530399937</v>
      </c>
      <c r="D15" s="548">
        <v>22489180.284899939</v>
      </c>
      <c r="E15" s="548">
        <v>821140.25640000065</v>
      </c>
      <c r="F15" s="554">
        <v>318204.00909999991</v>
      </c>
      <c r="G15" s="554">
        <v>172497.73999999996</v>
      </c>
      <c r="H15" s="548">
        <v>181776.24000000002</v>
      </c>
      <c r="I15" s="552">
        <f t="shared" si="1"/>
        <v>895383.94410000194</v>
      </c>
      <c r="J15" s="554">
        <v>449783.60580000188</v>
      </c>
      <c r="K15" s="554">
        <v>82114.025599999994</v>
      </c>
      <c r="L15" s="554">
        <v>95461.202700000038</v>
      </c>
      <c r="M15" s="554">
        <v>86248.869999999981</v>
      </c>
      <c r="N15" s="554">
        <v>181776.24000000002</v>
      </c>
      <c r="O15" s="457"/>
    </row>
    <row r="16" spans="1:15">
      <c r="A16" s="457">
        <v>10</v>
      </c>
      <c r="B16" s="461" t="s">
        <v>572</v>
      </c>
      <c r="C16" s="599">
        <f t="shared" si="0"/>
        <v>9379639.1227999963</v>
      </c>
      <c r="D16" s="548">
        <v>8548857.7927999962</v>
      </c>
      <c r="E16" s="548">
        <v>364657.35000000015</v>
      </c>
      <c r="F16" s="554">
        <v>247845.62999999998</v>
      </c>
      <c r="G16" s="554">
        <v>145017.76</v>
      </c>
      <c r="H16" s="548">
        <v>73260.59</v>
      </c>
      <c r="I16" s="552">
        <f t="shared" si="1"/>
        <v>427566.04980000004</v>
      </c>
      <c r="J16" s="554">
        <v>170977.15580000004</v>
      </c>
      <c r="K16" s="554">
        <v>36465.734999999986</v>
      </c>
      <c r="L16" s="554">
        <v>74353.688999999998</v>
      </c>
      <c r="M16" s="554">
        <v>72508.88</v>
      </c>
      <c r="N16" s="554">
        <v>73260.59</v>
      </c>
      <c r="O16" s="457"/>
    </row>
    <row r="17" spans="1:15">
      <c r="A17" s="457">
        <v>11</v>
      </c>
      <c r="B17" s="461" t="s">
        <v>573</v>
      </c>
      <c r="C17" s="599">
        <f t="shared" si="0"/>
        <v>10356691.821399992</v>
      </c>
      <c r="D17" s="548">
        <v>9876534.8813999947</v>
      </c>
      <c r="E17" s="548">
        <v>201521.44999999998</v>
      </c>
      <c r="F17" s="554">
        <v>116201.37000000002</v>
      </c>
      <c r="G17" s="554">
        <v>135162.11999999997</v>
      </c>
      <c r="H17" s="548">
        <v>27272</v>
      </c>
      <c r="I17" s="552">
        <f t="shared" si="1"/>
        <v>347396.31359999999</v>
      </c>
      <c r="J17" s="554">
        <v>197530.69760000004</v>
      </c>
      <c r="K17" s="554">
        <v>20152.145000000004</v>
      </c>
      <c r="L17" s="554">
        <v>34860.411</v>
      </c>
      <c r="M17" s="554">
        <v>67581.059999999983</v>
      </c>
      <c r="N17" s="554">
        <v>27272</v>
      </c>
      <c r="O17" s="457"/>
    </row>
    <row r="18" spans="1:15">
      <c r="A18" s="457">
        <v>12</v>
      </c>
      <c r="B18" s="461" t="s">
        <v>574</v>
      </c>
      <c r="C18" s="599">
        <f t="shared" si="0"/>
        <v>92546920.098300129</v>
      </c>
      <c r="D18" s="548">
        <v>86035897.635000139</v>
      </c>
      <c r="E18" s="548">
        <v>3930021.5099999979</v>
      </c>
      <c r="F18" s="554">
        <v>1656163.1621000008</v>
      </c>
      <c r="G18" s="554">
        <v>554341.47</v>
      </c>
      <c r="H18" s="548">
        <v>370496.32119999989</v>
      </c>
      <c r="I18" s="552">
        <f t="shared" si="1"/>
        <v>3258236.1085999636</v>
      </c>
      <c r="J18" s="554">
        <v>1720717.9525999634</v>
      </c>
      <c r="K18" s="554">
        <v>393002.1510999999</v>
      </c>
      <c r="L18" s="554">
        <v>496848.94869999995</v>
      </c>
      <c r="M18" s="554">
        <v>277170.73499999999</v>
      </c>
      <c r="N18" s="554">
        <v>370496.32119999989</v>
      </c>
      <c r="O18" s="457"/>
    </row>
    <row r="19" spans="1:15">
      <c r="A19" s="457">
        <v>13</v>
      </c>
      <c r="B19" s="461" t="s">
        <v>575</v>
      </c>
      <c r="C19" s="599">
        <f t="shared" si="0"/>
        <v>17017467.744500022</v>
      </c>
      <c r="D19" s="548">
        <v>16257185.016200023</v>
      </c>
      <c r="E19" s="548">
        <v>233919.40000000002</v>
      </c>
      <c r="F19" s="554">
        <v>255340.01</v>
      </c>
      <c r="G19" s="554">
        <v>144452.74999999997</v>
      </c>
      <c r="H19" s="548">
        <v>126570.56830000001</v>
      </c>
      <c r="I19" s="552">
        <f t="shared" si="1"/>
        <v>623934.5868000004</v>
      </c>
      <c r="J19" s="554">
        <v>325143.70050000033</v>
      </c>
      <c r="K19" s="554">
        <v>23391.940000000002</v>
      </c>
      <c r="L19" s="554">
        <v>76602.003000000026</v>
      </c>
      <c r="M19" s="554">
        <v>72226.374999999985</v>
      </c>
      <c r="N19" s="554">
        <v>126570.56830000001</v>
      </c>
      <c r="O19" s="457"/>
    </row>
    <row r="20" spans="1:15">
      <c r="A20" s="457">
        <v>14</v>
      </c>
      <c r="B20" s="461" t="s">
        <v>576</v>
      </c>
      <c r="C20" s="599">
        <f t="shared" si="0"/>
        <v>48406570.763599969</v>
      </c>
      <c r="D20" s="548">
        <v>39725368.141599968</v>
      </c>
      <c r="E20" s="548">
        <v>7302428.1324999975</v>
      </c>
      <c r="F20" s="554">
        <v>1099634.8795</v>
      </c>
      <c r="G20" s="554">
        <v>81850.389999999985</v>
      </c>
      <c r="H20" s="548">
        <v>197289.21999999997</v>
      </c>
      <c r="I20" s="552">
        <f t="shared" si="1"/>
        <v>2092855.0545000015</v>
      </c>
      <c r="J20" s="554">
        <v>794507.36220000149</v>
      </c>
      <c r="K20" s="554">
        <v>730242.81339999998</v>
      </c>
      <c r="L20" s="554">
        <v>329890.46389999992</v>
      </c>
      <c r="M20" s="554">
        <v>40925.194999999992</v>
      </c>
      <c r="N20" s="554">
        <v>197289.21999999997</v>
      </c>
      <c r="O20" s="457"/>
    </row>
    <row r="21" spans="1:15">
      <c r="A21" s="457">
        <v>15</v>
      </c>
      <c r="B21" s="461" t="s">
        <v>577</v>
      </c>
      <c r="C21" s="599">
        <f t="shared" si="0"/>
        <v>27552612.165100005</v>
      </c>
      <c r="D21" s="548">
        <v>22865461.185300011</v>
      </c>
      <c r="E21" s="548">
        <v>1707230.373799999</v>
      </c>
      <c r="F21" s="554">
        <v>1643854.3521999994</v>
      </c>
      <c r="G21" s="554">
        <v>1160601.5337999994</v>
      </c>
      <c r="H21" s="548">
        <v>175464.71999999997</v>
      </c>
      <c r="I21" s="552">
        <f t="shared" si="1"/>
        <v>1876954.0537000005</v>
      </c>
      <c r="J21" s="554">
        <v>457309.22370000073</v>
      </c>
      <c r="K21" s="554">
        <v>170723.0374</v>
      </c>
      <c r="L21" s="554">
        <v>493156.30570000008</v>
      </c>
      <c r="M21" s="554">
        <v>580300.7668999997</v>
      </c>
      <c r="N21" s="554">
        <v>175464.71999999997</v>
      </c>
      <c r="O21" s="457"/>
    </row>
    <row r="22" spans="1:15">
      <c r="A22" s="457">
        <v>16</v>
      </c>
      <c r="B22" s="461" t="s">
        <v>578</v>
      </c>
      <c r="C22" s="599">
        <f t="shared" si="0"/>
        <v>7098541.978000002</v>
      </c>
      <c r="D22" s="548">
        <v>6702913.5080000022</v>
      </c>
      <c r="E22" s="548">
        <v>145243.09000000003</v>
      </c>
      <c r="F22" s="554">
        <v>160361.00000000006</v>
      </c>
      <c r="G22" s="554">
        <v>66248.600000000006</v>
      </c>
      <c r="H22" s="548">
        <v>23775.78</v>
      </c>
      <c r="I22" s="552">
        <f t="shared" si="1"/>
        <v>253590.9591999999</v>
      </c>
      <c r="J22" s="554">
        <v>134058.27019999988</v>
      </c>
      <c r="K22" s="554">
        <v>14524.308999999999</v>
      </c>
      <c r="L22" s="554">
        <v>48108.3</v>
      </c>
      <c r="M22" s="554">
        <v>33124.300000000003</v>
      </c>
      <c r="N22" s="554">
        <v>23775.78</v>
      </c>
      <c r="O22" s="457"/>
    </row>
    <row r="23" spans="1:15">
      <c r="A23" s="457">
        <v>17</v>
      </c>
      <c r="B23" s="461" t="s">
        <v>699</v>
      </c>
      <c r="C23" s="599">
        <f t="shared" si="0"/>
        <v>775013.66510000022</v>
      </c>
      <c r="D23" s="548">
        <v>730434.98510000017</v>
      </c>
      <c r="E23" s="548">
        <v>18958.289999999997</v>
      </c>
      <c r="F23" s="554">
        <v>5024.0599999999995</v>
      </c>
      <c r="G23" s="554">
        <v>20596.330000000002</v>
      </c>
      <c r="H23" s="548">
        <v>0</v>
      </c>
      <c r="I23" s="552">
        <f t="shared" si="1"/>
        <v>28309.911700000001</v>
      </c>
      <c r="J23" s="554">
        <v>14608.699699999999</v>
      </c>
      <c r="K23" s="554">
        <v>1895.8290000000002</v>
      </c>
      <c r="L23" s="554">
        <v>1507.2180000000003</v>
      </c>
      <c r="M23" s="554">
        <v>10298.165000000001</v>
      </c>
      <c r="N23" s="554">
        <v>0</v>
      </c>
      <c r="O23" s="457"/>
    </row>
    <row r="24" spans="1:15">
      <c r="A24" s="457">
        <v>18</v>
      </c>
      <c r="B24" s="461" t="s">
        <v>579</v>
      </c>
      <c r="C24" s="599">
        <f t="shared" si="0"/>
        <v>2962831.3600000013</v>
      </c>
      <c r="D24" s="548">
        <v>2832756.120000002</v>
      </c>
      <c r="E24" s="548">
        <v>72029.650000000009</v>
      </c>
      <c r="F24" s="554">
        <v>35378.780000000006</v>
      </c>
      <c r="G24" s="554">
        <v>12580.010000000002</v>
      </c>
      <c r="H24" s="548">
        <v>10086.799999999999</v>
      </c>
      <c r="I24" s="552">
        <f t="shared" si="1"/>
        <v>90848.526399999973</v>
      </c>
      <c r="J24" s="554">
        <v>56655.122399999971</v>
      </c>
      <c r="K24" s="554">
        <v>7202.9649999999992</v>
      </c>
      <c r="L24" s="554">
        <v>10613.634</v>
      </c>
      <c r="M24" s="554">
        <v>6290.005000000001</v>
      </c>
      <c r="N24" s="554">
        <v>10086.799999999999</v>
      </c>
      <c r="O24" s="457"/>
    </row>
    <row r="25" spans="1:15">
      <c r="A25" s="457">
        <v>19</v>
      </c>
      <c r="B25" s="461" t="s">
        <v>580</v>
      </c>
      <c r="C25" s="599">
        <f t="shared" si="0"/>
        <v>4099836.6457000021</v>
      </c>
      <c r="D25" s="548">
        <v>3760076.8043000018</v>
      </c>
      <c r="E25" s="548">
        <v>174610.40000000005</v>
      </c>
      <c r="F25" s="554">
        <v>27046.440000000002</v>
      </c>
      <c r="G25" s="554">
        <v>85520.74</v>
      </c>
      <c r="H25" s="548">
        <v>52582.261400000003</v>
      </c>
      <c r="I25" s="552">
        <f t="shared" si="1"/>
        <v>196119.13940000004</v>
      </c>
      <c r="J25" s="554">
        <v>75201.536000000051</v>
      </c>
      <c r="K25" s="554">
        <v>17461.039999999997</v>
      </c>
      <c r="L25" s="554">
        <v>8113.931999999998</v>
      </c>
      <c r="M25" s="554">
        <v>42760.37</v>
      </c>
      <c r="N25" s="554">
        <v>52582.261400000003</v>
      </c>
      <c r="O25" s="457"/>
    </row>
    <row r="26" spans="1:15">
      <c r="A26" s="457">
        <v>20</v>
      </c>
      <c r="B26" s="461" t="s">
        <v>698</v>
      </c>
      <c r="C26" s="599">
        <f t="shared" si="0"/>
        <v>13106688.145000001</v>
      </c>
      <c r="D26" s="548">
        <v>12850687.265000002</v>
      </c>
      <c r="E26" s="548">
        <v>98248.38</v>
      </c>
      <c r="F26" s="554">
        <v>95385.95</v>
      </c>
      <c r="G26" s="554">
        <v>20752.760000000002</v>
      </c>
      <c r="H26" s="548">
        <v>41613.79</v>
      </c>
      <c r="I26" s="552">
        <f t="shared" si="1"/>
        <v>347444.53830000025</v>
      </c>
      <c r="J26" s="554">
        <v>257013.7453000003</v>
      </c>
      <c r="K26" s="554">
        <v>9824.8379999999979</v>
      </c>
      <c r="L26" s="554">
        <v>28615.785</v>
      </c>
      <c r="M26" s="554">
        <v>10376.380000000001</v>
      </c>
      <c r="N26" s="554">
        <v>41613.79</v>
      </c>
      <c r="O26" s="457"/>
    </row>
    <row r="27" spans="1:15">
      <c r="A27" s="457">
        <v>21</v>
      </c>
      <c r="B27" s="461" t="s">
        <v>581</v>
      </c>
      <c r="C27" s="599">
        <f t="shared" si="0"/>
        <v>2783875.7129999977</v>
      </c>
      <c r="D27" s="548">
        <v>2742404.0629999973</v>
      </c>
      <c r="E27" s="548">
        <v>18540.849999999999</v>
      </c>
      <c r="F27" s="554">
        <v>6689.7</v>
      </c>
      <c r="G27" s="554">
        <v>14117.64</v>
      </c>
      <c r="H27" s="548">
        <v>2123.46</v>
      </c>
      <c r="I27" s="552">
        <f t="shared" si="1"/>
        <v>67891.356300000058</v>
      </c>
      <c r="J27" s="554">
        <v>54848.081300000042</v>
      </c>
      <c r="K27" s="554">
        <v>1854.0849999999998</v>
      </c>
      <c r="L27" s="554">
        <v>2006.9100000000003</v>
      </c>
      <c r="M27" s="554">
        <v>7058.82</v>
      </c>
      <c r="N27" s="554">
        <v>2123.46</v>
      </c>
      <c r="O27" s="457"/>
    </row>
    <row r="28" spans="1:15">
      <c r="A28" s="457">
        <v>22</v>
      </c>
      <c r="B28" s="461" t="s">
        <v>582</v>
      </c>
      <c r="C28" s="599">
        <f t="shared" si="0"/>
        <v>873397.45999999985</v>
      </c>
      <c r="D28" s="548">
        <v>822872.64999999979</v>
      </c>
      <c r="E28" s="548">
        <v>9008.7799999999988</v>
      </c>
      <c r="F28" s="554">
        <v>8231.27</v>
      </c>
      <c r="G28" s="554">
        <v>33284.759999999995</v>
      </c>
      <c r="H28" s="548"/>
      <c r="I28" s="552">
        <f t="shared" si="1"/>
        <v>36470.09199999999</v>
      </c>
      <c r="J28" s="554">
        <v>16457.452999999994</v>
      </c>
      <c r="K28" s="554">
        <v>900.87799999999993</v>
      </c>
      <c r="L28" s="554">
        <v>2469.3809999999999</v>
      </c>
      <c r="M28" s="554">
        <v>16642.379999999997</v>
      </c>
      <c r="N28" s="554"/>
      <c r="O28" s="457"/>
    </row>
    <row r="29" spans="1:15">
      <c r="A29" s="457">
        <v>23</v>
      </c>
      <c r="B29" s="461" t="s">
        <v>583</v>
      </c>
      <c r="C29" s="599">
        <f t="shared" si="0"/>
        <v>345313533.35920119</v>
      </c>
      <c r="D29" s="548">
        <v>320583188.90230119</v>
      </c>
      <c r="E29" s="548">
        <v>11404808.420200011</v>
      </c>
      <c r="F29" s="554">
        <v>6971873.0365999984</v>
      </c>
      <c r="G29" s="554">
        <v>3991599.8605999979</v>
      </c>
      <c r="H29" s="548">
        <v>2362063.1394999987</v>
      </c>
      <c r="I29" s="552">
        <f t="shared" si="1"/>
        <v>14001569.601000357</v>
      </c>
      <c r="J29" s="554">
        <v>6411663.7781003667</v>
      </c>
      <c r="K29" s="554">
        <v>1140480.8419999972</v>
      </c>
      <c r="L29" s="554">
        <v>2091561.9110999957</v>
      </c>
      <c r="M29" s="554">
        <v>1995799.930299999</v>
      </c>
      <c r="N29" s="554">
        <v>2362063.1394999987</v>
      </c>
      <c r="O29" s="457"/>
    </row>
    <row r="30" spans="1:15">
      <c r="A30" s="457">
        <v>24</v>
      </c>
      <c r="B30" s="461" t="s">
        <v>697</v>
      </c>
      <c r="C30" s="599">
        <f t="shared" si="0"/>
        <v>677364168.3347379</v>
      </c>
      <c r="D30" s="548">
        <v>639640092.06253779</v>
      </c>
      <c r="E30" s="548">
        <v>19517184.75590007</v>
      </c>
      <c r="F30" s="554">
        <v>9297583.012999991</v>
      </c>
      <c r="G30" s="554">
        <v>4779472.7819000036</v>
      </c>
      <c r="H30" s="548">
        <v>4129835.7213999969</v>
      </c>
      <c r="I30" s="552">
        <f t="shared" si="1"/>
        <v>24053367.333602384</v>
      </c>
      <c r="J30" s="554">
        <v>12792801.841502372</v>
      </c>
      <c r="K30" s="554">
        <v>1951718.4757000091</v>
      </c>
      <c r="L30" s="554">
        <v>2789274.9040000024</v>
      </c>
      <c r="M30" s="554">
        <v>2389736.3910000017</v>
      </c>
      <c r="N30" s="554">
        <v>4129835.7213999969</v>
      </c>
      <c r="O30" s="457"/>
    </row>
    <row r="31" spans="1:15">
      <c r="A31" s="457">
        <v>25</v>
      </c>
      <c r="B31" s="461" t="s">
        <v>584</v>
      </c>
      <c r="C31" s="599">
        <f t="shared" si="0"/>
        <v>133030905.07759638</v>
      </c>
      <c r="D31" s="548">
        <v>125215352.73219638</v>
      </c>
      <c r="E31" s="548">
        <v>3708399.0146000078</v>
      </c>
      <c r="F31" s="554">
        <v>2039831.8266999987</v>
      </c>
      <c r="G31" s="554">
        <v>1494489.2940999973</v>
      </c>
      <c r="H31" s="548">
        <v>572832.20999999973</v>
      </c>
      <c r="I31" s="552">
        <f t="shared" si="1"/>
        <v>4807173.4834999964</v>
      </c>
      <c r="J31" s="554">
        <v>2504307.1768999998</v>
      </c>
      <c r="K31" s="554">
        <v>370839.90149999998</v>
      </c>
      <c r="L31" s="554">
        <v>611949.54799999762</v>
      </c>
      <c r="M31" s="554">
        <v>747244.64709999855</v>
      </c>
      <c r="N31" s="554">
        <v>572832.20999999973</v>
      </c>
      <c r="O31" s="457"/>
    </row>
    <row r="32" spans="1:15">
      <c r="A32" s="457">
        <v>26</v>
      </c>
      <c r="B32" s="461" t="s">
        <v>694</v>
      </c>
      <c r="C32" s="599">
        <f t="shared" si="0"/>
        <v>68214715.091300532</v>
      </c>
      <c r="D32" s="548">
        <v>63298293.539400533</v>
      </c>
      <c r="E32" s="548">
        <v>2352562.9518999979</v>
      </c>
      <c r="F32" s="554">
        <v>1238603.9299999995</v>
      </c>
      <c r="G32" s="554">
        <v>615154.31000000052</v>
      </c>
      <c r="H32" s="548">
        <v>710100.35999999987</v>
      </c>
      <c r="I32" s="552">
        <f t="shared" si="1"/>
        <v>2890480.8596999771</v>
      </c>
      <c r="J32" s="554">
        <v>1265965.8704999767</v>
      </c>
      <c r="K32" s="554">
        <v>235256.2951999997</v>
      </c>
      <c r="L32" s="554">
        <v>371581.17900000041</v>
      </c>
      <c r="M32" s="554">
        <v>307577.15500000026</v>
      </c>
      <c r="N32" s="554">
        <v>710100.35999999987</v>
      </c>
      <c r="O32" s="457"/>
    </row>
    <row r="33" spans="1:15">
      <c r="A33" s="457">
        <v>27</v>
      </c>
      <c r="B33" s="479" t="s">
        <v>107</v>
      </c>
      <c r="C33" s="599">
        <f>SUM(C7:C32)</f>
        <v>1683474047.9859369</v>
      </c>
      <c r="D33" s="552">
        <f>SUM(D7:D32)</f>
        <v>1569782251.3284369</v>
      </c>
      <c r="E33" s="552">
        <f t="shared" ref="E33:H33" si="2">SUM(E7:E32)</f>
        <v>59175238.023400076</v>
      </c>
      <c r="F33" s="552">
        <f t="shared" si="2"/>
        <v>28966343.228599984</v>
      </c>
      <c r="G33" s="552">
        <f t="shared" si="2"/>
        <v>15177508.1142</v>
      </c>
      <c r="H33" s="552">
        <f t="shared" si="2"/>
        <v>10372707.291299993</v>
      </c>
      <c r="I33" s="552">
        <f>SUM(I7:I32)</f>
        <v>63964533.146402642</v>
      </c>
      <c r="J33" s="552">
        <f t="shared" ref="J33:N33" si="3">SUM(J7:J32)</f>
        <v>31395645.026302643</v>
      </c>
      <c r="K33" s="552">
        <f t="shared" si="3"/>
        <v>5917523.8028000053</v>
      </c>
      <c r="L33" s="552">
        <f t="shared" si="3"/>
        <v>8689902.9687999953</v>
      </c>
      <c r="M33" s="552">
        <f t="shared" si="3"/>
        <v>7588754.0571999997</v>
      </c>
      <c r="N33" s="552">
        <f t="shared" si="3"/>
        <v>10372707.291299993</v>
      </c>
      <c r="O33" s="457"/>
    </row>
    <row r="35" spans="1:15">
      <c r="B35" s="493"/>
      <c r="C35" s="493"/>
    </row>
    <row r="41" spans="1:15">
      <c r="A41" s="490"/>
      <c r="B41" s="490"/>
      <c r="C41" s="490"/>
    </row>
    <row r="42" spans="1:15">
      <c r="A42" s="490"/>
      <c r="B42" s="490"/>
      <c r="C42" s="49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D1" zoomScale="80" zoomScaleNormal="80" workbookViewId="0">
      <selection activeCell="C6" sqref="C6:K11"/>
    </sheetView>
  </sheetViews>
  <sheetFormatPr defaultColWidth="8.7109375" defaultRowHeight="12"/>
  <cols>
    <col min="1" max="1" width="11.85546875" style="501" bestFit="1" customWidth="1"/>
    <col min="2" max="2" width="80.140625" style="501" customWidth="1"/>
    <col min="3" max="3" width="17.140625" style="501" bestFit="1" customWidth="1"/>
    <col min="4" max="4" width="22.42578125" style="501" bestFit="1" customWidth="1"/>
    <col min="5" max="5" width="22.28515625" style="501" bestFit="1" customWidth="1"/>
    <col min="6" max="6" width="20.140625" style="501" bestFit="1" customWidth="1"/>
    <col min="7" max="7" width="20.85546875" style="501" bestFit="1" customWidth="1"/>
    <col min="8" max="8" width="23.42578125" style="501" bestFit="1" customWidth="1"/>
    <col min="9" max="9" width="22.140625" style="501" customWidth="1"/>
    <col min="10" max="10" width="19.140625" style="501" bestFit="1" customWidth="1"/>
    <col min="11" max="11" width="17.85546875" style="501" bestFit="1" customWidth="1"/>
    <col min="12" max="16384" width="8.7109375" style="501"/>
  </cols>
  <sheetData>
    <row r="1" spans="1:11" s="460" customFormat="1" ht="13.5">
      <c r="A1" s="452" t="s">
        <v>30</v>
      </c>
      <c r="B1" s="3" t="str">
        <f>'Info '!C2</f>
        <v>JSC "CREDO BANK"</v>
      </c>
    </row>
    <row r="2" spans="1:11" s="460" customFormat="1" ht="13.5">
      <c r="A2" s="452" t="s">
        <v>31</v>
      </c>
      <c r="B2" s="412">
        <f>'1. key ratios '!B2</f>
        <v>44834</v>
      </c>
    </row>
    <row r="3" spans="1:11" s="460" customFormat="1" ht="12.75">
      <c r="A3" s="453" t="s">
        <v>675</v>
      </c>
    </row>
    <row r="4" spans="1:11">
      <c r="C4" s="502" t="s">
        <v>0</v>
      </c>
      <c r="D4" s="502" t="s">
        <v>1</v>
      </c>
      <c r="E4" s="502" t="s">
        <v>2</v>
      </c>
      <c r="F4" s="502" t="s">
        <v>3</v>
      </c>
      <c r="G4" s="502" t="s">
        <v>4</v>
      </c>
      <c r="H4" s="502" t="s">
        <v>5</v>
      </c>
      <c r="I4" s="502" t="s">
        <v>8</v>
      </c>
      <c r="J4" s="502" t="s">
        <v>9</v>
      </c>
      <c r="K4" s="502" t="s">
        <v>10</v>
      </c>
    </row>
    <row r="5" spans="1:11" ht="105" customHeight="1">
      <c r="A5" s="720" t="s">
        <v>676</v>
      </c>
      <c r="B5" s="721"/>
      <c r="C5" s="482" t="s">
        <v>677</v>
      </c>
      <c r="D5" s="482" t="s">
        <v>678</v>
      </c>
      <c r="E5" s="482" t="s">
        <v>679</v>
      </c>
      <c r="F5" s="503" t="s">
        <v>680</v>
      </c>
      <c r="G5" s="482" t="s">
        <v>681</v>
      </c>
      <c r="H5" s="482" t="s">
        <v>682</v>
      </c>
      <c r="I5" s="482" t="s">
        <v>683</v>
      </c>
      <c r="J5" s="482" t="s">
        <v>684</v>
      </c>
      <c r="K5" s="482" t="s">
        <v>685</v>
      </c>
    </row>
    <row r="6" spans="1:11" ht="12.75">
      <c r="A6" s="457">
        <v>1</v>
      </c>
      <c r="B6" s="457" t="s">
        <v>631</v>
      </c>
      <c r="C6" s="548">
        <v>2601831.85</v>
      </c>
      <c r="D6" s="548">
        <v>106171.202</v>
      </c>
      <c r="E6" s="548"/>
      <c r="F6" s="548">
        <v>42837.89</v>
      </c>
      <c r="G6" s="548">
        <v>368210112.30862659</v>
      </c>
      <c r="H6" s="548"/>
      <c r="I6" s="548">
        <v>24532507</v>
      </c>
      <c r="J6" s="548">
        <v>246726440.26110506</v>
      </c>
      <c r="K6" s="548">
        <v>1041254147.4741683</v>
      </c>
    </row>
    <row r="7" spans="1:11" ht="12.75">
      <c r="A7" s="457">
        <v>2</v>
      </c>
      <c r="B7" s="457" t="s">
        <v>686</v>
      </c>
      <c r="C7" s="548"/>
      <c r="D7" s="548"/>
      <c r="E7" s="548"/>
      <c r="F7" s="548"/>
      <c r="G7" s="548"/>
      <c r="H7" s="548"/>
      <c r="I7" s="548"/>
      <c r="J7" s="548"/>
      <c r="K7" s="548"/>
    </row>
    <row r="8" spans="1:11" ht="12.75">
      <c r="A8" s="457">
        <v>3</v>
      </c>
      <c r="B8" s="457" t="s">
        <v>639</v>
      </c>
      <c r="C8" s="548">
        <v>2835200</v>
      </c>
      <c r="D8" s="548"/>
      <c r="E8" s="548"/>
      <c r="F8" s="548"/>
      <c r="G8" s="548">
        <v>305898</v>
      </c>
      <c r="H8" s="548"/>
      <c r="I8" s="548"/>
      <c r="J8" s="548"/>
      <c r="K8" s="548">
        <v>43572338.990000002</v>
      </c>
    </row>
    <row r="9" spans="1:11" ht="12.75">
      <c r="A9" s="457">
        <v>4</v>
      </c>
      <c r="B9" s="480" t="s">
        <v>687</v>
      </c>
      <c r="C9" s="548"/>
      <c r="D9" s="548"/>
      <c r="E9" s="548"/>
      <c r="F9" s="548"/>
      <c r="G9" s="548">
        <v>7878608</v>
      </c>
      <c r="H9" s="548"/>
      <c r="I9" s="548">
        <v>370243</v>
      </c>
      <c r="J9" s="548">
        <v>12506780</v>
      </c>
      <c r="K9" s="548">
        <v>33760927.337581903</v>
      </c>
    </row>
    <row r="10" spans="1:11" ht="12.75">
      <c r="A10" s="457">
        <v>5</v>
      </c>
      <c r="B10" s="480" t="s">
        <v>688</v>
      </c>
      <c r="C10" s="548"/>
      <c r="D10" s="548"/>
      <c r="E10" s="548"/>
      <c r="F10" s="548"/>
      <c r="G10" s="548"/>
      <c r="H10" s="548"/>
      <c r="I10" s="548"/>
      <c r="J10" s="548"/>
      <c r="K10" s="548"/>
    </row>
    <row r="11" spans="1:11" ht="12.75">
      <c r="A11" s="457">
        <v>6</v>
      </c>
      <c r="B11" s="480" t="s">
        <v>689</v>
      </c>
      <c r="C11" s="548"/>
      <c r="D11" s="548"/>
      <c r="E11" s="548"/>
      <c r="F11" s="548"/>
      <c r="G11" s="548"/>
      <c r="H11" s="548"/>
      <c r="I11" s="548"/>
      <c r="J11" s="548"/>
      <c r="K11" s="5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K1" zoomScale="90" zoomScaleNormal="90" workbookViewId="0">
      <selection activeCell="N2" sqref="N2"/>
    </sheetView>
  </sheetViews>
  <sheetFormatPr defaultRowHeight="15"/>
  <cols>
    <col min="1" max="1" width="10" bestFit="1" customWidth="1"/>
    <col min="2" max="2" width="71.7109375" customWidth="1"/>
    <col min="3" max="4" width="13" bestFit="1" customWidth="1"/>
    <col min="5" max="5" width="10.5703125" bestFit="1" customWidth="1"/>
    <col min="6" max="6" width="11" bestFit="1" customWidth="1"/>
    <col min="7" max="7" width="10.5703125" bestFit="1" customWidth="1"/>
    <col min="8"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52" t="s">
        <v>30</v>
      </c>
      <c r="B1" s="3" t="str">
        <f>'Info '!C2</f>
        <v>JSC "CREDO BANK"</v>
      </c>
    </row>
    <row r="2" spans="1:19">
      <c r="A2" s="452" t="s">
        <v>31</v>
      </c>
      <c r="B2" s="412">
        <f>'1. key ratios '!B2</f>
        <v>44834</v>
      </c>
    </row>
    <row r="3" spans="1:19">
      <c r="A3" s="453" t="s">
        <v>715</v>
      </c>
      <c r="B3" s="460"/>
    </row>
    <row r="4" spans="1:19">
      <c r="A4" s="453"/>
      <c r="B4" s="460"/>
    </row>
    <row r="5" spans="1:19">
      <c r="A5" s="724" t="s">
        <v>716</v>
      </c>
      <c r="B5" s="724"/>
      <c r="C5" s="722" t="s">
        <v>735</v>
      </c>
      <c r="D5" s="722"/>
      <c r="E5" s="722"/>
      <c r="F5" s="722"/>
      <c r="G5" s="722"/>
      <c r="H5" s="722"/>
      <c r="I5" s="722" t="s">
        <v>737</v>
      </c>
      <c r="J5" s="722"/>
      <c r="K5" s="722"/>
      <c r="L5" s="722"/>
      <c r="M5" s="722"/>
      <c r="N5" s="723"/>
      <c r="O5" s="725" t="s">
        <v>717</v>
      </c>
      <c r="P5" s="725" t="s">
        <v>731</v>
      </c>
      <c r="Q5" s="725" t="s">
        <v>732</v>
      </c>
      <c r="R5" s="725" t="s">
        <v>736</v>
      </c>
      <c r="S5" s="725" t="s">
        <v>733</v>
      </c>
    </row>
    <row r="6" spans="1:19" ht="24" customHeight="1">
      <c r="A6" s="724"/>
      <c r="B6" s="724"/>
      <c r="C6" s="514"/>
      <c r="D6" s="478" t="s">
        <v>670</v>
      </c>
      <c r="E6" s="478" t="s">
        <v>671</v>
      </c>
      <c r="F6" s="478" t="s">
        <v>672</v>
      </c>
      <c r="G6" s="478" t="s">
        <v>673</v>
      </c>
      <c r="H6" s="478" t="s">
        <v>674</v>
      </c>
      <c r="I6" s="514"/>
      <c r="J6" s="478" t="s">
        <v>670</v>
      </c>
      <c r="K6" s="478" t="s">
        <v>671</v>
      </c>
      <c r="L6" s="478" t="s">
        <v>672</v>
      </c>
      <c r="M6" s="478" t="s">
        <v>673</v>
      </c>
      <c r="N6" s="515" t="s">
        <v>674</v>
      </c>
      <c r="O6" s="725"/>
      <c r="P6" s="725"/>
      <c r="Q6" s="725"/>
      <c r="R6" s="725"/>
      <c r="S6" s="725"/>
    </row>
    <row r="7" spans="1:19">
      <c r="A7" s="507">
        <v>1</v>
      </c>
      <c r="B7" s="509" t="s">
        <v>725</v>
      </c>
      <c r="C7" s="555">
        <f>SUM(D7:H7)</f>
        <v>11046171.310000001</v>
      </c>
      <c r="D7" s="556">
        <v>10113578.390000001</v>
      </c>
      <c r="E7" s="556">
        <v>296155.86</v>
      </c>
      <c r="F7" s="556">
        <v>320645.19</v>
      </c>
      <c r="G7" s="556">
        <v>179738.82</v>
      </c>
      <c r="H7" s="556">
        <v>136053.04999999999</v>
      </c>
      <c r="I7" s="555">
        <f>SUM(J7:N7)</f>
        <v>554003.17999999993</v>
      </c>
      <c r="J7" s="556">
        <v>202271.57</v>
      </c>
      <c r="K7" s="556">
        <v>29615.59</v>
      </c>
      <c r="L7" s="556">
        <v>96193.56</v>
      </c>
      <c r="M7" s="556">
        <v>89869.41</v>
      </c>
      <c r="N7" s="556">
        <v>136053.04999999999</v>
      </c>
      <c r="O7" s="556">
        <v>10429</v>
      </c>
      <c r="P7" s="559">
        <v>0.19978084639638344</v>
      </c>
      <c r="Q7" s="559">
        <v>0.29504670535688204</v>
      </c>
      <c r="R7" s="559">
        <v>0.21</v>
      </c>
      <c r="S7" s="600">
        <v>28.042755</v>
      </c>
    </row>
    <row r="8" spans="1:19">
      <c r="A8" s="507">
        <v>2</v>
      </c>
      <c r="B8" s="510" t="s">
        <v>724</v>
      </c>
      <c r="C8" s="555">
        <f t="shared" ref="C8:C18" si="0">SUM(D8:H8)</f>
        <v>764838156.78999996</v>
      </c>
      <c r="D8" s="556">
        <v>707640259.68000007</v>
      </c>
      <c r="E8" s="556">
        <v>27561094.789999999</v>
      </c>
      <c r="F8" s="556">
        <v>16064902.18</v>
      </c>
      <c r="G8" s="556">
        <v>7939429.46</v>
      </c>
      <c r="H8" s="556">
        <v>5632470.6800000006</v>
      </c>
      <c r="I8" s="555">
        <f t="shared" ref="I8:I18" si="1">SUM(J8:N8)</f>
        <v>31330570.749999996</v>
      </c>
      <c r="J8" s="556">
        <v>14152805.189999999</v>
      </c>
      <c r="K8" s="556">
        <v>2756109.48</v>
      </c>
      <c r="L8" s="556">
        <v>4819470.66</v>
      </c>
      <c r="M8" s="556">
        <v>3969714.7399999998</v>
      </c>
      <c r="N8" s="556">
        <v>5632470.6800000006</v>
      </c>
      <c r="O8" s="556">
        <v>182181</v>
      </c>
      <c r="P8" s="559">
        <v>0.2429029718449483</v>
      </c>
      <c r="Q8" s="559">
        <v>0.33917798371290048</v>
      </c>
      <c r="R8" s="559">
        <v>0.23</v>
      </c>
      <c r="S8" s="600">
        <v>35.453676999999999</v>
      </c>
    </row>
    <row r="9" spans="1:19">
      <c r="A9" s="507">
        <v>3</v>
      </c>
      <c r="B9" s="510" t="s">
        <v>723</v>
      </c>
      <c r="C9" s="555">
        <f t="shared" si="0"/>
        <v>0</v>
      </c>
      <c r="D9" s="556">
        <v>0</v>
      </c>
      <c r="E9" s="556">
        <v>0</v>
      </c>
      <c r="F9" s="556">
        <v>0</v>
      </c>
      <c r="G9" s="556">
        <v>0</v>
      </c>
      <c r="H9" s="556">
        <v>0</v>
      </c>
      <c r="I9" s="555">
        <f t="shared" si="1"/>
        <v>0</v>
      </c>
      <c r="J9" s="556">
        <v>0</v>
      </c>
      <c r="K9" s="556">
        <v>0</v>
      </c>
      <c r="L9" s="556">
        <v>0</v>
      </c>
      <c r="M9" s="556">
        <v>0</v>
      </c>
      <c r="N9" s="556">
        <v>0</v>
      </c>
      <c r="O9" s="556"/>
      <c r="P9" s="560"/>
      <c r="Q9" s="559"/>
      <c r="R9" s="560"/>
      <c r="S9" s="600"/>
    </row>
    <row r="10" spans="1:19">
      <c r="A10" s="507">
        <v>4</v>
      </c>
      <c r="B10" s="510" t="s">
        <v>722</v>
      </c>
      <c r="C10" s="555">
        <f t="shared" si="0"/>
        <v>155092250.28</v>
      </c>
      <c r="D10" s="556">
        <v>149435483.44</v>
      </c>
      <c r="E10" s="556">
        <v>2485603.9</v>
      </c>
      <c r="F10" s="556">
        <v>1512133.29</v>
      </c>
      <c r="G10" s="556">
        <v>1358679.59</v>
      </c>
      <c r="H10" s="556">
        <v>300350.06</v>
      </c>
      <c r="I10" s="555">
        <f t="shared" si="1"/>
        <v>4670599.9099999992</v>
      </c>
      <c r="J10" s="556">
        <v>2988709.67</v>
      </c>
      <c r="K10" s="556">
        <v>248560.39</v>
      </c>
      <c r="L10" s="556">
        <v>453639.99</v>
      </c>
      <c r="M10" s="556">
        <v>679339.8</v>
      </c>
      <c r="N10" s="556">
        <v>300350.06</v>
      </c>
      <c r="O10" s="556">
        <v>227509</v>
      </c>
      <c r="P10" s="559">
        <v>3.3045461878839152E-2</v>
      </c>
      <c r="Q10" s="559">
        <v>0.22254557708382208</v>
      </c>
      <c r="R10" s="559">
        <v>0.03</v>
      </c>
      <c r="S10" s="600">
        <v>11.039305000000001</v>
      </c>
    </row>
    <row r="11" spans="1:19">
      <c r="A11" s="507">
        <v>5</v>
      </c>
      <c r="B11" s="510" t="s">
        <v>721</v>
      </c>
      <c r="C11" s="555">
        <f t="shared" si="0"/>
        <v>40705.409999999996</v>
      </c>
      <c r="D11" s="556">
        <v>38366.71</v>
      </c>
      <c r="E11" s="556">
        <v>157.32</v>
      </c>
      <c r="F11" s="556">
        <v>1625.64</v>
      </c>
      <c r="G11" s="556">
        <v>555.74</v>
      </c>
      <c r="H11" s="556">
        <v>0</v>
      </c>
      <c r="I11" s="555">
        <f t="shared" si="1"/>
        <v>1548.62</v>
      </c>
      <c r="J11" s="556">
        <v>767.33</v>
      </c>
      <c r="K11" s="556">
        <v>15.73</v>
      </c>
      <c r="L11" s="556">
        <v>487.69</v>
      </c>
      <c r="M11" s="556">
        <v>277.87</v>
      </c>
      <c r="N11" s="556">
        <v>0</v>
      </c>
      <c r="O11" s="556">
        <v>23</v>
      </c>
      <c r="P11" s="559">
        <v>0.38331288807683533</v>
      </c>
      <c r="Q11" s="559">
        <v>0.48996933211525306</v>
      </c>
      <c r="R11" s="559">
        <v>0.36</v>
      </c>
      <c r="S11" s="600">
        <v>3.960461</v>
      </c>
    </row>
    <row r="12" spans="1:19">
      <c r="A12" s="507">
        <v>6</v>
      </c>
      <c r="B12" s="510" t="s">
        <v>720</v>
      </c>
      <c r="C12" s="555">
        <f t="shared" si="0"/>
        <v>11326183.76</v>
      </c>
      <c r="D12" s="556">
        <v>10463349.93</v>
      </c>
      <c r="E12" s="556">
        <v>223820.02</v>
      </c>
      <c r="F12" s="556">
        <v>281425.58</v>
      </c>
      <c r="G12" s="556">
        <v>335301.34000000003</v>
      </c>
      <c r="H12" s="556">
        <v>22286.89</v>
      </c>
      <c r="I12" s="555">
        <f t="shared" si="1"/>
        <v>506014.23</v>
      </c>
      <c r="J12" s="556">
        <v>209267</v>
      </c>
      <c r="K12" s="556">
        <v>22382</v>
      </c>
      <c r="L12" s="556">
        <v>84427.67</v>
      </c>
      <c r="M12" s="556">
        <v>167650.67000000001</v>
      </c>
      <c r="N12" s="556">
        <v>22286.89</v>
      </c>
      <c r="O12" s="556">
        <v>22925</v>
      </c>
      <c r="P12" s="559">
        <v>0.29999999999999993</v>
      </c>
      <c r="Q12" s="559">
        <v>0.37</v>
      </c>
      <c r="R12" s="559">
        <v>0.3</v>
      </c>
      <c r="S12" s="600">
        <v>313.27937500000002</v>
      </c>
    </row>
    <row r="13" spans="1:19">
      <c r="A13" s="507">
        <v>7</v>
      </c>
      <c r="B13" s="510" t="s">
        <v>719</v>
      </c>
      <c r="C13" s="555">
        <f t="shared" si="0"/>
        <v>165439237.86999997</v>
      </c>
      <c r="D13" s="556">
        <v>159347025.24000001</v>
      </c>
      <c r="E13" s="556">
        <v>2825287.89</v>
      </c>
      <c r="F13" s="556">
        <v>1833047.17</v>
      </c>
      <c r="G13" s="556">
        <v>1003013.89</v>
      </c>
      <c r="H13" s="556">
        <v>430863.68</v>
      </c>
      <c r="I13" s="555">
        <f t="shared" si="1"/>
        <v>4951754.0799999991</v>
      </c>
      <c r="J13" s="556">
        <v>3186940.51</v>
      </c>
      <c r="K13" s="556">
        <v>282528.79000000004</v>
      </c>
      <c r="L13" s="556">
        <v>549914.15</v>
      </c>
      <c r="M13" s="556">
        <v>501506.95</v>
      </c>
      <c r="N13" s="556">
        <v>430863.68</v>
      </c>
      <c r="O13" s="556">
        <v>19153</v>
      </c>
      <c r="P13" s="559">
        <v>0.18689313383426762</v>
      </c>
      <c r="Q13" s="559">
        <v>0.25</v>
      </c>
      <c r="R13" s="559">
        <v>0.19</v>
      </c>
      <c r="S13" s="600">
        <v>59.575133000000001</v>
      </c>
    </row>
    <row r="14" spans="1:19">
      <c r="A14" s="516">
        <v>7.1</v>
      </c>
      <c r="B14" s="511" t="s">
        <v>728</v>
      </c>
      <c r="C14" s="555">
        <f t="shared" si="0"/>
        <v>50020699.350000001</v>
      </c>
      <c r="D14" s="556">
        <v>49434071.780000001</v>
      </c>
      <c r="E14" s="556">
        <v>94374.57</v>
      </c>
      <c r="F14" s="556">
        <v>421913.75</v>
      </c>
      <c r="G14" s="556">
        <v>65121.04</v>
      </c>
      <c r="H14" s="556">
        <v>5218.21</v>
      </c>
      <c r="I14" s="555">
        <f t="shared" si="1"/>
        <v>1162471.75</v>
      </c>
      <c r="J14" s="556">
        <v>988681.44</v>
      </c>
      <c r="K14" s="556">
        <v>9437.4599999999991</v>
      </c>
      <c r="L14" s="556">
        <v>126574.12</v>
      </c>
      <c r="M14" s="556">
        <v>32560.52</v>
      </c>
      <c r="N14" s="556">
        <v>5218.21</v>
      </c>
      <c r="O14" s="556">
        <v>867</v>
      </c>
      <c r="P14" s="559">
        <v>0.13</v>
      </c>
      <c r="Q14" s="559">
        <v>0.15665971431720394</v>
      </c>
      <c r="R14" s="559">
        <v>0.13</v>
      </c>
      <c r="S14" s="600">
        <v>118.123581</v>
      </c>
    </row>
    <row r="15" spans="1:19">
      <c r="A15" s="516">
        <v>7.2</v>
      </c>
      <c r="B15" s="511" t="s">
        <v>730</v>
      </c>
      <c r="C15" s="555">
        <f t="shared" si="0"/>
        <v>2539154.9500000002</v>
      </c>
      <c r="D15" s="556">
        <v>2531238.5700000003</v>
      </c>
      <c r="E15" s="556">
        <v>0</v>
      </c>
      <c r="F15" s="556">
        <v>7916.38</v>
      </c>
      <c r="G15" s="556">
        <v>0</v>
      </c>
      <c r="H15" s="556">
        <v>0</v>
      </c>
      <c r="I15" s="555">
        <f t="shared" si="1"/>
        <v>52999.679999999993</v>
      </c>
      <c r="J15" s="556">
        <v>50624.77</v>
      </c>
      <c r="K15" s="556">
        <v>0</v>
      </c>
      <c r="L15" s="556">
        <v>2374.91</v>
      </c>
      <c r="M15" s="556">
        <v>0</v>
      </c>
      <c r="N15" s="556">
        <v>0</v>
      </c>
      <c r="O15" s="556">
        <v>57</v>
      </c>
      <c r="P15" s="559">
        <v>0.15018818961493113</v>
      </c>
      <c r="Q15" s="559">
        <v>0.17916937065343802</v>
      </c>
      <c r="R15" s="559">
        <v>0.14000000000000001</v>
      </c>
      <c r="S15" s="600">
        <v>83.001748000000006</v>
      </c>
    </row>
    <row r="16" spans="1:19">
      <c r="A16" s="516">
        <v>7.3</v>
      </c>
      <c r="B16" s="511" t="s">
        <v>727</v>
      </c>
      <c r="C16" s="555">
        <f t="shared" si="0"/>
        <v>112879383.56999999</v>
      </c>
      <c r="D16" s="556">
        <v>107381714.89</v>
      </c>
      <c r="E16" s="556">
        <v>2730913.32</v>
      </c>
      <c r="F16" s="556">
        <v>1403217.04</v>
      </c>
      <c r="G16" s="556">
        <v>937892.85</v>
      </c>
      <c r="H16" s="556">
        <v>425645.47</v>
      </c>
      <c r="I16" s="555">
        <f t="shared" si="1"/>
        <v>3736282.6500000004</v>
      </c>
      <c r="J16" s="556">
        <v>2147634.3000000003</v>
      </c>
      <c r="K16" s="556">
        <v>273091.33</v>
      </c>
      <c r="L16" s="556">
        <v>420965.12</v>
      </c>
      <c r="M16" s="556">
        <v>468946.43</v>
      </c>
      <c r="N16" s="556">
        <v>425645.47</v>
      </c>
      <c r="O16" s="556">
        <v>18229</v>
      </c>
      <c r="P16" s="559">
        <v>0.22633088338558266</v>
      </c>
      <c r="Q16" s="559">
        <v>0.31633088338558268</v>
      </c>
      <c r="R16" s="559">
        <v>0.22</v>
      </c>
      <c r="S16" s="600">
        <v>33.031894999999999</v>
      </c>
    </row>
    <row r="17" spans="1:19">
      <c r="A17" s="507">
        <v>8</v>
      </c>
      <c r="B17" s="510" t="s">
        <v>726</v>
      </c>
      <c r="C17" s="555">
        <f t="shared" si="0"/>
        <v>0</v>
      </c>
      <c r="D17" s="556">
        <v>0</v>
      </c>
      <c r="E17" s="556">
        <v>0</v>
      </c>
      <c r="F17" s="556">
        <v>0</v>
      </c>
      <c r="G17" s="556">
        <v>0</v>
      </c>
      <c r="H17" s="556">
        <v>0</v>
      </c>
      <c r="I17" s="555">
        <f t="shared" si="1"/>
        <v>0</v>
      </c>
      <c r="J17" s="556">
        <v>0</v>
      </c>
      <c r="K17" s="556">
        <v>0</v>
      </c>
      <c r="L17" s="556">
        <v>0</v>
      </c>
      <c r="M17" s="556">
        <v>0</v>
      </c>
      <c r="N17" s="556">
        <v>0</v>
      </c>
      <c r="O17" s="556"/>
      <c r="P17" s="560"/>
      <c r="Q17" s="559"/>
      <c r="R17" s="560"/>
      <c r="S17" s="600"/>
    </row>
    <row r="18" spans="1:19">
      <c r="A18" s="508">
        <v>9</v>
      </c>
      <c r="B18" s="512" t="s">
        <v>718</v>
      </c>
      <c r="C18" s="555">
        <f t="shared" si="0"/>
        <v>2315325.5900000003</v>
      </c>
      <c r="D18" s="557">
        <v>2236316.02</v>
      </c>
      <c r="E18" s="557">
        <v>40612.06</v>
      </c>
      <c r="F18" s="557">
        <v>20443.810000000001</v>
      </c>
      <c r="G18" s="557">
        <v>17953.7</v>
      </c>
      <c r="H18" s="557">
        <v>0</v>
      </c>
      <c r="I18" s="555">
        <f t="shared" si="1"/>
        <v>63897.509999999995</v>
      </c>
      <c r="J18" s="557">
        <v>44726.32</v>
      </c>
      <c r="K18" s="557">
        <v>4061.2000000000003</v>
      </c>
      <c r="L18" s="557">
        <v>6133.14</v>
      </c>
      <c r="M18" s="557">
        <v>8976.85</v>
      </c>
      <c r="N18" s="557">
        <v>0</v>
      </c>
      <c r="O18" s="557">
        <v>979</v>
      </c>
      <c r="P18" s="561">
        <v>6.1203802045190506E-2</v>
      </c>
      <c r="Q18" s="561">
        <v>9.4156100104675094E-2</v>
      </c>
      <c r="R18" s="561">
        <v>0.11</v>
      </c>
      <c r="S18" s="601">
        <v>35.113323999999999</v>
      </c>
    </row>
    <row r="19" spans="1:19">
      <c r="A19" s="507">
        <v>10</v>
      </c>
      <c r="B19" s="513" t="s">
        <v>729</v>
      </c>
      <c r="C19" s="555">
        <f>SUM(C7:C13)+SUM(C17:C18)</f>
        <v>1110098031.0099998</v>
      </c>
      <c r="D19" s="555">
        <f>SUM(D7:D13)+SUM(D17:D18)</f>
        <v>1039274379.41</v>
      </c>
      <c r="E19" s="555">
        <f t="shared" ref="E19:H19" si="2">SUM(E7:E13)+SUM(E17:E18)</f>
        <v>33432731.839999996</v>
      </c>
      <c r="F19" s="555">
        <f t="shared" si="2"/>
        <v>20034222.859999996</v>
      </c>
      <c r="G19" s="555">
        <f t="shared" si="2"/>
        <v>10834672.540000001</v>
      </c>
      <c r="H19" s="555">
        <f t="shared" si="2"/>
        <v>6522024.3599999994</v>
      </c>
      <c r="I19" s="555">
        <f>SUM(I7:I13)+SUM(I17:I18)</f>
        <v>42078388.279999986</v>
      </c>
      <c r="J19" s="555">
        <f>SUM(J7:J13)+SUM(J17:J18)</f>
        <v>20785487.589999996</v>
      </c>
      <c r="K19" s="555">
        <f t="shared" ref="K19:O19" si="3">SUM(K7:K13)+SUM(K17:K18)</f>
        <v>3343273.18</v>
      </c>
      <c r="L19" s="555">
        <f t="shared" si="3"/>
        <v>6010266.8600000003</v>
      </c>
      <c r="M19" s="555">
        <f t="shared" si="3"/>
        <v>5417336.29</v>
      </c>
      <c r="N19" s="555">
        <f t="shared" si="3"/>
        <v>6522024.3599999994</v>
      </c>
      <c r="O19" s="555">
        <f t="shared" si="3"/>
        <v>463199</v>
      </c>
      <c r="P19" s="558">
        <v>0.18529702080050928</v>
      </c>
      <c r="Q19" s="558">
        <v>0.29166899365184124</v>
      </c>
      <c r="R19" s="558">
        <v>0.19574302744139513</v>
      </c>
      <c r="S19" s="602">
        <v>41.137162130173785</v>
      </c>
    </row>
    <row r="20" spans="1:19" ht="25.5">
      <c r="A20" s="516">
        <v>10.1</v>
      </c>
      <c r="B20" s="511" t="s">
        <v>734</v>
      </c>
      <c r="C20" s="555">
        <f>SUM(D20:H20)</f>
        <v>1945917.0000000014</v>
      </c>
      <c r="D20" s="556">
        <v>1848113.9600000014</v>
      </c>
      <c r="E20" s="556">
        <v>38426.579999999994</v>
      </c>
      <c r="F20" s="556">
        <v>23705.789999999997</v>
      </c>
      <c r="G20" s="556">
        <v>11994.189999999999</v>
      </c>
      <c r="H20" s="556">
        <v>23676.48</v>
      </c>
      <c r="I20" s="555">
        <f>SUM(J20:N20)</f>
        <v>77590.249199999977</v>
      </c>
      <c r="J20" s="556">
        <v>36962.279199999968</v>
      </c>
      <c r="K20" s="556">
        <v>3842.6579999999994</v>
      </c>
      <c r="L20" s="556">
        <v>7111.7369999999992</v>
      </c>
      <c r="M20" s="556">
        <v>5997.0949999999993</v>
      </c>
      <c r="N20" s="556">
        <v>23676.48</v>
      </c>
      <c r="O20" s="556">
        <v>540</v>
      </c>
      <c r="P20" s="728">
        <v>0.22720000000000001</v>
      </c>
      <c r="Q20" s="729">
        <v>0.32669999999999999</v>
      </c>
      <c r="R20" s="728">
        <v>0.22289999999999999</v>
      </c>
      <c r="S20" s="730">
        <v>35.07</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abSelected="1" workbookViewId="0">
      <pane xSplit="1" ySplit="5" topLeftCell="B31" activePane="bottomRight" state="frozen"/>
      <selection activeCell="B9" sqref="B9"/>
      <selection pane="topRight" activeCell="B9" sqref="B9"/>
      <selection pane="bottomLeft" activeCell="B9" sqref="B9"/>
      <selection pane="bottomRight" activeCell="F33" sqref="F33:F40"/>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30</v>
      </c>
      <c r="B1" s="4" t="str">
        <f>'Info '!C2</f>
        <v>JSC "CREDO BANK"</v>
      </c>
    </row>
    <row r="2" spans="1:8">
      <c r="A2" s="2" t="s">
        <v>31</v>
      </c>
      <c r="B2" s="412">
        <f>'1. key ratios '!B2</f>
        <v>44834</v>
      </c>
    </row>
    <row r="3" spans="1:8">
      <c r="A3" s="2"/>
    </row>
    <row r="4" spans="1:8" ht="15" thickBot="1">
      <c r="A4" s="3" t="s">
        <v>32</v>
      </c>
      <c r="B4" s="13" t="s">
        <v>33</v>
      </c>
      <c r="C4" s="3"/>
      <c r="D4" s="14"/>
      <c r="E4" s="14"/>
      <c r="F4" s="15"/>
      <c r="G4" s="15"/>
      <c r="H4" s="16" t="s">
        <v>73</v>
      </c>
    </row>
    <row r="5" spans="1:8">
      <c r="A5" s="17"/>
      <c r="B5" s="18"/>
      <c r="C5" s="622" t="s">
        <v>68</v>
      </c>
      <c r="D5" s="623"/>
      <c r="E5" s="624"/>
      <c r="F5" s="622" t="s">
        <v>72</v>
      </c>
      <c r="G5" s="623"/>
      <c r="H5" s="625"/>
    </row>
    <row r="6" spans="1:8">
      <c r="A6" s="19" t="s">
        <v>6</v>
      </c>
      <c r="B6" s="20" t="s">
        <v>34</v>
      </c>
      <c r="C6" s="21" t="s">
        <v>69</v>
      </c>
      <c r="D6" s="21" t="s">
        <v>70</v>
      </c>
      <c r="E6" s="21" t="s">
        <v>71</v>
      </c>
      <c r="F6" s="21" t="s">
        <v>69</v>
      </c>
      <c r="G6" s="21" t="s">
        <v>70</v>
      </c>
      <c r="H6" s="22" t="s">
        <v>71</v>
      </c>
    </row>
    <row r="7" spans="1:8" ht="15.75">
      <c r="A7" s="19">
        <v>1</v>
      </c>
      <c r="B7" s="23" t="s">
        <v>35</v>
      </c>
      <c r="C7" s="562">
        <v>47299965.079999998</v>
      </c>
      <c r="D7" s="562">
        <v>18664160.800000001</v>
      </c>
      <c r="E7" s="25">
        <f>C7+D7</f>
        <v>65964125.879999995</v>
      </c>
      <c r="F7" s="563">
        <v>31142998.140000001</v>
      </c>
      <c r="G7" s="564">
        <v>17416883.93</v>
      </c>
      <c r="H7" s="27">
        <f>F7+G7</f>
        <v>48559882.07</v>
      </c>
    </row>
    <row r="8" spans="1:8" ht="15.75">
      <c r="A8" s="19">
        <v>2</v>
      </c>
      <c r="B8" s="23" t="s">
        <v>36</v>
      </c>
      <c r="C8" s="562">
        <v>99084266.650000006</v>
      </c>
      <c r="D8" s="562">
        <v>25736473.450000003</v>
      </c>
      <c r="E8" s="25">
        <f t="shared" ref="E8:E19" si="0">C8+D8</f>
        <v>124820740.10000001</v>
      </c>
      <c r="F8" s="563">
        <v>65572473.640000001</v>
      </c>
      <c r="G8" s="564">
        <v>18150212.059999999</v>
      </c>
      <c r="H8" s="27">
        <f t="shared" ref="H8:H40" si="1">F8+G8</f>
        <v>83722685.700000003</v>
      </c>
    </row>
    <row r="9" spans="1:8" ht="15.75">
      <c r="A9" s="19">
        <v>3</v>
      </c>
      <c r="B9" s="23" t="s">
        <v>37</v>
      </c>
      <c r="C9" s="562">
        <v>1783510.02</v>
      </c>
      <c r="D9" s="562">
        <v>58712091.039999999</v>
      </c>
      <c r="E9" s="25">
        <f t="shared" si="0"/>
        <v>60495601.060000002</v>
      </c>
      <c r="F9" s="563">
        <v>25274805.59</v>
      </c>
      <c r="G9" s="564">
        <v>68949488.800000012</v>
      </c>
      <c r="H9" s="27">
        <f t="shared" si="1"/>
        <v>94224294.390000015</v>
      </c>
    </row>
    <row r="10" spans="1:8" ht="15.75">
      <c r="A10" s="19">
        <v>4</v>
      </c>
      <c r="B10" s="23" t="s">
        <v>38</v>
      </c>
      <c r="C10" s="562">
        <v>0</v>
      </c>
      <c r="D10" s="562">
        <v>0</v>
      </c>
      <c r="E10" s="25">
        <f t="shared" si="0"/>
        <v>0</v>
      </c>
      <c r="F10" s="563">
        <v>0</v>
      </c>
      <c r="G10" s="564">
        <v>0</v>
      </c>
      <c r="H10" s="27">
        <f t="shared" si="1"/>
        <v>0</v>
      </c>
    </row>
    <row r="11" spans="1:8" ht="15.75">
      <c r="A11" s="19">
        <v>5</v>
      </c>
      <c r="B11" s="23" t="s">
        <v>39</v>
      </c>
      <c r="C11" s="562">
        <v>47902618.409999996</v>
      </c>
      <c r="D11" s="562">
        <v>0</v>
      </c>
      <c r="E11" s="25">
        <f t="shared" si="0"/>
        <v>47902618.409999996</v>
      </c>
      <c r="F11" s="563">
        <v>42858627.269999996</v>
      </c>
      <c r="G11" s="564">
        <v>0</v>
      </c>
      <c r="H11" s="27">
        <f t="shared" si="1"/>
        <v>42858627.269999996</v>
      </c>
    </row>
    <row r="12" spans="1:8" ht="15.75">
      <c r="A12" s="19">
        <v>6.1</v>
      </c>
      <c r="B12" s="28" t="s">
        <v>40</v>
      </c>
      <c r="C12" s="562">
        <v>1517261517.2500002</v>
      </c>
      <c r="D12" s="562">
        <v>166212530.73589998</v>
      </c>
      <c r="E12" s="25">
        <f t="shared" si="0"/>
        <v>1683474047.9859002</v>
      </c>
      <c r="F12" s="563">
        <v>1098469127.6699998</v>
      </c>
      <c r="G12" s="564">
        <v>110701089.89359999</v>
      </c>
      <c r="H12" s="27">
        <f t="shared" si="1"/>
        <v>1209170217.5635998</v>
      </c>
    </row>
    <row r="13" spans="1:8" ht="15.75">
      <c r="A13" s="19">
        <v>6.2</v>
      </c>
      <c r="B13" s="28" t="s">
        <v>41</v>
      </c>
      <c r="C13" s="562">
        <v>-57815686.664799996</v>
      </c>
      <c r="D13" s="562">
        <v>-6148846.4816000005</v>
      </c>
      <c r="E13" s="25">
        <f t="shared" si="0"/>
        <v>-63964533.146399997</v>
      </c>
      <c r="F13" s="563">
        <v>-37751622.882799998</v>
      </c>
      <c r="G13" s="564">
        <v>-7024680.352</v>
      </c>
      <c r="H13" s="27">
        <f t="shared" si="1"/>
        <v>-44776303.234799996</v>
      </c>
    </row>
    <row r="14" spans="1:8">
      <c r="A14" s="19">
        <v>6</v>
      </c>
      <c r="B14" s="23" t="s">
        <v>42</v>
      </c>
      <c r="C14" s="25">
        <f>C12+C13</f>
        <v>1459445830.5852003</v>
      </c>
      <c r="D14" s="25">
        <f>D12+D13</f>
        <v>160063684.2543</v>
      </c>
      <c r="E14" s="25">
        <f t="shared" si="0"/>
        <v>1619509514.8395004</v>
      </c>
      <c r="F14" s="25">
        <f>F12+F13</f>
        <v>1060717504.7871999</v>
      </c>
      <c r="G14" s="25">
        <f>G12+G13</f>
        <v>103676409.54159999</v>
      </c>
      <c r="H14" s="27">
        <f t="shared" si="1"/>
        <v>1164393914.3287997</v>
      </c>
    </row>
    <row r="15" spans="1:8" ht="15.75">
      <c r="A15" s="19">
        <v>7</v>
      </c>
      <c r="B15" s="23" t="s">
        <v>43</v>
      </c>
      <c r="C15" s="562">
        <v>28539886.760000002</v>
      </c>
      <c r="D15" s="562">
        <v>1048449.1899999998</v>
      </c>
      <c r="E15" s="25">
        <f t="shared" si="0"/>
        <v>29588335.950000003</v>
      </c>
      <c r="F15" s="563">
        <v>24074490.629999995</v>
      </c>
      <c r="G15" s="564">
        <v>1157790.6400000001</v>
      </c>
      <c r="H15" s="27">
        <f t="shared" si="1"/>
        <v>25232281.269999996</v>
      </c>
    </row>
    <row r="16" spans="1:8" ht="15.75">
      <c r="A16" s="19">
        <v>8</v>
      </c>
      <c r="B16" s="23" t="s">
        <v>197</v>
      </c>
      <c r="C16" s="562">
        <v>2263328</v>
      </c>
      <c r="D16" s="562">
        <v>0</v>
      </c>
      <c r="E16" s="25">
        <f t="shared" si="0"/>
        <v>2263328</v>
      </c>
      <c r="F16" s="563">
        <v>1097656.5</v>
      </c>
      <c r="G16" s="564">
        <v>0</v>
      </c>
      <c r="H16" s="27">
        <f t="shared" si="1"/>
        <v>1097656.5</v>
      </c>
    </row>
    <row r="17" spans="1:8" ht="15.75">
      <c r="A17" s="19">
        <v>9</v>
      </c>
      <c r="B17" s="23" t="s">
        <v>44</v>
      </c>
      <c r="C17" s="562">
        <v>0</v>
      </c>
      <c r="D17" s="562">
        <v>0</v>
      </c>
      <c r="E17" s="25">
        <f t="shared" si="0"/>
        <v>0</v>
      </c>
      <c r="F17" s="563">
        <v>44000000</v>
      </c>
      <c r="G17" s="564">
        <v>0</v>
      </c>
      <c r="H17" s="27">
        <f t="shared" si="1"/>
        <v>44000000</v>
      </c>
    </row>
    <row r="18" spans="1:8" ht="15.75">
      <c r="A18" s="19">
        <v>10</v>
      </c>
      <c r="B18" s="23" t="s">
        <v>45</v>
      </c>
      <c r="C18" s="562">
        <v>39798549.939999998</v>
      </c>
      <c r="D18" s="562">
        <v>0</v>
      </c>
      <c r="E18" s="25">
        <f t="shared" si="0"/>
        <v>39798549.939999998</v>
      </c>
      <c r="F18" s="563">
        <v>32999230.360000007</v>
      </c>
      <c r="G18" s="564">
        <v>0</v>
      </c>
      <c r="H18" s="27">
        <f t="shared" si="1"/>
        <v>32999230.360000007</v>
      </c>
    </row>
    <row r="19" spans="1:8" ht="15.75">
      <c r="A19" s="19">
        <v>11</v>
      </c>
      <c r="B19" s="23" t="s">
        <v>46</v>
      </c>
      <c r="C19" s="562">
        <v>46512102.579999998</v>
      </c>
      <c r="D19" s="562">
        <v>9194277.8100000005</v>
      </c>
      <c r="E19" s="25">
        <f t="shared" si="0"/>
        <v>55706380.390000001</v>
      </c>
      <c r="F19" s="563">
        <v>32661134.930000003</v>
      </c>
      <c r="G19" s="564">
        <v>2824881.4400000004</v>
      </c>
      <c r="H19" s="27">
        <f t="shared" si="1"/>
        <v>35486016.370000005</v>
      </c>
    </row>
    <row r="20" spans="1:8">
      <c r="A20" s="19">
        <v>12</v>
      </c>
      <c r="B20" s="30" t="s">
        <v>47</v>
      </c>
      <c r="C20" s="25">
        <f>SUM(C7:C11)+SUM(C14:C19)</f>
        <v>1772630058.0252004</v>
      </c>
      <c r="D20" s="25">
        <f>SUM(D7:D11)+SUM(D14:D19)</f>
        <v>273419136.54429996</v>
      </c>
      <c r="E20" s="25">
        <f>C20+D20</f>
        <v>2046049194.5695004</v>
      </c>
      <c r="F20" s="25">
        <f>SUM(F7:F11)+SUM(F14:F19)</f>
        <v>1360398921.8471999</v>
      </c>
      <c r="G20" s="25">
        <f>SUM(G7:G11)+SUM(G14:G19)</f>
        <v>212175666.41159999</v>
      </c>
      <c r="H20" s="27">
        <f t="shared" si="1"/>
        <v>1572574588.2588</v>
      </c>
    </row>
    <row r="21" spans="1:8">
      <c r="A21" s="19"/>
      <c r="B21" s="20" t="s">
        <v>48</v>
      </c>
      <c r="C21" s="31"/>
      <c r="D21" s="31"/>
      <c r="E21" s="31"/>
      <c r="F21" s="32"/>
      <c r="G21" s="33"/>
      <c r="H21" s="34"/>
    </row>
    <row r="22" spans="1:8" ht="15.75">
      <c r="A22" s="19">
        <v>13</v>
      </c>
      <c r="B22" s="23" t="s">
        <v>49</v>
      </c>
      <c r="C22" s="562">
        <v>0</v>
      </c>
      <c r="D22" s="562">
        <v>0</v>
      </c>
      <c r="E22" s="25">
        <f>C22+D22</f>
        <v>0</v>
      </c>
      <c r="F22" s="563">
        <v>0</v>
      </c>
      <c r="G22" s="564">
        <v>0</v>
      </c>
      <c r="H22" s="27">
        <f t="shared" si="1"/>
        <v>0</v>
      </c>
    </row>
    <row r="23" spans="1:8" ht="15.75">
      <c r="A23" s="19">
        <v>14</v>
      </c>
      <c r="B23" s="23" t="s">
        <v>50</v>
      </c>
      <c r="C23" s="562">
        <v>87756661.311006993</v>
      </c>
      <c r="D23" s="562">
        <v>59179571.625399999</v>
      </c>
      <c r="E23" s="25">
        <f t="shared" ref="E23:E40" si="2">C23+D23</f>
        <v>146936232.936407</v>
      </c>
      <c r="F23" s="563">
        <v>48712435.869999997</v>
      </c>
      <c r="G23" s="564">
        <v>9355860.1500000004</v>
      </c>
      <c r="H23" s="27">
        <f t="shared" si="1"/>
        <v>58068296.019999996</v>
      </c>
    </row>
    <row r="24" spans="1:8" ht="15.75">
      <c r="A24" s="19">
        <v>15</v>
      </c>
      <c r="B24" s="23" t="s">
        <v>51</v>
      </c>
      <c r="C24" s="562">
        <v>10700434.722399991</v>
      </c>
      <c r="D24" s="562">
        <v>25533548.867200077</v>
      </c>
      <c r="E24" s="25">
        <f t="shared" si="2"/>
        <v>36233983.589600071</v>
      </c>
      <c r="F24" s="563">
        <v>4776325.3820000002</v>
      </c>
      <c r="G24" s="564">
        <v>11364686.502900001</v>
      </c>
      <c r="H24" s="27">
        <f t="shared" si="1"/>
        <v>16141011.8849</v>
      </c>
    </row>
    <row r="25" spans="1:8" ht="15.75">
      <c r="A25" s="19">
        <v>16</v>
      </c>
      <c r="B25" s="23" t="s">
        <v>52</v>
      </c>
      <c r="C25" s="562">
        <v>299765301.50999975</v>
      </c>
      <c r="D25" s="562">
        <v>72367888.134499922</v>
      </c>
      <c r="E25" s="25">
        <f t="shared" si="2"/>
        <v>372133189.64449966</v>
      </c>
      <c r="F25" s="563">
        <v>98602584.200000003</v>
      </c>
      <c r="G25" s="564">
        <v>29022727.9712</v>
      </c>
      <c r="H25" s="27">
        <f t="shared" si="1"/>
        <v>127625312.17120001</v>
      </c>
    </row>
    <row r="26" spans="1:8" ht="15.75">
      <c r="A26" s="19">
        <v>17</v>
      </c>
      <c r="B26" s="23" t="s">
        <v>53</v>
      </c>
      <c r="C26" s="565"/>
      <c r="D26" s="565"/>
      <c r="E26" s="25">
        <f t="shared" si="2"/>
        <v>0</v>
      </c>
      <c r="F26" s="566"/>
      <c r="G26" s="567"/>
      <c r="H26" s="27">
        <f t="shared" si="1"/>
        <v>0</v>
      </c>
    </row>
    <row r="27" spans="1:8" ht="15.75">
      <c r="A27" s="19">
        <v>18</v>
      </c>
      <c r="B27" s="23" t="s">
        <v>54</v>
      </c>
      <c r="C27" s="562">
        <v>818379519.35460329</v>
      </c>
      <c r="D27" s="562">
        <v>237671612.19490933</v>
      </c>
      <c r="E27" s="25">
        <f t="shared" si="2"/>
        <v>1056051131.5495126</v>
      </c>
      <c r="F27" s="563">
        <v>819908551.93063486</v>
      </c>
      <c r="G27" s="564">
        <v>172819221.88829944</v>
      </c>
      <c r="H27" s="27">
        <f t="shared" si="1"/>
        <v>992727773.81893432</v>
      </c>
    </row>
    <row r="28" spans="1:8" ht="15.75">
      <c r="A28" s="19">
        <v>19</v>
      </c>
      <c r="B28" s="23" t="s">
        <v>55</v>
      </c>
      <c r="C28" s="562">
        <v>31633649.43</v>
      </c>
      <c r="D28" s="562">
        <v>3303889.53</v>
      </c>
      <c r="E28" s="25">
        <f t="shared" si="2"/>
        <v>34937538.960000001</v>
      </c>
      <c r="F28" s="563">
        <v>24247079.460000001</v>
      </c>
      <c r="G28" s="564">
        <v>1831997.34</v>
      </c>
      <c r="H28" s="27">
        <f t="shared" si="1"/>
        <v>26079076.800000001</v>
      </c>
    </row>
    <row r="29" spans="1:8" ht="15.75">
      <c r="A29" s="19">
        <v>20</v>
      </c>
      <c r="B29" s="23" t="s">
        <v>56</v>
      </c>
      <c r="C29" s="562">
        <v>87767397.280000016</v>
      </c>
      <c r="D29" s="562">
        <v>6980517.330000001</v>
      </c>
      <c r="E29" s="25">
        <f t="shared" si="2"/>
        <v>94747914.610000014</v>
      </c>
      <c r="F29" s="563">
        <v>71404441.189999998</v>
      </c>
      <c r="G29" s="564">
        <v>7014265.8300000001</v>
      </c>
      <c r="H29" s="27">
        <f t="shared" si="1"/>
        <v>78418707.019999996</v>
      </c>
    </row>
    <row r="30" spans="1:8" ht="15.75">
      <c r="A30" s="19">
        <v>21</v>
      </c>
      <c r="B30" s="23" t="s">
        <v>57</v>
      </c>
      <c r="C30" s="562">
        <v>61847730</v>
      </c>
      <c r="D30" s="562">
        <v>22420600</v>
      </c>
      <c r="E30" s="25">
        <f t="shared" si="2"/>
        <v>84268330</v>
      </c>
      <c r="F30" s="563">
        <v>61847730</v>
      </c>
      <c r="G30" s="564">
        <v>0</v>
      </c>
      <c r="H30" s="27">
        <f t="shared" si="1"/>
        <v>61847730</v>
      </c>
    </row>
    <row r="31" spans="1:8">
      <c r="A31" s="19">
        <v>22</v>
      </c>
      <c r="B31" s="30" t="s">
        <v>58</v>
      </c>
      <c r="C31" s="25">
        <f>SUM(C22:C30)</f>
        <v>1397850693.6080101</v>
      </c>
      <c r="D31" s="25">
        <f>SUM(D22:D30)</f>
        <v>427457627.68200928</v>
      </c>
      <c r="E31" s="25">
        <f>C31+D31</f>
        <v>1825308321.2900193</v>
      </c>
      <c r="F31" s="25">
        <f>SUM(F22:F30)</f>
        <v>1129499148.032635</v>
      </c>
      <c r="G31" s="25">
        <f>SUM(G22:G30)</f>
        <v>231408759.68239945</v>
      </c>
      <c r="H31" s="27">
        <f t="shared" si="1"/>
        <v>1360907907.7150345</v>
      </c>
    </row>
    <row r="32" spans="1:8">
      <c r="A32" s="19"/>
      <c r="B32" s="20" t="s">
        <v>59</v>
      </c>
      <c r="C32" s="31"/>
      <c r="D32" s="31"/>
      <c r="E32" s="24"/>
      <c r="F32" s="32"/>
      <c r="G32" s="33"/>
      <c r="H32" s="34"/>
    </row>
    <row r="33" spans="1:8" ht="15.75">
      <c r="A33" s="19">
        <v>23</v>
      </c>
      <c r="B33" s="23" t="s">
        <v>60</v>
      </c>
      <c r="C33" s="562">
        <v>5176780</v>
      </c>
      <c r="D33" s="565"/>
      <c r="E33" s="25">
        <f t="shared" si="2"/>
        <v>5176780</v>
      </c>
      <c r="F33" s="563">
        <v>5174400</v>
      </c>
      <c r="G33" s="567"/>
      <c r="H33" s="27">
        <f t="shared" si="1"/>
        <v>5174400</v>
      </c>
    </row>
    <row r="34" spans="1:8" ht="15.75">
      <c r="A34" s="19">
        <v>24</v>
      </c>
      <c r="B34" s="23" t="s">
        <v>61</v>
      </c>
      <c r="C34" s="562">
        <v>0</v>
      </c>
      <c r="D34" s="565"/>
      <c r="E34" s="25">
        <f t="shared" si="2"/>
        <v>0</v>
      </c>
      <c r="F34" s="563">
        <v>0</v>
      </c>
      <c r="G34" s="567"/>
      <c r="H34" s="27">
        <f t="shared" si="1"/>
        <v>0</v>
      </c>
    </row>
    <row r="35" spans="1:8" ht="15.75">
      <c r="A35" s="19">
        <v>25</v>
      </c>
      <c r="B35" s="29" t="s">
        <v>62</v>
      </c>
      <c r="C35" s="562">
        <v>0</v>
      </c>
      <c r="D35" s="565"/>
      <c r="E35" s="25">
        <f t="shared" si="2"/>
        <v>0</v>
      </c>
      <c r="F35" s="563">
        <v>0</v>
      </c>
      <c r="G35" s="567"/>
      <c r="H35" s="27">
        <f t="shared" si="1"/>
        <v>0</v>
      </c>
    </row>
    <row r="36" spans="1:8" ht="15.75">
      <c r="A36" s="19">
        <v>26</v>
      </c>
      <c r="B36" s="23" t="s">
        <v>63</v>
      </c>
      <c r="C36" s="562">
        <v>35305300.5</v>
      </c>
      <c r="D36" s="565"/>
      <c r="E36" s="25">
        <f t="shared" si="2"/>
        <v>35305300.5</v>
      </c>
      <c r="F36" s="563">
        <v>35225907.200000003</v>
      </c>
      <c r="G36" s="567"/>
      <c r="H36" s="27">
        <f t="shared" si="1"/>
        <v>35225907.200000003</v>
      </c>
    </row>
    <row r="37" spans="1:8" ht="15.75">
      <c r="A37" s="19">
        <v>27</v>
      </c>
      <c r="B37" s="23" t="s">
        <v>64</v>
      </c>
      <c r="C37" s="562">
        <v>0</v>
      </c>
      <c r="D37" s="565"/>
      <c r="E37" s="25">
        <f t="shared" si="2"/>
        <v>0</v>
      </c>
      <c r="F37" s="563">
        <v>0</v>
      </c>
      <c r="G37" s="567"/>
      <c r="H37" s="27">
        <f t="shared" si="1"/>
        <v>0</v>
      </c>
    </row>
    <row r="38" spans="1:8" ht="15.75">
      <c r="A38" s="19">
        <v>28</v>
      </c>
      <c r="B38" s="23" t="s">
        <v>65</v>
      </c>
      <c r="C38" s="562">
        <v>179862333.71000001</v>
      </c>
      <c r="D38" s="565"/>
      <c r="E38" s="25">
        <f t="shared" si="2"/>
        <v>179862333.71000001</v>
      </c>
      <c r="F38" s="563">
        <v>170869913.7899996</v>
      </c>
      <c r="G38" s="567"/>
      <c r="H38" s="27">
        <f t="shared" si="1"/>
        <v>170869913.7899996</v>
      </c>
    </row>
    <row r="39" spans="1:8" ht="15.75">
      <c r="A39" s="19">
        <v>29</v>
      </c>
      <c r="B39" s="23" t="s">
        <v>66</v>
      </c>
      <c r="C39" s="562">
        <v>396459</v>
      </c>
      <c r="D39" s="565"/>
      <c r="E39" s="25">
        <f t="shared" si="2"/>
        <v>396459</v>
      </c>
      <c r="F39" s="563">
        <v>396459</v>
      </c>
      <c r="G39" s="567"/>
      <c r="H39" s="27">
        <f t="shared" si="1"/>
        <v>396459</v>
      </c>
    </row>
    <row r="40" spans="1:8" ht="15.75">
      <c r="A40" s="19">
        <v>30</v>
      </c>
      <c r="B40" s="267" t="s">
        <v>264</v>
      </c>
      <c r="C40" s="562">
        <v>220740873.21000001</v>
      </c>
      <c r="D40" s="565"/>
      <c r="E40" s="25">
        <f t="shared" si="2"/>
        <v>220740873.21000001</v>
      </c>
      <c r="F40" s="562">
        <v>211666679.98999959</v>
      </c>
      <c r="G40" s="567"/>
      <c r="H40" s="27">
        <f t="shared" si="1"/>
        <v>211666679.98999959</v>
      </c>
    </row>
    <row r="41" spans="1:8" ht="15" thickBot="1">
      <c r="A41" s="35">
        <v>31</v>
      </c>
      <c r="B41" s="36" t="s">
        <v>67</v>
      </c>
      <c r="C41" s="37">
        <f>C31+C40</f>
        <v>1618591566.8180101</v>
      </c>
      <c r="D41" s="37">
        <f>D31+D40</f>
        <v>427457627.68200928</v>
      </c>
      <c r="E41" s="37">
        <f>C41+D41</f>
        <v>2046049194.5000193</v>
      </c>
      <c r="F41" s="37">
        <f>F31+F40</f>
        <v>1341165828.0226345</v>
      </c>
      <c r="G41" s="37">
        <f>G31+G40</f>
        <v>231408759.68239945</v>
      </c>
      <c r="H41" s="38">
        <f>F41+G41</f>
        <v>1572574587.705034</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1" activePane="bottomRight" state="frozen"/>
      <selection activeCell="B9" sqref="B9"/>
      <selection pane="topRight" activeCell="B9" sqref="B9"/>
      <selection pane="bottomLeft" activeCell="B9" sqref="B9"/>
      <selection pane="bottomRight" activeCell="F66" sqref="F66"/>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"CREDO BANK"</v>
      </c>
      <c r="C1" s="3">
        <f>'Info '!D2</f>
        <v>0</v>
      </c>
    </row>
    <row r="2" spans="1:8">
      <c r="A2" s="2" t="s">
        <v>31</v>
      </c>
      <c r="B2" s="3"/>
      <c r="C2" s="411">
        <f>'2.RC'!B2</f>
        <v>44834</v>
      </c>
    </row>
    <row r="3" spans="1:8">
      <c r="A3" s="2"/>
      <c r="B3" s="3"/>
      <c r="C3" s="3"/>
    </row>
    <row r="4" spans="1:8" ht="13.5" thickBot="1">
      <c r="A4" s="3" t="s">
        <v>193</v>
      </c>
      <c r="B4" s="225" t="s">
        <v>22</v>
      </c>
      <c r="C4" s="3"/>
      <c r="D4" s="14"/>
      <c r="E4" s="14"/>
      <c r="F4" s="15"/>
      <c r="G4" s="15"/>
      <c r="H4" s="41" t="s">
        <v>73</v>
      </c>
    </row>
    <row r="5" spans="1:8">
      <c r="A5" s="42" t="s">
        <v>6</v>
      </c>
      <c r="B5" s="43"/>
      <c r="C5" s="622" t="s">
        <v>68</v>
      </c>
      <c r="D5" s="623"/>
      <c r="E5" s="624"/>
      <c r="F5" s="622" t="s">
        <v>72</v>
      </c>
      <c r="G5" s="623"/>
      <c r="H5" s="625"/>
    </row>
    <row r="6" spans="1:8">
      <c r="A6" s="44" t="s">
        <v>6</v>
      </c>
      <c r="B6" s="45"/>
      <c r="C6" s="21" t="s">
        <v>69</v>
      </c>
      <c r="D6" s="21" t="s">
        <v>70</v>
      </c>
      <c r="E6" s="21" t="s">
        <v>71</v>
      </c>
      <c r="F6" s="21" t="s">
        <v>69</v>
      </c>
      <c r="G6" s="21" t="s">
        <v>70</v>
      </c>
      <c r="H6" s="22" t="s">
        <v>71</v>
      </c>
    </row>
    <row r="7" spans="1:8">
      <c r="A7" s="19"/>
      <c r="B7" s="225" t="s">
        <v>192</v>
      </c>
      <c r="C7" s="46"/>
      <c r="D7" s="46"/>
      <c r="E7" s="46"/>
      <c r="F7" s="46"/>
      <c r="G7" s="46"/>
      <c r="H7" s="47"/>
    </row>
    <row r="8" spans="1:8">
      <c r="A8" s="19">
        <v>1</v>
      </c>
      <c r="B8" s="48" t="s">
        <v>191</v>
      </c>
      <c r="C8" s="46">
        <v>6045694.1299999999</v>
      </c>
      <c r="D8" s="46">
        <v>-67465.010000000009</v>
      </c>
      <c r="E8" s="518">
        <f t="shared" ref="E8:E22" si="0">C8+D8</f>
        <v>5978229.1200000001</v>
      </c>
      <c r="F8" s="46">
        <v>4377820.7300000004</v>
      </c>
      <c r="G8" s="46">
        <v>-220314.51</v>
      </c>
      <c r="H8" s="519">
        <f t="shared" ref="H8:H22" si="1">F8+G8</f>
        <v>4157506.2200000007</v>
      </c>
    </row>
    <row r="9" spans="1:8">
      <c r="A9" s="19">
        <v>2</v>
      </c>
      <c r="B9" s="48" t="s">
        <v>190</v>
      </c>
      <c r="C9" s="49">
        <f>C10+C11+C12+C13+C14+C15+C16+C17+C18</f>
        <v>217503840.13000003</v>
      </c>
      <c r="D9" s="49">
        <f>D10+D11+D12+D13+D14+D15+D16+D17+D18</f>
        <v>7276424.3399999989</v>
      </c>
      <c r="E9" s="518">
        <f t="shared" si="0"/>
        <v>224780264.47000003</v>
      </c>
      <c r="F9" s="49">
        <f>F10+F11+F12+F13+F14+F15+F16+F17+F18</f>
        <v>160218136.94</v>
      </c>
      <c r="G9" s="49">
        <f>G10+G11+G12+G13+G14+G15+G16+G17+G18</f>
        <v>5655237.5299999993</v>
      </c>
      <c r="H9" s="519">
        <f t="shared" si="1"/>
        <v>165873374.47</v>
      </c>
    </row>
    <row r="10" spans="1:8">
      <c r="A10" s="19">
        <v>2.1</v>
      </c>
      <c r="B10" s="50" t="s">
        <v>189</v>
      </c>
      <c r="C10" s="46">
        <v>0</v>
      </c>
      <c r="D10" s="46">
        <v>0</v>
      </c>
      <c r="E10" s="518">
        <f t="shared" si="0"/>
        <v>0</v>
      </c>
      <c r="F10" s="46">
        <v>0</v>
      </c>
      <c r="G10" s="46">
        <v>0</v>
      </c>
      <c r="H10" s="519">
        <f t="shared" si="1"/>
        <v>0</v>
      </c>
    </row>
    <row r="11" spans="1:8">
      <c r="A11" s="19">
        <v>2.2000000000000002</v>
      </c>
      <c r="B11" s="50" t="s">
        <v>188</v>
      </c>
      <c r="C11" s="46">
        <v>1122484.33</v>
      </c>
      <c r="D11" s="46">
        <v>1436942.02</v>
      </c>
      <c r="E11" s="518">
        <f t="shared" si="0"/>
        <v>2559426.35</v>
      </c>
      <c r="F11" s="46">
        <v>534468.9</v>
      </c>
      <c r="G11" s="46">
        <v>1001293.78</v>
      </c>
      <c r="H11" s="519">
        <f t="shared" si="1"/>
        <v>1535762.6800000002</v>
      </c>
    </row>
    <row r="12" spans="1:8">
      <c r="A12" s="19">
        <v>2.2999999999999998</v>
      </c>
      <c r="B12" s="50" t="s">
        <v>187</v>
      </c>
      <c r="C12" s="46">
        <v>0</v>
      </c>
      <c r="D12" s="46">
        <v>0</v>
      </c>
      <c r="E12" s="518">
        <f t="shared" si="0"/>
        <v>0</v>
      </c>
      <c r="F12" s="46">
        <v>0</v>
      </c>
      <c r="G12" s="46">
        <v>0</v>
      </c>
      <c r="H12" s="519">
        <f t="shared" si="1"/>
        <v>0</v>
      </c>
    </row>
    <row r="13" spans="1:8">
      <c r="A13" s="19">
        <v>2.4</v>
      </c>
      <c r="B13" s="50" t="s">
        <v>186</v>
      </c>
      <c r="C13" s="46">
        <v>322687.83</v>
      </c>
      <c r="D13" s="46">
        <v>17121.43</v>
      </c>
      <c r="E13" s="518">
        <f t="shared" si="0"/>
        <v>339809.26</v>
      </c>
      <c r="F13" s="46">
        <v>87777.91</v>
      </c>
      <c r="G13" s="46">
        <v>18699.419999999998</v>
      </c>
      <c r="H13" s="519">
        <f t="shared" si="1"/>
        <v>106477.33</v>
      </c>
    </row>
    <row r="14" spans="1:8">
      <c r="A14" s="19">
        <v>2.5</v>
      </c>
      <c r="B14" s="50" t="s">
        <v>185</v>
      </c>
      <c r="C14" s="46">
        <v>84936.42</v>
      </c>
      <c r="D14" s="46">
        <v>354185.97</v>
      </c>
      <c r="E14" s="518">
        <f t="shared" si="0"/>
        <v>439122.38999999996</v>
      </c>
      <c r="F14" s="46">
        <v>62768.62</v>
      </c>
      <c r="G14" s="46">
        <v>159805.01999999999</v>
      </c>
      <c r="H14" s="519">
        <f t="shared" si="1"/>
        <v>222573.63999999998</v>
      </c>
    </row>
    <row r="15" spans="1:8">
      <c r="A15" s="19">
        <v>2.6</v>
      </c>
      <c r="B15" s="50" t="s">
        <v>184</v>
      </c>
      <c r="C15" s="46">
        <v>224190.89</v>
      </c>
      <c r="D15" s="46">
        <v>361320.43</v>
      </c>
      <c r="E15" s="518">
        <f t="shared" si="0"/>
        <v>585511.32000000007</v>
      </c>
      <c r="F15" s="46">
        <v>207108.91</v>
      </c>
      <c r="G15" s="46">
        <v>143202.41</v>
      </c>
      <c r="H15" s="519">
        <f t="shared" si="1"/>
        <v>350311.32</v>
      </c>
    </row>
    <row r="16" spans="1:8">
      <c r="A16" s="19">
        <v>2.7</v>
      </c>
      <c r="B16" s="50" t="s">
        <v>183</v>
      </c>
      <c r="C16" s="46">
        <v>93370.709999999992</v>
      </c>
      <c r="D16" s="46">
        <v>105333.24</v>
      </c>
      <c r="E16" s="518">
        <f t="shared" si="0"/>
        <v>198703.95</v>
      </c>
      <c r="F16" s="46">
        <v>68018.95</v>
      </c>
      <c r="G16" s="46">
        <v>98294.5</v>
      </c>
      <c r="H16" s="519">
        <f t="shared" si="1"/>
        <v>166313.45000000001</v>
      </c>
    </row>
    <row r="17" spans="1:8">
      <c r="A17" s="19">
        <v>2.8</v>
      </c>
      <c r="B17" s="50" t="s">
        <v>182</v>
      </c>
      <c r="C17" s="46">
        <v>215517017.84</v>
      </c>
      <c r="D17" s="46">
        <v>4909039.4499999993</v>
      </c>
      <c r="E17" s="518">
        <f t="shared" si="0"/>
        <v>220426057.28999999</v>
      </c>
      <c r="F17" s="46">
        <v>159182215.81</v>
      </c>
      <c r="G17" s="46">
        <v>4201411.3</v>
      </c>
      <c r="H17" s="519">
        <f t="shared" si="1"/>
        <v>163383627.11000001</v>
      </c>
    </row>
    <row r="18" spans="1:8">
      <c r="A18" s="19">
        <v>2.9</v>
      </c>
      <c r="B18" s="50" t="s">
        <v>181</v>
      </c>
      <c r="C18" s="46">
        <v>139152.10999999999</v>
      </c>
      <c r="D18" s="46">
        <v>92481.8</v>
      </c>
      <c r="E18" s="518">
        <f t="shared" si="0"/>
        <v>231633.90999999997</v>
      </c>
      <c r="F18" s="46">
        <v>75777.84</v>
      </c>
      <c r="G18" s="46">
        <v>32531.1</v>
      </c>
      <c r="H18" s="519">
        <f t="shared" si="1"/>
        <v>108308.94</v>
      </c>
    </row>
    <row r="19" spans="1:8">
      <c r="A19" s="19">
        <v>3</v>
      </c>
      <c r="B19" s="48" t="s">
        <v>180</v>
      </c>
      <c r="C19" s="46">
        <v>14034065.580000004</v>
      </c>
      <c r="D19" s="46">
        <v>295773.50000000006</v>
      </c>
      <c r="E19" s="518">
        <f t="shared" si="0"/>
        <v>14329839.080000004</v>
      </c>
      <c r="F19" s="46">
        <v>9960260.6099999994</v>
      </c>
      <c r="G19" s="46">
        <v>148943.43</v>
      </c>
      <c r="H19" s="519">
        <f t="shared" si="1"/>
        <v>10109204.039999999</v>
      </c>
    </row>
    <row r="20" spans="1:8">
      <c r="A20" s="19">
        <v>4</v>
      </c>
      <c r="B20" s="48" t="s">
        <v>179</v>
      </c>
      <c r="C20" s="46">
        <v>3593655.08</v>
      </c>
      <c r="D20" s="46">
        <v>0</v>
      </c>
      <c r="E20" s="518">
        <f t="shared" si="0"/>
        <v>3593655.08</v>
      </c>
      <c r="F20" s="46">
        <v>2836627.92</v>
      </c>
      <c r="G20" s="46">
        <v>0</v>
      </c>
      <c r="H20" s="519">
        <f t="shared" si="1"/>
        <v>2836627.92</v>
      </c>
    </row>
    <row r="21" spans="1:8">
      <c r="A21" s="19">
        <v>5</v>
      </c>
      <c r="B21" s="48" t="s">
        <v>178</v>
      </c>
      <c r="C21" s="46">
        <v>0</v>
      </c>
      <c r="D21" s="46">
        <v>0</v>
      </c>
      <c r="E21" s="518">
        <f t="shared" si="0"/>
        <v>0</v>
      </c>
      <c r="F21" s="46">
        <v>0</v>
      </c>
      <c r="G21" s="46">
        <v>0</v>
      </c>
      <c r="H21" s="519">
        <f t="shared" si="1"/>
        <v>0</v>
      </c>
    </row>
    <row r="22" spans="1:8">
      <c r="A22" s="19">
        <v>6</v>
      </c>
      <c r="B22" s="51" t="s">
        <v>177</v>
      </c>
      <c r="C22" s="49">
        <f>C8+C9+C19+C20+C21</f>
        <v>241177254.92000005</v>
      </c>
      <c r="D22" s="49">
        <f>D8+D9+D19+D20+D21</f>
        <v>7504732.8299999991</v>
      </c>
      <c r="E22" s="518">
        <f t="shared" si="0"/>
        <v>248681987.75000006</v>
      </c>
      <c r="F22" s="49">
        <f>F8+F9+F19+F20+F21</f>
        <v>177392846.19999996</v>
      </c>
      <c r="G22" s="49">
        <f>G8+G9+G19+G20+G21</f>
        <v>5583866.4499999993</v>
      </c>
      <c r="H22" s="519">
        <f t="shared" si="1"/>
        <v>182976712.64999995</v>
      </c>
    </row>
    <row r="23" spans="1:8">
      <c r="A23" s="19"/>
      <c r="B23" s="225" t="s">
        <v>176</v>
      </c>
      <c r="C23" s="52"/>
      <c r="D23" s="52"/>
      <c r="E23" s="53"/>
      <c r="F23" s="52"/>
      <c r="G23" s="52"/>
      <c r="H23" s="54"/>
    </row>
    <row r="24" spans="1:8">
      <c r="A24" s="19">
        <v>7</v>
      </c>
      <c r="B24" s="48" t="s">
        <v>175</v>
      </c>
      <c r="C24" s="46">
        <v>1676623.88</v>
      </c>
      <c r="D24" s="46">
        <v>38018.310000000005</v>
      </c>
      <c r="E24" s="518">
        <f t="shared" ref="E24:E31" si="2">C24+D24</f>
        <v>1714642.19</v>
      </c>
      <c r="F24" s="46">
        <v>875291.4</v>
      </c>
      <c r="G24" s="46">
        <v>29210.720000000001</v>
      </c>
      <c r="H24" s="519">
        <f t="shared" ref="H24:H31" si="3">F24+G24</f>
        <v>904502.12</v>
      </c>
    </row>
    <row r="25" spans="1:8">
      <c r="A25" s="19">
        <v>8</v>
      </c>
      <c r="B25" s="48" t="s">
        <v>174</v>
      </c>
      <c r="C25" s="46">
        <v>26344784.640000004</v>
      </c>
      <c r="D25" s="46">
        <v>611953.17999999993</v>
      </c>
      <c r="E25" s="518">
        <f t="shared" si="2"/>
        <v>26956737.820000004</v>
      </c>
      <c r="F25" s="46">
        <v>6217821.8100000005</v>
      </c>
      <c r="G25" s="46">
        <v>216444.48</v>
      </c>
      <c r="H25" s="519">
        <f t="shared" si="3"/>
        <v>6434266.290000001</v>
      </c>
    </row>
    <row r="26" spans="1:8">
      <c r="A26" s="19">
        <v>9</v>
      </c>
      <c r="B26" s="48" t="s">
        <v>173</v>
      </c>
      <c r="C26" s="46">
        <v>37895.879999999997</v>
      </c>
      <c r="D26" s="46">
        <v>22262.89</v>
      </c>
      <c r="E26" s="518">
        <f t="shared" si="2"/>
        <v>60158.77</v>
      </c>
      <c r="F26" s="46">
        <v>0</v>
      </c>
      <c r="G26" s="46">
        <v>2093</v>
      </c>
      <c r="H26" s="519">
        <f t="shared" si="3"/>
        <v>2093</v>
      </c>
    </row>
    <row r="27" spans="1:8">
      <c r="A27" s="19">
        <v>10</v>
      </c>
      <c r="B27" s="48" t="s">
        <v>172</v>
      </c>
      <c r="C27" s="46">
        <v>0</v>
      </c>
      <c r="D27" s="46">
        <v>0</v>
      </c>
      <c r="E27" s="518">
        <f t="shared" si="2"/>
        <v>0</v>
      </c>
      <c r="F27" s="46">
        <v>0</v>
      </c>
      <c r="G27" s="46">
        <v>0</v>
      </c>
      <c r="H27" s="519">
        <f t="shared" si="3"/>
        <v>0</v>
      </c>
    </row>
    <row r="28" spans="1:8">
      <c r="A28" s="19">
        <v>11</v>
      </c>
      <c r="B28" s="48" t="s">
        <v>171</v>
      </c>
      <c r="C28" s="46">
        <v>99706413.75</v>
      </c>
      <c r="D28" s="46">
        <v>6288946.0799999991</v>
      </c>
      <c r="E28" s="518">
        <f t="shared" si="2"/>
        <v>105995359.83</v>
      </c>
      <c r="F28" s="46">
        <v>79540252.730000004</v>
      </c>
      <c r="G28" s="46">
        <v>7155950.5199999996</v>
      </c>
      <c r="H28" s="519">
        <f t="shared" si="3"/>
        <v>86696203.25</v>
      </c>
    </row>
    <row r="29" spans="1:8">
      <c r="A29" s="19">
        <v>12</v>
      </c>
      <c r="B29" s="48" t="s">
        <v>170</v>
      </c>
      <c r="C29" s="46">
        <v>0</v>
      </c>
      <c r="D29" s="46">
        <v>0</v>
      </c>
      <c r="E29" s="518">
        <f t="shared" si="2"/>
        <v>0</v>
      </c>
      <c r="F29" s="46">
        <v>0</v>
      </c>
      <c r="G29" s="46">
        <v>0</v>
      </c>
      <c r="H29" s="519">
        <f t="shared" si="3"/>
        <v>0</v>
      </c>
    </row>
    <row r="30" spans="1:8">
      <c r="A30" s="19">
        <v>13</v>
      </c>
      <c r="B30" s="55" t="s">
        <v>169</v>
      </c>
      <c r="C30" s="49">
        <f>C24+C25+C26+C27+C28+C29</f>
        <v>127765718.15000001</v>
      </c>
      <c r="D30" s="49">
        <f>D24+D25+D26+D27+D28+D29</f>
        <v>6961180.459999999</v>
      </c>
      <c r="E30" s="518">
        <f t="shared" si="2"/>
        <v>134726898.61000001</v>
      </c>
      <c r="F30" s="49">
        <f>F24+F25+F26+F27+F28+F29</f>
        <v>86633365.939999998</v>
      </c>
      <c r="G30" s="49">
        <f>G24+G25+G26+G27+G28+G29</f>
        <v>7403698.7199999997</v>
      </c>
      <c r="H30" s="519">
        <f t="shared" si="3"/>
        <v>94037064.659999996</v>
      </c>
    </row>
    <row r="31" spans="1:8">
      <c r="A31" s="19">
        <v>14</v>
      </c>
      <c r="B31" s="55" t="s">
        <v>168</v>
      </c>
      <c r="C31" s="49">
        <f>C22-C30</f>
        <v>113411536.77000004</v>
      </c>
      <c r="D31" s="49">
        <f>D22-D30</f>
        <v>543552.37000000011</v>
      </c>
      <c r="E31" s="518">
        <f t="shared" si="2"/>
        <v>113955089.14000005</v>
      </c>
      <c r="F31" s="49">
        <f>F22-F30</f>
        <v>90759480.259999961</v>
      </c>
      <c r="G31" s="49">
        <f>G22-G30</f>
        <v>-1819832.2700000005</v>
      </c>
      <c r="H31" s="519">
        <f t="shared" si="3"/>
        <v>88939647.989999965</v>
      </c>
    </row>
    <row r="32" spans="1:8">
      <c r="A32" s="19"/>
      <c r="B32" s="56"/>
      <c r="C32" s="56"/>
      <c r="D32" s="57"/>
      <c r="E32" s="53"/>
      <c r="F32" s="57"/>
      <c r="G32" s="57"/>
      <c r="H32" s="54"/>
    </row>
    <row r="33" spans="1:8">
      <c r="A33" s="19"/>
      <c r="B33" s="56" t="s">
        <v>167</v>
      </c>
      <c r="C33" s="52"/>
      <c r="D33" s="52"/>
      <c r="E33" s="53"/>
      <c r="F33" s="52"/>
      <c r="G33" s="52"/>
      <c r="H33" s="54"/>
    </row>
    <row r="34" spans="1:8">
      <c r="A34" s="19">
        <v>15</v>
      </c>
      <c r="B34" s="58" t="s">
        <v>166</v>
      </c>
      <c r="C34" s="49">
        <f>C35-C36</f>
        <v>55991525.060000017</v>
      </c>
      <c r="D34" s="49">
        <f>D35-D36</f>
        <v>-193335.93999999948</v>
      </c>
      <c r="E34" s="518">
        <f t="shared" ref="E34:E45" si="4">C34+D34</f>
        <v>55798189.12000002</v>
      </c>
      <c r="F34" s="49">
        <f>F35-F36</f>
        <v>49744272.489999972</v>
      </c>
      <c r="G34" s="49">
        <f>G35-G36</f>
        <v>-1056009.1900000004</v>
      </c>
      <c r="H34" s="518">
        <f t="shared" ref="H34:H45" si="5">F34+G34</f>
        <v>48688263.299999975</v>
      </c>
    </row>
    <row r="35" spans="1:8">
      <c r="A35" s="19">
        <v>15.1</v>
      </c>
      <c r="B35" s="50" t="s">
        <v>165</v>
      </c>
      <c r="C35" s="46">
        <v>67185565.980000019</v>
      </c>
      <c r="D35" s="46">
        <v>3048304.12</v>
      </c>
      <c r="E35" s="518">
        <f t="shared" si="4"/>
        <v>70233870.100000024</v>
      </c>
      <c r="F35" s="46">
        <v>57218928.549999975</v>
      </c>
      <c r="G35" s="46">
        <v>1526660.13</v>
      </c>
      <c r="H35" s="518">
        <f t="shared" si="5"/>
        <v>58745588.679999977</v>
      </c>
    </row>
    <row r="36" spans="1:8">
      <c r="A36" s="19">
        <v>15.2</v>
      </c>
      <c r="B36" s="50" t="s">
        <v>164</v>
      </c>
      <c r="C36" s="46">
        <v>11194040.920000002</v>
      </c>
      <c r="D36" s="46">
        <v>3241640.0599999996</v>
      </c>
      <c r="E36" s="518">
        <f t="shared" si="4"/>
        <v>14435680.98</v>
      </c>
      <c r="F36" s="46">
        <v>7474656.0599999996</v>
      </c>
      <c r="G36" s="46">
        <v>2582669.3200000003</v>
      </c>
      <c r="H36" s="518">
        <f t="shared" si="5"/>
        <v>10057325.379999999</v>
      </c>
    </row>
    <row r="37" spans="1:8">
      <c r="A37" s="19">
        <v>16</v>
      </c>
      <c r="B37" s="48" t="s">
        <v>163</v>
      </c>
      <c r="C37" s="46">
        <v>0</v>
      </c>
      <c r="D37" s="46">
        <v>0</v>
      </c>
      <c r="E37" s="518">
        <f t="shared" si="4"/>
        <v>0</v>
      </c>
      <c r="F37" s="46">
        <v>0</v>
      </c>
      <c r="G37" s="46">
        <v>0</v>
      </c>
      <c r="H37" s="518">
        <f t="shared" si="5"/>
        <v>0</v>
      </c>
    </row>
    <row r="38" spans="1:8">
      <c r="A38" s="19">
        <v>17</v>
      </c>
      <c r="B38" s="48" t="s">
        <v>162</v>
      </c>
      <c r="C38" s="46">
        <v>0</v>
      </c>
      <c r="D38" s="46">
        <v>0</v>
      </c>
      <c r="E38" s="518">
        <f t="shared" si="4"/>
        <v>0</v>
      </c>
      <c r="F38" s="46">
        <v>0</v>
      </c>
      <c r="G38" s="46">
        <v>0</v>
      </c>
      <c r="H38" s="518">
        <f t="shared" si="5"/>
        <v>0</v>
      </c>
    </row>
    <row r="39" spans="1:8">
      <c r="A39" s="19">
        <v>18</v>
      </c>
      <c r="B39" s="48" t="s">
        <v>161</v>
      </c>
      <c r="C39" s="46">
        <v>0</v>
      </c>
      <c r="D39" s="46">
        <v>0</v>
      </c>
      <c r="E39" s="518">
        <f t="shared" si="4"/>
        <v>0</v>
      </c>
      <c r="F39" s="46">
        <v>0</v>
      </c>
      <c r="G39" s="46">
        <v>0</v>
      </c>
      <c r="H39" s="518">
        <f t="shared" si="5"/>
        <v>0</v>
      </c>
    </row>
    <row r="40" spans="1:8">
      <c r="A40" s="19">
        <v>19</v>
      </c>
      <c r="B40" s="48" t="s">
        <v>160</v>
      </c>
      <c r="C40" s="46">
        <v>-1262943.83</v>
      </c>
      <c r="D40" s="46"/>
      <c r="E40" s="518">
        <f t="shared" si="4"/>
        <v>-1262943.83</v>
      </c>
      <c r="F40" s="46">
        <v>-1972254.15</v>
      </c>
      <c r="G40" s="46"/>
      <c r="H40" s="518">
        <f t="shared" si="5"/>
        <v>-1972254.15</v>
      </c>
    </row>
    <row r="41" spans="1:8">
      <c r="A41" s="19">
        <v>20</v>
      </c>
      <c r="B41" s="48" t="s">
        <v>159</v>
      </c>
      <c r="C41" s="46">
        <v>-317911</v>
      </c>
      <c r="D41" s="46"/>
      <c r="E41" s="518">
        <f t="shared" si="4"/>
        <v>-317911</v>
      </c>
      <c r="F41" s="46">
        <v>-775902.34000039101</v>
      </c>
      <c r="G41" s="46"/>
      <c r="H41" s="518">
        <f t="shared" si="5"/>
        <v>-775902.34000039101</v>
      </c>
    </row>
    <row r="42" spans="1:8">
      <c r="A42" s="19">
        <v>21</v>
      </c>
      <c r="B42" s="48" t="s">
        <v>158</v>
      </c>
      <c r="C42" s="46">
        <v>16472.940000000002</v>
      </c>
      <c r="D42" s="46">
        <v>0</v>
      </c>
      <c r="E42" s="518">
        <f t="shared" si="4"/>
        <v>16472.940000000002</v>
      </c>
      <c r="F42" s="46">
        <v>17458.580000000016</v>
      </c>
      <c r="G42" s="46">
        <v>0</v>
      </c>
      <c r="H42" s="518">
        <f t="shared" si="5"/>
        <v>17458.580000000016</v>
      </c>
    </row>
    <row r="43" spans="1:8">
      <c r="A43" s="19">
        <v>22</v>
      </c>
      <c r="B43" s="48" t="s">
        <v>157</v>
      </c>
      <c r="C43" s="46">
        <v>46814.12</v>
      </c>
      <c r="D43" s="46">
        <v>851.78</v>
      </c>
      <c r="E43" s="518">
        <f t="shared" si="4"/>
        <v>47665.9</v>
      </c>
      <c r="F43" s="46">
        <v>18489.509999999998</v>
      </c>
      <c r="G43" s="46">
        <v>310.64</v>
      </c>
      <c r="H43" s="518">
        <f t="shared" si="5"/>
        <v>18800.149999999998</v>
      </c>
    </row>
    <row r="44" spans="1:8">
      <c r="A44" s="19">
        <v>23</v>
      </c>
      <c r="B44" s="48" t="s">
        <v>156</v>
      </c>
      <c r="C44" s="46">
        <v>800519.39</v>
      </c>
      <c r="D44" s="46">
        <v>0</v>
      </c>
      <c r="E44" s="518">
        <f t="shared" si="4"/>
        <v>800519.39</v>
      </c>
      <c r="F44" s="46">
        <v>335335.49</v>
      </c>
      <c r="G44" s="46">
        <v>0</v>
      </c>
      <c r="H44" s="518">
        <f t="shared" si="5"/>
        <v>335335.49</v>
      </c>
    </row>
    <row r="45" spans="1:8">
      <c r="A45" s="19">
        <v>24</v>
      </c>
      <c r="B45" s="55" t="s">
        <v>271</v>
      </c>
      <c r="C45" s="49">
        <f>C34+C37+C38+C39+C40+C41+C42+C43+C44</f>
        <v>55274476.680000015</v>
      </c>
      <c r="D45" s="49">
        <f>D34+D37+D38+D39+D40+D41+D42+D43+D44</f>
        <v>-192484.15999999948</v>
      </c>
      <c r="E45" s="518">
        <f t="shared" si="4"/>
        <v>55081992.520000018</v>
      </c>
      <c r="F45" s="49">
        <f>F34+F37+F38+F39+F40+F41+F42+F43+F44</f>
        <v>47367399.579999581</v>
      </c>
      <c r="G45" s="49">
        <f>G34+G37+G38+G39+G40+G41+G42+G43+G44</f>
        <v>-1055698.5500000005</v>
      </c>
      <c r="H45" s="518">
        <f t="shared" si="5"/>
        <v>46311701.029999584</v>
      </c>
    </row>
    <row r="46" spans="1:8">
      <c r="A46" s="19"/>
      <c r="B46" s="225" t="s">
        <v>155</v>
      </c>
      <c r="C46" s="52"/>
      <c r="D46" s="52"/>
      <c r="E46" s="53"/>
      <c r="F46" s="52"/>
      <c r="G46" s="52"/>
      <c r="H46" s="54"/>
    </row>
    <row r="47" spans="1:8">
      <c r="A47" s="19">
        <v>25</v>
      </c>
      <c r="B47" s="48" t="s">
        <v>154</v>
      </c>
      <c r="C47" s="46">
        <v>2657319.58</v>
      </c>
      <c r="D47" s="46">
        <v>153614.18</v>
      </c>
      <c r="E47" s="518">
        <f t="shared" ref="E47:E54" si="6">C47+D47</f>
        <v>2810933.7600000002</v>
      </c>
      <c r="F47" s="46">
        <v>1771392.5800000003</v>
      </c>
      <c r="G47" s="46">
        <v>138446.49</v>
      </c>
      <c r="H47" s="519">
        <f t="shared" ref="H47:H54" si="7">F47+G47</f>
        <v>1909839.0700000003</v>
      </c>
    </row>
    <row r="48" spans="1:8">
      <c r="A48" s="19">
        <v>26</v>
      </c>
      <c r="B48" s="48" t="s">
        <v>153</v>
      </c>
      <c r="C48" s="46">
        <v>4421000.1400000006</v>
      </c>
      <c r="D48" s="46">
        <v>427375.08999999997</v>
      </c>
      <c r="E48" s="518">
        <f t="shared" si="6"/>
        <v>4848375.2300000004</v>
      </c>
      <c r="F48" s="46">
        <v>2381451.9899999998</v>
      </c>
      <c r="G48" s="46">
        <v>296822.83</v>
      </c>
      <c r="H48" s="519">
        <f t="shared" si="7"/>
        <v>2678274.8199999998</v>
      </c>
    </row>
    <row r="49" spans="1:8">
      <c r="A49" s="19">
        <v>27</v>
      </c>
      <c r="B49" s="48" t="s">
        <v>152</v>
      </c>
      <c r="C49" s="46">
        <v>79057565.260000005</v>
      </c>
      <c r="D49" s="46"/>
      <c r="E49" s="518">
        <f t="shared" si="6"/>
        <v>79057565.260000005</v>
      </c>
      <c r="F49" s="46">
        <v>61747116.169999987</v>
      </c>
      <c r="G49" s="46"/>
      <c r="H49" s="519">
        <f t="shared" si="7"/>
        <v>61747116.169999987</v>
      </c>
    </row>
    <row r="50" spans="1:8">
      <c r="A50" s="19">
        <v>28</v>
      </c>
      <c r="B50" s="48" t="s">
        <v>151</v>
      </c>
      <c r="C50" s="46">
        <v>1337313.6299999999</v>
      </c>
      <c r="D50" s="46"/>
      <c r="E50" s="518">
        <f t="shared" si="6"/>
        <v>1337313.6299999999</v>
      </c>
      <c r="F50" s="46">
        <v>1128091.4100000001</v>
      </c>
      <c r="G50" s="46"/>
      <c r="H50" s="519">
        <f t="shared" si="7"/>
        <v>1128091.4100000001</v>
      </c>
    </row>
    <row r="51" spans="1:8">
      <c r="A51" s="19">
        <v>29</v>
      </c>
      <c r="B51" s="48" t="s">
        <v>150</v>
      </c>
      <c r="C51" s="46">
        <v>12196341.359999999</v>
      </c>
      <c r="D51" s="46"/>
      <c r="E51" s="518">
        <f t="shared" si="6"/>
        <v>12196341.359999999</v>
      </c>
      <c r="F51" s="46">
        <v>9063300.5199999996</v>
      </c>
      <c r="G51" s="46"/>
      <c r="H51" s="519">
        <f t="shared" si="7"/>
        <v>9063300.5199999996</v>
      </c>
    </row>
    <row r="52" spans="1:8">
      <c r="A52" s="19">
        <v>30</v>
      </c>
      <c r="B52" s="48" t="s">
        <v>149</v>
      </c>
      <c r="C52" s="46">
        <v>15849304.079999998</v>
      </c>
      <c r="D52" s="46">
        <v>172139.87</v>
      </c>
      <c r="E52" s="518">
        <f t="shared" si="6"/>
        <v>16021443.949999997</v>
      </c>
      <c r="F52" s="46">
        <v>12052077.48</v>
      </c>
      <c r="G52" s="46">
        <v>915104.69000000006</v>
      </c>
      <c r="H52" s="519">
        <f t="shared" si="7"/>
        <v>12967182.17</v>
      </c>
    </row>
    <row r="53" spans="1:8">
      <c r="A53" s="19">
        <v>31</v>
      </c>
      <c r="B53" s="55" t="s">
        <v>272</v>
      </c>
      <c r="C53" s="49">
        <f>C47+C48+C49+C50+C51+C52</f>
        <v>115518844.05</v>
      </c>
      <c r="D53" s="49">
        <f>D47+D48+D49+D50+D51+D52</f>
        <v>753129.14</v>
      </c>
      <c r="E53" s="518">
        <f t="shared" si="6"/>
        <v>116271973.19</v>
      </c>
      <c r="F53" s="49">
        <f>F47+F48+F49+F50+F51+F52</f>
        <v>88143430.149999991</v>
      </c>
      <c r="G53" s="49">
        <f>G47+G48+G49+G50+G51+G52</f>
        <v>1350374.01</v>
      </c>
      <c r="H53" s="518">
        <f t="shared" si="7"/>
        <v>89493804.159999996</v>
      </c>
    </row>
    <row r="54" spans="1:8">
      <c r="A54" s="19">
        <v>32</v>
      </c>
      <c r="B54" s="55" t="s">
        <v>273</v>
      </c>
      <c r="C54" s="49">
        <f>C45-C53</f>
        <v>-60244367.369999982</v>
      </c>
      <c r="D54" s="49">
        <f>D45-D53</f>
        <v>-945613.29999999946</v>
      </c>
      <c r="E54" s="518">
        <f t="shared" si="6"/>
        <v>-61189980.669999979</v>
      </c>
      <c r="F54" s="49">
        <f>F45-F53</f>
        <v>-40776030.57000041</v>
      </c>
      <c r="G54" s="49">
        <f>G45-G53</f>
        <v>-2406072.5600000005</v>
      </c>
      <c r="H54" s="518">
        <f t="shared" si="7"/>
        <v>-43182103.130000412</v>
      </c>
    </row>
    <row r="55" spans="1:8">
      <c r="A55" s="19"/>
      <c r="B55" s="56"/>
      <c r="C55" s="57"/>
      <c r="D55" s="57"/>
      <c r="E55" s="53"/>
      <c r="F55" s="57"/>
      <c r="G55" s="57"/>
      <c r="H55" s="54"/>
    </row>
    <row r="56" spans="1:8">
      <c r="A56" s="19">
        <v>33</v>
      </c>
      <c r="B56" s="55" t="s">
        <v>148</v>
      </c>
      <c r="C56" s="49">
        <f>C31+C54</f>
        <v>53167169.400000058</v>
      </c>
      <c r="D56" s="49">
        <f>D31+D54</f>
        <v>-402060.92999999935</v>
      </c>
      <c r="E56" s="518">
        <f>C56+D56</f>
        <v>52765108.470000058</v>
      </c>
      <c r="F56" s="49">
        <f>F31+F54</f>
        <v>49983449.689999551</v>
      </c>
      <c r="G56" s="49">
        <f>G31+G54</f>
        <v>-4225904.830000001</v>
      </c>
      <c r="H56" s="519">
        <f>F56+G56</f>
        <v>45757544.859999552</v>
      </c>
    </row>
    <row r="57" spans="1:8">
      <c r="A57" s="19"/>
      <c r="B57" s="56"/>
      <c r="C57" s="57"/>
      <c r="D57" s="57"/>
      <c r="E57" s="53"/>
      <c r="F57" s="57"/>
      <c r="G57" s="57"/>
      <c r="H57" s="54"/>
    </row>
    <row r="58" spans="1:8">
      <c r="A58" s="19">
        <v>34</v>
      </c>
      <c r="B58" s="48" t="s">
        <v>147</v>
      </c>
      <c r="C58" s="46">
        <v>26031177.93</v>
      </c>
      <c r="D58" s="46"/>
      <c r="E58" s="518">
        <f>C58+D58</f>
        <v>26031177.93</v>
      </c>
      <c r="F58" s="46">
        <v>18599525.419999998</v>
      </c>
      <c r="G58" s="46">
        <v>0</v>
      </c>
      <c r="H58" s="519">
        <f>F58+G58</f>
        <v>18599525.419999998</v>
      </c>
    </row>
    <row r="59" spans="1:8" s="226" customFormat="1">
      <c r="A59" s="19">
        <v>35</v>
      </c>
      <c r="B59" s="48" t="s">
        <v>146</v>
      </c>
      <c r="C59" s="46"/>
      <c r="D59" s="46"/>
      <c r="E59" s="518">
        <f>C59+D59</f>
        <v>0</v>
      </c>
      <c r="F59" s="46"/>
      <c r="G59" s="46">
        <v>0</v>
      </c>
      <c r="H59" s="519">
        <f>F59+G59</f>
        <v>0</v>
      </c>
    </row>
    <row r="60" spans="1:8">
      <c r="A60" s="19">
        <v>36</v>
      </c>
      <c r="B60" s="48" t="s">
        <v>145</v>
      </c>
      <c r="C60" s="46">
        <v>1722529.99</v>
      </c>
      <c r="D60" s="46"/>
      <c r="E60" s="518">
        <f>C60+D60</f>
        <v>1722529.99</v>
      </c>
      <c r="F60" s="46">
        <v>491333.27</v>
      </c>
      <c r="G60" s="46">
        <v>0</v>
      </c>
      <c r="H60" s="519">
        <f>F60+G60</f>
        <v>491333.27</v>
      </c>
    </row>
    <row r="61" spans="1:8">
      <c r="A61" s="19">
        <v>37</v>
      </c>
      <c r="B61" s="55" t="s">
        <v>144</v>
      </c>
      <c r="C61" s="49">
        <f>C58+C59+C60</f>
        <v>27753707.919999998</v>
      </c>
      <c r="D61" s="49">
        <f>D58+D59+D60</f>
        <v>0</v>
      </c>
      <c r="E61" s="518">
        <f>C61+D61</f>
        <v>27753707.919999998</v>
      </c>
      <c r="F61" s="49">
        <f>F58+F59+F60</f>
        <v>19090858.689999998</v>
      </c>
      <c r="G61" s="49">
        <f>G58+G59+G60</f>
        <v>0</v>
      </c>
      <c r="H61" s="519">
        <f>F61+G61</f>
        <v>19090858.689999998</v>
      </c>
    </row>
    <row r="62" spans="1:8">
      <c r="A62" s="19"/>
      <c r="B62" s="59"/>
      <c r="C62" s="52"/>
      <c r="D62" s="52"/>
      <c r="E62" s="53"/>
      <c r="F62" s="52"/>
      <c r="G62" s="52"/>
      <c r="H62" s="54"/>
    </row>
    <row r="63" spans="1:8">
      <c r="A63" s="19">
        <v>38</v>
      </c>
      <c r="B63" s="60" t="s">
        <v>143</v>
      </c>
      <c r="C63" s="49">
        <f>C56-C61</f>
        <v>25413461.48000006</v>
      </c>
      <c r="D63" s="49">
        <f>D56-D61</f>
        <v>-402060.92999999935</v>
      </c>
      <c r="E63" s="518">
        <f>C63+D63</f>
        <v>25011400.55000006</v>
      </c>
      <c r="F63" s="49">
        <f>F56-F61</f>
        <v>30892590.999999553</v>
      </c>
      <c r="G63" s="49">
        <f>G56-G61</f>
        <v>-4225904.830000001</v>
      </c>
      <c r="H63" s="519">
        <f>F63+G63</f>
        <v>26666686.169999551</v>
      </c>
    </row>
    <row r="64" spans="1:8">
      <c r="A64" s="44">
        <v>39</v>
      </c>
      <c r="B64" s="48" t="s">
        <v>142</v>
      </c>
      <c r="C64" s="61">
        <v>3157642.8</v>
      </c>
      <c r="D64" s="61"/>
      <c r="E64" s="518">
        <f>C64+D64</f>
        <v>3157642.8</v>
      </c>
      <c r="F64" s="61">
        <v>4254734.42</v>
      </c>
      <c r="G64" s="61"/>
      <c r="H64" s="519">
        <f>F64+G64</f>
        <v>4254734.42</v>
      </c>
    </row>
    <row r="65" spans="1:8">
      <c r="A65" s="19">
        <v>40</v>
      </c>
      <c r="B65" s="55" t="s">
        <v>141</v>
      </c>
      <c r="C65" s="49">
        <f>C63-C64</f>
        <v>22255818.680000059</v>
      </c>
      <c r="D65" s="49">
        <f>D63-D64</f>
        <v>-402060.92999999935</v>
      </c>
      <c r="E65" s="518">
        <f>C65+D65</f>
        <v>21853757.75000006</v>
      </c>
      <c r="F65" s="49">
        <f>F63-F64</f>
        <v>26637856.579999551</v>
      </c>
      <c r="G65" s="49">
        <f>G63-G64</f>
        <v>-4225904.830000001</v>
      </c>
      <c r="H65" s="519">
        <f>F65+G65</f>
        <v>22411951.749999549</v>
      </c>
    </row>
    <row r="66" spans="1:8">
      <c r="A66" s="44">
        <v>41</v>
      </c>
      <c r="B66" s="48" t="s">
        <v>140</v>
      </c>
      <c r="C66" s="61">
        <v>-180438.5</v>
      </c>
      <c r="D66" s="61"/>
      <c r="E66" s="518">
        <f>C66+D66</f>
        <v>-180438.5</v>
      </c>
      <c r="F66" s="61">
        <v>-1790.16</v>
      </c>
      <c r="G66" s="61"/>
      <c r="H66" s="519">
        <f>F66+G66</f>
        <v>-1790.16</v>
      </c>
    </row>
    <row r="67" spans="1:8" ht="13.5" thickBot="1">
      <c r="A67" s="62">
        <v>42</v>
      </c>
      <c r="B67" s="63" t="s">
        <v>139</v>
      </c>
      <c r="C67" s="64">
        <f>C65+C66</f>
        <v>22075380.180000059</v>
      </c>
      <c r="D67" s="64">
        <f>D65+D66</f>
        <v>-402060.92999999935</v>
      </c>
      <c r="E67" s="520">
        <f>C67+D67</f>
        <v>21673319.25000006</v>
      </c>
      <c r="F67" s="64">
        <f>F65+F66</f>
        <v>26636066.419999551</v>
      </c>
      <c r="G67" s="64">
        <f>G65+G66</f>
        <v>-4225904.830000001</v>
      </c>
      <c r="H67" s="521">
        <f>F67+G67</f>
        <v>22410161.589999549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7" zoomScaleNormal="100" workbookViewId="0">
      <selection activeCell="J43" sqref="J43"/>
    </sheetView>
  </sheetViews>
  <sheetFormatPr defaultColWidth="9.140625" defaultRowHeight="14.25"/>
  <cols>
    <col min="1" max="1" width="9.5703125" style="5" bestFit="1" customWidth="1"/>
    <col min="2" max="2" width="72.28515625" style="5" customWidth="1"/>
    <col min="3" max="3" width="14.85546875" style="5" bestFit="1" customWidth="1"/>
    <col min="4" max="4" width="12.7109375" style="5" customWidth="1"/>
    <col min="5" max="5" width="13.42578125" style="5" bestFit="1" customWidth="1"/>
    <col min="6" max="8" width="12.7109375" style="5" customWidth="1"/>
    <col min="9" max="16384" width="9.140625" style="5"/>
  </cols>
  <sheetData>
    <row r="1" spans="1:8">
      <c r="A1" s="2" t="s">
        <v>30</v>
      </c>
      <c r="B1" s="3" t="str">
        <f>'Info '!C2</f>
        <v>JSC "CREDO BANK"</v>
      </c>
    </row>
    <row r="2" spans="1:8">
      <c r="A2" s="2" t="s">
        <v>31</v>
      </c>
      <c r="B2" s="411">
        <f>'2.RC'!B2</f>
        <v>44834</v>
      </c>
    </row>
    <row r="3" spans="1:8">
      <c r="A3" s="4"/>
    </row>
    <row r="4" spans="1:8" ht="15" thickBot="1">
      <c r="A4" s="4" t="s">
        <v>74</v>
      </c>
      <c r="B4" s="4"/>
      <c r="C4" s="206"/>
      <c r="D4" s="206"/>
      <c r="E4" s="206"/>
      <c r="F4" s="206"/>
      <c r="G4" s="206"/>
      <c r="H4" s="207" t="s">
        <v>73</v>
      </c>
    </row>
    <row r="5" spans="1:8">
      <c r="A5" s="626" t="s">
        <v>6</v>
      </c>
      <c r="B5" s="628" t="s">
        <v>338</v>
      </c>
      <c r="C5" s="622" t="s">
        <v>68</v>
      </c>
      <c r="D5" s="623"/>
      <c r="E5" s="624"/>
      <c r="F5" s="622" t="s">
        <v>72</v>
      </c>
      <c r="G5" s="623"/>
      <c r="H5" s="625"/>
    </row>
    <row r="6" spans="1:8">
      <c r="A6" s="627"/>
      <c r="B6" s="629"/>
      <c r="C6" s="21" t="s">
        <v>285</v>
      </c>
      <c r="D6" s="21" t="s">
        <v>120</v>
      </c>
      <c r="E6" s="21" t="s">
        <v>107</v>
      </c>
      <c r="F6" s="21" t="s">
        <v>285</v>
      </c>
      <c r="G6" s="21" t="s">
        <v>120</v>
      </c>
      <c r="H6" s="22" t="s">
        <v>107</v>
      </c>
    </row>
    <row r="7" spans="1:8" ht="15.75">
      <c r="A7" s="91">
        <v>1</v>
      </c>
      <c r="B7" s="208" t="s">
        <v>372</v>
      </c>
      <c r="C7" s="522">
        <f t="shared" ref="C7:D7" si="0">SUM(C8:C11)</f>
        <v>26718952.990000002</v>
      </c>
      <c r="D7" s="522">
        <f t="shared" si="0"/>
        <v>19994484</v>
      </c>
      <c r="E7" s="209">
        <f>C7+D7</f>
        <v>46713436.990000002</v>
      </c>
      <c r="F7" s="522">
        <f t="shared" ref="F7:G7" si="1">SUM(F8:F11)</f>
        <v>24862969.580000002</v>
      </c>
      <c r="G7" s="522">
        <f t="shared" si="1"/>
        <v>4900655.72</v>
      </c>
      <c r="H7" s="27">
        <f t="shared" ref="H7:H53" si="2">F7+G7</f>
        <v>29763625.300000001</v>
      </c>
    </row>
    <row r="8" spans="1:8" ht="15.75">
      <c r="A8" s="91">
        <v>1.1000000000000001</v>
      </c>
      <c r="B8" s="256" t="s">
        <v>303</v>
      </c>
      <c r="C8" s="564">
        <v>305898</v>
      </c>
      <c r="D8" s="564">
        <v>2835200</v>
      </c>
      <c r="E8" s="209">
        <f t="shared" ref="E8:E53" si="3">C8+D8</f>
        <v>3141098</v>
      </c>
      <c r="F8" s="564">
        <v>35000</v>
      </c>
      <c r="G8" s="564"/>
      <c r="H8" s="27">
        <f t="shared" si="2"/>
        <v>35000</v>
      </c>
    </row>
    <row r="9" spans="1:8" ht="15.75">
      <c r="A9" s="91">
        <v>1.2</v>
      </c>
      <c r="B9" s="256" t="s">
        <v>304</v>
      </c>
      <c r="C9" s="564"/>
      <c r="D9" s="564"/>
      <c r="E9" s="209">
        <f t="shared" si="3"/>
        <v>0</v>
      </c>
      <c r="F9" s="564"/>
      <c r="G9" s="564"/>
      <c r="H9" s="27">
        <f t="shared" si="2"/>
        <v>0</v>
      </c>
    </row>
    <row r="10" spans="1:8" ht="15.75">
      <c r="A10" s="91">
        <v>1.3</v>
      </c>
      <c r="B10" s="256" t="s">
        <v>305</v>
      </c>
      <c r="C10" s="564">
        <v>19393295</v>
      </c>
      <c r="D10" s="564">
        <v>17159284</v>
      </c>
      <c r="E10" s="209">
        <f t="shared" si="3"/>
        <v>36552579</v>
      </c>
      <c r="F10" s="564">
        <v>4825213.03</v>
      </c>
      <c r="G10" s="564">
        <v>4900655.72</v>
      </c>
      <c r="H10" s="27">
        <f t="shared" si="2"/>
        <v>9725868.75</v>
      </c>
    </row>
    <row r="11" spans="1:8" ht="15.75">
      <c r="A11" s="91">
        <v>1.4</v>
      </c>
      <c r="B11" s="256" t="s">
        <v>286</v>
      </c>
      <c r="C11" s="564">
        <v>7019759.9900000002</v>
      </c>
      <c r="D11" s="564"/>
      <c r="E11" s="209">
        <f t="shared" si="3"/>
        <v>7019759.9900000002</v>
      </c>
      <c r="F11" s="564">
        <v>20002756.550000001</v>
      </c>
      <c r="G11" s="564"/>
      <c r="H11" s="27">
        <f t="shared" si="2"/>
        <v>20002756.550000001</v>
      </c>
    </row>
    <row r="12" spans="1:8" ht="29.25" customHeight="1">
      <c r="A12" s="91">
        <v>2</v>
      </c>
      <c r="B12" s="211" t="s">
        <v>307</v>
      </c>
      <c r="C12" s="564"/>
      <c r="D12" s="564"/>
      <c r="E12" s="209">
        <f t="shared" si="3"/>
        <v>0</v>
      </c>
      <c r="F12" s="564"/>
      <c r="G12" s="564"/>
      <c r="H12" s="27">
        <f t="shared" si="2"/>
        <v>0</v>
      </c>
    </row>
    <row r="13" spans="1:8" ht="19.899999999999999" customHeight="1">
      <c r="A13" s="91">
        <v>3</v>
      </c>
      <c r="B13" s="211" t="s">
        <v>306</v>
      </c>
      <c r="C13" s="522">
        <f>C14+C15</f>
        <v>45800000</v>
      </c>
      <c r="D13" s="564"/>
      <c r="E13" s="209">
        <f t="shared" si="3"/>
        <v>45800000</v>
      </c>
      <c r="F13" s="522">
        <f>F14+F15</f>
        <v>42415000</v>
      </c>
      <c r="G13" s="564"/>
      <c r="H13" s="27">
        <f t="shared" si="2"/>
        <v>42415000</v>
      </c>
    </row>
    <row r="14" spans="1:8" ht="15.75">
      <c r="A14" s="91">
        <v>3.1</v>
      </c>
      <c r="B14" s="257" t="s">
        <v>287</v>
      </c>
      <c r="C14" s="564">
        <v>45800000</v>
      </c>
      <c r="D14" s="564"/>
      <c r="E14" s="209">
        <f t="shared" si="3"/>
        <v>45800000</v>
      </c>
      <c r="F14" s="564">
        <v>42415000</v>
      </c>
      <c r="G14" s="564"/>
      <c r="H14" s="27">
        <f t="shared" si="2"/>
        <v>42415000</v>
      </c>
    </row>
    <row r="15" spans="1:8" ht="15.75">
      <c r="A15" s="91">
        <v>3.2</v>
      </c>
      <c r="B15" s="257" t="s">
        <v>288</v>
      </c>
      <c r="C15" s="564"/>
      <c r="D15" s="564"/>
      <c r="E15" s="209">
        <f t="shared" si="3"/>
        <v>0</v>
      </c>
      <c r="F15" s="564"/>
      <c r="G15" s="564"/>
      <c r="H15" s="27">
        <f t="shared" si="2"/>
        <v>0</v>
      </c>
    </row>
    <row r="16" spans="1:8" ht="15.75">
      <c r="A16" s="91">
        <v>4</v>
      </c>
      <c r="B16" s="260" t="s">
        <v>317</v>
      </c>
      <c r="C16" s="522">
        <f t="shared" ref="C16" si="4">C17+C18</f>
        <v>1003182513.3099999</v>
      </c>
      <c r="D16" s="564"/>
      <c r="E16" s="568">
        <f>E17+E18</f>
        <v>1003182513.3099999</v>
      </c>
      <c r="F16" s="522">
        <f t="shared" ref="F16" si="5">F17+F18</f>
        <v>4568065.6500000004</v>
      </c>
      <c r="G16" s="564"/>
      <c r="H16" s="568">
        <f>H17+H18</f>
        <v>4568065.6500000004</v>
      </c>
    </row>
    <row r="17" spans="1:8" ht="15.75">
      <c r="A17" s="91">
        <v>4.0999999999999996</v>
      </c>
      <c r="B17" s="257" t="s">
        <v>308</v>
      </c>
      <c r="C17" s="564">
        <v>1002916408.3099999</v>
      </c>
      <c r="D17" s="564"/>
      <c r="E17" s="209">
        <f>C17+D17</f>
        <v>1002916408.3099999</v>
      </c>
      <c r="F17" s="564">
        <v>4301960.6500000004</v>
      </c>
      <c r="G17" s="564"/>
      <c r="H17" s="27">
        <f t="shared" si="2"/>
        <v>4301960.6500000004</v>
      </c>
    </row>
    <row r="18" spans="1:8" ht="15.75">
      <c r="A18" s="91">
        <v>4.2</v>
      </c>
      <c r="B18" s="257" t="s">
        <v>302</v>
      </c>
      <c r="C18" s="564">
        <v>266105</v>
      </c>
      <c r="D18" s="564"/>
      <c r="E18" s="209">
        <f t="shared" si="3"/>
        <v>266105</v>
      </c>
      <c r="F18" s="564">
        <v>266105</v>
      </c>
      <c r="G18" s="564"/>
      <c r="H18" s="27">
        <f t="shared" si="2"/>
        <v>266105</v>
      </c>
    </row>
    <row r="19" spans="1:8" ht="15.75">
      <c r="A19" s="91">
        <v>5</v>
      </c>
      <c r="B19" s="211" t="s">
        <v>316</v>
      </c>
      <c r="C19" s="522">
        <f t="shared" ref="C19" si="6">C20+C21+C22+C28</f>
        <v>759602513.75</v>
      </c>
      <c r="D19" s="564"/>
      <c r="E19" s="209">
        <f>E20+E21+E22+E28</f>
        <v>759602513.75</v>
      </c>
      <c r="F19" s="522">
        <f t="shared" ref="F19" si="7">F20+F21+F22+F28</f>
        <v>534115850.63</v>
      </c>
      <c r="G19" s="564"/>
      <c r="H19" s="209">
        <f>H20+H21+H22+H28</f>
        <v>534115850.63</v>
      </c>
    </row>
    <row r="20" spans="1:8" ht="15.75">
      <c r="A20" s="91">
        <v>5.0999999999999996</v>
      </c>
      <c r="B20" s="258" t="s">
        <v>291</v>
      </c>
      <c r="C20" s="564">
        <v>12823085</v>
      </c>
      <c r="D20" s="564"/>
      <c r="E20" s="209">
        <f t="shared" si="3"/>
        <v>12823085</v>
      </c>
      <c r="F20" s="564">
        <v>2524082.67</v>
      </c>
      <c r="G20" s="564"/>
      <c r="H20" s="27">
        <f t="shared" si="2"/>
        <v>2524082.67</v>
      </c>
    </row>
    <row r="21" spans="1:8" ht="15.75">
      <c r="A21" s="91">
        <v>5.2</v>
      </c>
      <c r="B21" s="258" t="s">
        <v>290</v>
      </c>
      <c r="C21" s="564">
        <v>45090.78</v>
      </c>
      <c r="D21" s="564"/>
      <c r="E21" s="209">
        <f t="shared" si="3"/>
        <v>45090.78</v>
      </c>
      <c r="F21" s="564">
        <v>48351.76</v>
      </c>
      <c r="G21" s="564"/>
      <c r="H21" s="27">
        <f t="shared" si="2"/>
        <v>48351.76</v>
      </c>
    </row>
    <row r="22" spans="1:8" ht="15.75">
      <c r="A22" s="91">
        <v>5.3</v>
      </c>
      <c r="B22" s="258" t="s">
        <v>289</v>
      </c>
      <c r="C22" s="522">
        <f>SUM(C23:C27)</f>
        <v>692844087.61000001</v>
      </c>
      <c r="D22" s="26"/>
      <c r="E22" s="209">
        <f t="shared" si="3"/>
        <v>692844087.61000001</v>
      </c>
      <c r="F22" s="522">
        <f>SUM(F23:F27)</f>
        <v>513514200.38</v>
      </c>
      <c r="G22" s="26"/>
      <c r="H22" s="27">
        <f t="shared" si="2"/>
        <v>513514200.38</v>
      </c>
    </row>
    <row r="23" spans="1:8" ht="15.75">
      <c r="A23" s="91" t="s">
        <v>15</v>
      </c>
      <c r="B23" s="212" t="s">
        <v>75</v>
      </c>
      <c r="C23" s="564">
        <v>491087016.88999999</v>
      </c>
      <c r="D23" s="564"/>
      <c r="E23" s="209">
        <f t="shared" si="3"/>
        <v>491087016.88999999</v>
      </c>
      <c r="F23" s="564">
        <v>353134431.52999997</v>
      </c>
      <c r="G23" s="564"/>
      <c r="H23" s="27">
        <f t="shared" si="2"/>
        <v>353134431.52999997</v>
      </c>
    </row>
    <row r="24" spans="1:8" ht="15.75">
      <c r="A24" s="91" t="s">
        <v>16</v>
      </c>
      <c r="B24" s="212" t="s">
        <v>76</v>
      </c>
      <c r="C24" s="564">
        <v>117540214.15000001</v>
      </c>
      <c r="D24" s="564"/>
      <c r="E24" s="209">
        <f t="shared" si="3"/>
        <v>117540214.15000001</v>
      </c>
      <c r="F24" s="564">
        <v>77401102.939999998</v>
      </c>
      <c r="G24" s="564"/>
      <c r="H24" s="27">
        <f t="shared" si="2"/>
        <v>77401102.939999998</v>
      </c>
    </row>
    <row r="25" spans="1:8" ht="15.75">
      <c r="A25" s="91" t="s">
        <v>17</v>
      </c>
      <c r="B25" s="212" t="s">
        <v>77</v>
      </c>
      <c r="C25" s="564"/>
      <c r="D25" s="564"/>
      <c r="E25" s="209">
        <f t="shared" si="3"/>
        <v>0</v>
      </c>
      <c r="F25" s="564">
        <v>0</v>
      </c>
      <c r="G25" s="564"/>
      <c r="H25" s="27">
        <f t="shared" si="2"/>
        <v>0</v>
      </c>
    </row>
    <row r="26" spans="1:8" ht="15.75">
      <c r="A26" s="91" t="s">
        <v>18</v>
      </c>
      <c r="B26" s="212" t="s">
        <v>78</v>
      </c>
      <c r="C26" s="564">
        <v>81631380.189999998</v>
      </c>
      <c r="D26" s="564"/>
      <c r="E26" s="209">
        <f t="shared" si="3"/>
        <v>81631380.189999998</v>
      </c>
      <c r="F26" s="564">
        <v>78662968.799999997</v>
      </c>
      <c r="G26" s="564"/>
      <c r="H26" s="27">
        <f t="shared" si="2"/>
        <v>78662968.799999997</v>
      </c>
    </row>
    <row r="27" spans="1:8" ht="15.75">
      <c r="A27" s="91" t="s">
        <v>19</v>
      </c>
      <c r="B27" s="212" t="s">
        <v>79</v>
      </c>
      <c r="C27" s="564">
        <v>2585476.38</v>
      </c>
      <c r="D27" s="564"/>
      <c r="E27" s="209">
        <f t="shared" si="3"/>
        <v>2585476.38</v>
      </c>
      <c r="F27" s="564">
        <v>4315697.1100000003</v>
      </c>
      <c r="G27" s="564"/>
      <c r="H27" s="27">
        <f t="shared" si="2"/>
        <v>4315697.1100000003</v>
      </c>
    </row>
    <row r="28" spans="1:8" ht="15.75">
      <c r="A28" s="91">
        <v>5.4</v>
      </c>
      <c r="B28" s="258" t="s">
        <v>292</v>
      </c>
      <c r="C28" s="564">
        <v>53890250.359999999</v>
      </c>
      <c r="D28" s="564"/>
      <c r="E28" s="209">
        <f t="shared" si="3"/>
        <v>53890250.359999999</v>
      </c>
      <c r="F28" s="564">
        <v>18029215.82</v>
      </c>
      <c r="G28" s="564"/>
      <c r="H28" s="27">
        <f t="shared" si="2"/>
        <v>18029215.82</v>
      </c>
    </row>
    <row r="29" spans="1:8" ht="15.75">
      <c r="A29" s="91">
        <v>5.5</v>
      </c>
      <c r="B29" s="258" t="s">
        <v>293</v>
      </c>
      <c r="C29" s="564"/>
      <c r="D29" s="564"/>
      <c r="E29" s="209">
        <f t="shared" si="3"/>
        <v>0</v>
      </c>
      <c r="F29" s="564"/>
      <c r="G29" s="564"/>
      <c r="H29" s="27">
        <f t="shared" si="2"/>
        <v>0</v>
      </c>
    </row>
    <row r="30" spans="1:8" ht="15.75">
      <c r="A30" s="91">
        <v>5.6</v>
      </c>
      <c r="B30" s="258" t="s">
        <v>294</v>
      </c>
      <c r="C30" s="564"/>
      <c r="D30" s="564"/>
      <c r="E30" s="209">
        <f t="shared" si="3"/>
        <v>0</v>
      </c>
      <c r="F30" s="564"/>
      <c r="G30" s="564"/>
      <c r="H30" s="27">
        <f t="shared" si="2"/>
        <v>0</v>
      </c>
    </row>
    <row r="31" spans="1:8" ht="15.75">
      <c r="A31" s="91">
        <v>5.7</v>
      </c>
      <c r="B31" s="258" t="s">
        <v>79</v>
      </c>
      <c r="C31" s="564"/>
      <c r="D31" s="564"/>
      <c r="E31" s="209">
        <f t="shared" si="3"/>
        <v>0</v>
      </c>
      <c r="F31" s="564"/>
      <c r="G31" s="564"/>
      <c r="H31" s="27">
        <f t="shared" si="2"/>
        <v>0</v>
      </c>
    </row>
    <row r="32" spans="1:8" ht="15.75">
      <c r="A32" s="91">
        <v>6</v>
      </c>
      <c r="B32" s="211" t="s">
        <v>322</v>
      </c>
      <c r="C32" s="522">
        <f t="shared" ref="C32:D32" si="8">C33+C34</f>
        <v>155589596</v>
      </c>
      <c r="D32" s="522">
        <f t="shared" si="8"/>
        <v>153188840</v>
      </c>
      <c r="E32" s="209">
        <f t="shared" si="3"/>
        <v>308778436</v>
      </c>
      <c r="F32" s="522">
        <f t="shared" ref="F32:G32" si="9">F33+F34</f>
        <v>15088550</v>
      </c>
      <c r="G32" s="522">
        <f t="shared" si="9"/>
        <v>20445373</v>
      </c>
      <c r="H32" s="27">
        <f t="shared" si="2"/>
        <v>35533923</v>
      </c>
    </row>
    <row r="33" spans="1:8" ht="15.75">
      <c r="A33" s="91">
        <v>6.1</v>
      </c>
      <c r="B33" s="259" t="s">
        <v>312</v>
      </c>
      <c r="C33" s="564">
        <v>2546030</v>
      </c>
      <c r="D33" s="564">
        <v>150637160</v>
      </c>
      <c r="E33" s="209">
        <f t="shared" si="3"/>
        <v>153183190</v>
      </c>
      <c r="F33" s="564"/>
      <c r="G33" s="564">
        <v>18805298</v>
      </c>
      <c r="H33" s="27">
        <f t="shared" si="2"/>
        <v>18805298</v>
      </c>
    </row>
    <row r="34" spans="1:8" ht="15.75">
      <c r="A34" s="91">
        <v>6.2</v>
      </c>
      <c r="B34" s="259" t="s">
        <v>313</v>
      </c>
      <c r="C34" s="564">
        <v>153043566</v>
      </c>
      <c r="D34" s="564">
        <v>2551680</v>
      </c>
      <c r="E34" s="209">
        <f t="shared" si="3"/>
        <v>155595246</v>
      </c>
      <c r="F34" s="564">
        <v>15088550</v>
      </c>
      <c r="G34" s="564">
        <v>1640075</v>
      </c>
      <c r="H34" s="27">
        <f t="shared" si="2"/>
        <v>16728625</v>
      </c>
    </row>
    <row r="35" spans="1:8" ht="15.75">
      <c r="A35" s="91">
        <v>6.3</v>
      </c>
      <c r="B35" s="259" t="s">
        <v>309</v>
      </c>
      <c r="C35" s="564"/>
      <c r="D35" s="564"/>
      <c r="E35" s="209">
        <f t="shared" si="3"/>
        <v>0</v>
      </c>
      <c r="F35" s="564"/>
      <c r="G35" s="564"/>
      <c r="H35" s="27">
        <f t="shared" si="2"/>
        <v>0</v>
      </c>
    </row>
    <row r="36" spans="1:8" ht="15.75">
      <c r="A36" s="91">
        <v>6.4</v>
      </c>
      <c r="B36" s="259" t="s">
        <v>310</v>
      </c>
      <c r="C36" s="564"/>
      <c r="D36" s="564"/>
      <c r="E36" s="209">
        <f t="shared" si="3"/>
        <v>0</v>
      </c>
      <c r="F36" s="564"/>
      <c r="G36" s="564"/>
      <c r="H36" s="27">
        <f t="shared" si="2"/>
        <v>0</v>
      </c>
    </row>
    <row r="37" spans="1:8" ht="15.75">
      <c r="A37" s="91">
        <v>6.5</v>
      </c>
      <c r="B37" s="259" t="s">
        <v>311</v>
      </c>
      <c r="C37" s="564"/>
      <c r="D37" s="564"/>
      <c r="E37" s="209">
        <f t="shared" si="3"/>
        <v>0</v>
      </c>
      <c r="F37" s="564"/>
      <c r="G37" s="564"/>
      <c r="H37" s="27">
        <f t="shared" si="2"/>
        <v>0</v>
      </c>
    </row>
    <row r="38" spans="1:8" ht="15.75">
      <c r="A38" s="91">
        <v>6.6</v>
      </c>
      <c r="B38" s="259" t="s">
        <v>314</v>
      </c>
      <c r="C38" s="564"/>
      <c r="D38" s="564"/>
      <c r="E38" s="209">
        <f t="shared" si="3"/>
        <v>0</v>
      </c>
      <c r="F38" s="564"/>
      <c r="G38" s="564"/>
      <c r="H38" s="27">
        <f t="shared" si="2"/>
        <v>0</v>
      </c>
    </row>
    <row r="39" spans="1:8" ht="15.75">
      <c r="A39" s="91">
        <v>6.7</v>
      </c>
      <c r="B39" s="259" t="s">
        <v>315</v>
      </c>
      <c r="C39" s="564"/>
      <c r="D39" s="564"/>
      <c r="E39" s="209">
        <f t="shared" si="3"/>
        <v>0</v>
      </c>
      <c r="F39" s="564"/>
      <c r="G39" s="564"/>
      <c r="H39" s="27">
        <f t="shared" si="2"/>
        <v>0</v>
      </c>
    </row>
    <row r="40" spans="1:8" ht="15.75">
      <c r="A40" s="91">
        <v>7</v>
      </c>
      <c r="B40" s="211" t="s">
        <v>318</v>
      </c>
      <c r="C40" s="568">
        <f t="shared" ref="C40:D40" si="10">SUM(C41:C44)</f>
        <v>150217443.71790004</v>
      </c>
      <c r="D40" s="568">
        <f t="shared" si="10"/>
        <v>4156689.5280740028</v>
      </c>
      <c r="E40" s="209">
        <f t="shared" si="3"/>
        <v>154374133.24597403</v>
      </c>
      <c r="F40" s="568">
        <f t="shared" ref="F40:G40" si="11">SUM(F41:F44)</f>
        <v>74962872.160000056</v>
      </c>
      <c r="G40" s="568">
        <f t="shared" si="11"/>
        <v>24953085.454765998</v>
      </c>
      <c r="H40" s="27">
        <f t="shared" si="2"/>
        <v>99915957.614766061</v>
      </c>
    </row>
    <row r="41" spans="1:8" ht="15.75">
      <c r="A41" s="91">
        <v>7.1</v>
      </c>
      <c r="B41" s="210" t="s">
        <v>319</v>
      </c>
      <c r="C41" s="564">
        <v>12424568.139999999</v>
      </c>
      <c r="D41" s="564">
        <v>6068.45</v>
      </c>
      <c r="E41" s="209">
        <f t="shared" si="3"/>
        <v>12430636.589999998</v>
      </c>
      <c r="F41" s="564">
        <v>4990397.1100000152</v>
      </c>
      <c r="G41" s="564">
        <v>47678.535664000003</v>
      </c>
      <c r="H41" s="27">
        <f t="shared" si="2"/>
        <v>5038075.6456640149</v>
      </c>
    </row>
    <row r="42" spans="1:8" ht="25.5">
      <c r="A42" s="91">
        <v>7.2</v>
      </c>
      <c r="B42" s="210" t="s">
        <v>320</v>
      </c>
      <c r="C42" s="564">
        <v>7625982.3700000085</v>
      </c>
      <c r="D42" s="564">
        <v>2892.6695040000004</v>
      </c>
      <c r="E42" s="209">
        <f t="shared" si="3"/>
        <v>7628875.0395040084</v>
      </c>
      <c r="F42" s="564">
        <v>3281831</v>
      </c>
      <c r="G42" s="564">
        <v>4517</v>
      </c>
      <c r="H42" s="27">
        <f t="shared" si="2"/>
        <v>3286348</v>
      </c>
    </row>
    <row r="43" spans="1:8" ht="25.5">
      <c r="A43" s="91">
        <v>7.3</v>
      </c>
      <c r="B43" s="210" t="s">
        <v>323</v>
      </c>
      <c r="C43" s="564">
        <v>79579216.857900038</v>
      </c>
      <c r="D43" s="564">
        <v>2236264.0113630015</v>
      </c>
      <c r="E43" s="209">
        <f t="shared" si="3"/>
        <v>81815480.869263038</v>
      </c>
      <c r="F43" s="564">
        <v>39804026.960000031</v>
      </c>
      <c r="G43" s="564">
        <v>16900889.333110999</v>
      </c>
      <c r="H43" s="27">
        <f t="shared" si="2"/>
        <v>56704916.293111026</v>
      </c>
    </row>
    <row r="44" spans="1:8" ht="25.5">
      <c r="A44" s="91">
        <v>7.4</v>
      </c>
      <c r="B44" s="210" t="s">
        <v>324</v>
      </c>
      <c r="C44" s="564">
        <v>50587676.349999987</v>
      </c>
      <c r="D44" s="564">
        <v>1911464.3972070012</v>
      </c>
      <c r="E44" s="209">
        <f t="shared" si="3"/>
        <v>52499140.747206986</v>
      </c>
      <c r="F44" s="564">
        <v>26886617.090000004</v>
      </c>
      <c r="G44" s="564">
        <v>8000000.5859909998</v>
      </c>
      <c r="H44" s="27">
        <f t="shared" si="2"/>
        <v>34886617.675991006</v>
      </c>
    </row>
    <row r="45" spans="1:8">
      <c r="A45" s="91">
        <v>8</v>
      </c>
      <c r="B45" s="211" t="s">
        <v>301</v>
      </c>
      <c r="C45" s="26"/>
      <c r="D45" s="26"/>
      <c r="E45" s="209">
        <f t="shared" si="3"/>
        <v>0</v>
      </c>
      <c r="F45" s="26"/>
      <c r="G45" s="26"/>
      <c r="H45" s="27">
        <f t="shared" si="2"/>
        <v>0</v>
      </c>
    </row>
    <row r="46" spans="1:8">
      <c r="A46" s="91">
        <v>8.1</v>
      </c>
      <c r="B46" s="257" t="s">
        <v>325</v>
      </c>
      <c r="C46" s="26"/>
      <c r="D46" s="26"/>
      <c r="E46" s="209">
        <f t="shared" si="3"/>
        <v>0</v>
      </c>
      <c r="F46" s="26"/>
      <c r="G46" s="26"/>
      <c r="H46" s="27">
        <f t="shared" si="2"/>
        <v>0</v>
      </c>
    </row>
    <row r="47" spans="1:8">
      <c r="A47" s="91">
        <v>8.1999999999999993</v>
      </c>
      <c r="B47" s="257" t="s">
        <v>326</v>
      </c>
      <c r="C47" s="26"/>
      <c r="D47" s="26"/>
      <c r="E47" s="209">
        <f t="shared" si="3"/>
        <v>0</v>
      </c>
      <c r="F47" s="26"/>
      <c r="G47" s="26"/>
      <c r="H47" s="27">
        <f t="shared" si="2"/>
        <v>0</v>
      </c>
    </row>
    <row r="48" spans="1:8">
      <c r="A48" s="91">
        <v>8.3000000000000007</v>
      </c>
      <c r="B48" s="257" t="s">
        <v>327</v>
      </c>
      <c r="C48" s="26"/>
      <c r="D48" s="26"/>
      <c r="E48" s="209">
        <f t="shared" si="3"/>
        <v>0</v>
      </c>
      <c r="F48" s="26"/>
      <c r="G48" s="26"/>
      <c r="H48" s="27">
        <f t="shared" si="2"/>
        <v>0</v>
      </c>
    </row>
    <row r="49" spans="1:8">
      <c r="A49" s="91">
        <v>8.4</v>
      </c>
      <c r="B49" s="257" t="s">
        <v>328</v>
      </c>
      <c r="C49" s="26"/>
      <c r="D49" s="26"/>
      <c r="E49" s="209">
        <f t="shared" si="3"/>
        <v>0</v>
      </c>
      <c r="F49" s="26"/>
      <c r="G49" s="26"/>
      <c r="H49" s="27">
        <f t="shared" si="2"/>
        <v>0</v>
      </c>
    </row>
    <row r="50" spans="1:8">
      <c r="A50" s="91">
        <v>8.5</v>
      </c>
      <c r="B50" s="257" t="s">
        <v>329</v>
      </c>
      <c r="C50" s="26"/>
      <c r="D50" s="26"/>
      <c r="E50" s="209">
        <f t="shared" si="3"/>
        <v>0</v>
      </c>
      <c r="F50" s="26"/>
      <c r="G50" s="26"/>
      <c r="H50" s="27">
        <f t="shared" si="2"/>
        <v>0</v>
      </c>
    </row>
    <row r="51" spans="1:8">
      <c r="A51" s="91">
        <v>8.6</v>
      </c>
      <c r="B51" s="257" t="s">
        <v>330</v>
      </c>
      <c r="C51" s="26"/>
      <c r="D51" s="26"/>
      <c r="E51" s="209">
        <f t="shared" si="3"/>
        <v>0</v>
      </c>
      <c r="F51" s="26"/>
      <c r="G51" s="26"/>
      <c r="H51" s="27">
        <f t="shared" si="2"/>
        <v>0</v>
      </c>
    </row>
    <row r="52" spans="1:8">
      <c r="A52" s="91">
        <v>8.6999999999999993</v>
      </c>
      <c r="B52" s="257" t="s">
        <v>331</v>
      </c>
      <c r="C52" s="26"/>
      <c r="D52" s="26"/>
      <c r="E52" s="209">
        <f t="shared" si="3"/>
        <v>0</v>
      </c>
      <c r="F52" s="26"/>
      <c r="G52" s="26"/>
      <c r="H52" s="27">
        <f t="shared" si="2"/>
        <v>0</v>
      </c>
    </row>
    <row r="53" spans="1:8" ht="15" thickBot="1">
      <c r="A53" s="213">
        <v>9</v>
      </c>
      <c r="B53" s="214" t="s">
        <v>321</v>
      </c>
      <c r="C53" s="215"/>
      <c r="D53" s="215"/>
      <c r="E53" s="216">
        <f t="shared" si="3"/>
        <v>0</v>
      </c>
      <c r="F53" s="215"/>
      <c r="G53" s="215"/>
      <c r="H53" s="38">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7" width="10.85546875" style="40" bestFit="1" customWidth="1"/>
    <col min="8" max="11" width="9.7109375" style="40" customWidth="1"/>
    <col min="12" max="16384" width="9.140625" style="40"/>
  </cols>
  <sheetData>
    <row r="1" spans="1:7">
      <c r="A1" s="2" t="s">
        <v>30</v>
      </c>
      <c r="B1" s="3" t="str">
        <f>'Info '!C2</f>
        <v>JSC "CREDO BANK"</v>
      </c>
      <c r="C1" s="3"/>
    </row>
    <row r="2" spans="1:7">
      <c r="A2" s="2" t="s">
        <v>31</v>
      </c>
      <c r="B2" s="411">
        <f>'2.RC'!B2</f>
        <v>44834</v>
      </c>
      <c r="C2" s="3"/>
    </row>
    <row r="3" spans="1:7">
      <c r="A3" s="2"/>
      <c r="B3" s="3"/>
      <c r="C3" s="3"/>
    </row>
    <row r="4" spans="1:7" ht="15" customHeight="1" thickBot="1">
      <c r="A4" s="4" t="s">
        <v>196</v>
      </c>
      <c r="B4" s="153" t="s">
        <v>295</v>
      </c>
      <c r="C4" s="65" t="s">
        <v>73</v>
      </c>
    </row>
    <row r="5" spans="1:7" ht="15" customHeight="1">
      <c r="A5" s="244" t="s">
        <v>6</v>
      </c>
      <c r="B5" s="245"/>
      <c r="C5" s="409" t="str">
        <f>INT((MONTH($B$2))/3)&amp;"Q"&amp;"-"&amp;YEAR($B$2)</f>
        <v>3Q-2022</v>
      </c>
      <c r="D5" s="409" t="str">
        <f>IF(INT(MONTH($B$2))=3, "4"&amp;"Q"&amp;"-"&amp;YEAR($B$2)-1, IF(INT(MONTH($B$2))=6, "1"&amp;"Q"&amp;"-"&amp;YEAR($B$2), IF(INT(MONTH($B$2))=9, "2"&amp;"Q"&amp;"-"&amp;YEAR($B$2),IF(INT(MONTH($B$2))=12, "3"&amp;"Q"&amp;"-"&amp;YEAR($B$2), 0))))</f>
        <v>2Q-2022</v>
      </c>
      <c r="E5" s="409" t="str">
        <f>IF(INT(MONTH($B$2))=3, "3"&amp;"Q"&amp;"-"&amp;YEAR($B$2)-1, IF(INT(MONTH($B$2))=6, "4"&amp;"Q"&amp;"-"&amp;YEAR($B$2)-1, IF(INT(MONTH($B$2))=9, "1"&amp;"Q"&amp;"-"&amp;YEAR($B$2),IF(INT(MONTH($B$2))=12, "2"&amp;"Q"&amp;"-"&amp;YEAR($B$2), 0))))</f>
        <v>1Q-2022</v>
      </c>
      <c r="F5" s="409" t="str">
        <f>IF(INT(MONTH($B$2))=3, "2"&amp;"Q"&amp;"-"&amp;YEAR($B$2)-1, IF(INT(MONTH($B$2))=6, "3"&amp;"Q"&amp;"-"&amp;YEAR($B$2)-1, IF(INT(MONTH($B$2))=9, "4"&amp;"Q"&amp;"-"&amp;YEAR($B$2)-1,IF(INT(MONTH($B$2))=12, "1"&amp;"Q"&amp;"-"&amp;YEAR($B$2), 0))))</f>
        <v>4Q-2021</v>
      </c>
      <c r="G5" s="410" t="str">
        <f>IF(INT(MONTH($B$2))=3, "1"&amp;"Q"&amp;"-"&amp;YEAR($B$2)-1, IF(INT(MONTH($B$2))=6, "2"&amp;"Q"&amp;"-"&amp;YEAR($B$2)-1, IF(INT(MONTH($B$2))=9, "3"&amp;"Q"&amp;"-"&amp;YEAR($B$2)-1,IF(INT(MONTH($B$2))=12, "4"&amp;"Q"&amp;"-"&amp;YEAR($B$2)-1, 0))))</f>
        <v>3Q-2021</v>
      </c>
    </row>
    <row r="6" spans="1:7" ht="15" customHeight="1">
      <c r="A6" s="66">
        <v>1</v>
      </c>
      <c r="B6" s="336" t="s">
        <v>299</v>
      </c>
      <c r="C6" s="403">
        <f>C7+C9+C10</f>
        <v>1488009925.3866875</v>
      </c>
      <c r="D6" s="404">
        <f>D7+D9+D10</f>
        <v>1408240981.0890594</v>
      </c>
      <c r="E6" s="338">
        <f t="shared" ref="E6:G6" si="0">E7+E9+E10</f>
        <v>1300531320.9891191</v>
      </c>
      <c r="F6" s="403">
        <f t="shared" si="0"/>
        <v>1302738555.0045171</v>
      </c>
      <c r="G6" s="406">
        <f t="shared" si="0"/>
        <v>1100423981.5046682</v>
      </c>
    </row>
    <row r="7" spans="1:7" ht="15" customHeight="1">
      <c r="A7" s="66">
        <v>1.1000000000000001</v>
      </c>
      <c r="B7" s="336" t="s">
        <v>479</v>
      </c>
      <c r="C7" s="569">
        <v>1470499875.2916875</v>
      </c>
      <c r="D7" s="570">
        <v>1396226650.5390594</v>
      </c>
      <c r="E7" s="569">
        <v>1292252353.3328691</v>
      </c>
      <c r="F7" s="569">
        <v>1295844527.668267</v>
      </c>
      <c r="G7" s="407">
        <v>1095982955.7234182</v>
      </c>
    </row>
    <row r="8" spans="1:7">
      <c r="A8" s="66" t="s">
        <v>14</v>
      </c>
      <c r="B8" s="336" t="s">
        <v>195</v>
      </c>
      <c r="C8" s="569">
        <v>810408.24</v>
      </c>
      <c r="D8" s="570">
        <v>810408.24</v>
      </c>
      <c r="E8" s="569">
        <v>810408.24</v>
      </c>
      <c r="F8" s="569">
        <v>810408.24</v>
      </c>
      <c r="G8" s="407">
        <v>15504176.054999962</v>
      </c>
    </row>
    <row r="9" spans="1:7" ht="15" customHeight="1">
      <c r="A9" s="66">
        <v>1.2</v>
      </c>
      <c r="B9" s="337" t="s">
        <v>194</v>
      </c>
      <c r="C9" s="569">
        <v>15016504.375</v>
      </c>
      <c r="D9" s="570">
        <v>9681500.25</v>
      </c>
      <c r="E9" s="569">
        <v>7968837.65625</v>
      </c>
      <c r="F9" s="569">
        <v>6584267.3362499997</v>
      </c>
      <c r="G9" s="407">
        <v>3660325.78125</v>
      </c>
    </row>
    <row r="10" spans="1:7" ht="15" customHeight="1">
      <c r="A10" s="66">
        <v>1.3</v>
      </c>
      <c r="B10" s="336" t="s">
        <v>28</v>
      </c>
      <c r="C10" s="569">
        <v>2493545.7200000002</v>
      </c>
      <c r="D10" s="570">
        <v>2332830.3000000003</v>
      </c>
      <c r="E10" s="569">
        <v>310130</v>
      </c>
      <c r="F10" s="569">
        <v>309760</v>
      </c>
      <c r="G10" s="407">
        <v>780700</v>
      </c>
    </row>
    <row r="11" spans="1:7" ht="15" customHeight="1">
      <c r="A11" s="66">
        <v>2</v>
      </c>
      <c r="B11" s="336" t="s">
        <v>296</v>
      </c>
      <c r="C11" s="569">
        <v>1378076</v>
      </c>
      <c r="D11" s="570">
        <v>836949</v>
      </c>
      <c r="E11" s="569">
        <v>4349460</v>
      </c>
      <c r="F11" s="569">
        <v>1358496.962495995</v>
      </c>
      <c r="G11" s="407">
        <v>3551131.222152031</v>
      </c>
    </row>
    <row r="12" spans="1:7" ht="15" customHeight="1">
      <c r="A12" s="66">
        <v>3</v>
      </c>
      <c r="B12" s="336" t="s">
        <v>297</v>
      </c>
      <c r="C12" s="569">
        <v>351858011.60018724</v>
      </c>
      <c r="D12" s="570">
        <v>351858011.60018724</v>
      </c>
      <c r="E12" s="569">
        <v>351858011.60018724</v>
      </c>
      <c r="F12" s="569">
        <v>351858011.60018724</v>
      </c>
      <c r="G12" s="407">
        <v>250750724.04375002</v>
      </c>
    </row>
    <row r="13" spans="1:7" ht="15" customHeight="1" thickBot="1">
      <c r="A13" s="68">
        <v>4</v>
      </c>
      <c r="B13" s="69" t="s">
        <v>298</v>
      </c>
      <c r="C13" s="339">
        <f>C6+C11+C12</f>
        <v>1841246012.9868748</v>
      </c>
      <c r="D13" s="405">
        <f>D6+D11+D12</f>
        <v>1760935941.6892467</v>
      </c>
      <c r="E13" s="340">
        <f t="shared" ref="E13:G13" si="1">E6+E11+E12</f>
        <v>1656738792.5893064</v>
      </c>
      <c r="F13" s="339">
        <f t="shared" si="1"/>
        <v>1655955063.5672004</v>
      </c>
      <c r="G13" s="408">
        <f t="shared" si="1"/>
        <v>1354725836.7705703</v>
      </c>
    </row>
    <row r="14" spans="1:7">
      <c r="B14" s="72"/>
    </row>
    <row r="15" spans="1:7" ht="25.5">
      <c r="B15" s="72" t="s">
        <v>480</v>
      </c>
    </row>
    <row r="16" spans="1:7">
      <c r="B16" s="72"/>
    </row>
    <row r="17" s="40" customFormat="1" ht="11.25"/>
    <row r="18" s="40" customFormat="1" ht="11.25"/>
    <row r="19" s="40" customFormat="1" ht="11.25"/>
    <row r="20" s="40" customFormat="1" ht="11.25"/>
    <row r="21" s="40" customFormat="1" ht="11.25"/>
    <row r="22" s="40" customFormat="1" ht="11.25"/>
    <row r="23" s="40" customFormat="1" ht="11.25"/>
    <row r="24" s="40" customFormat="1" ht="11.25"/>
    <row r="25" s="40" customFormat="1" ht="11.25"/>
    <row r="26" s="40" customFormat="1" ht="11.25"/>
    <row r="27" s="40" customFormat="1" ht="11.25"/>
    <row r="28" s="40" customFormat="1" ht="11.25"/>
    <row r="29" s="4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Normal="100" workbookViewId="0">
      <pane xSplit="1" ySplit="4" topLeftCell="B27" activePane="bottomRight" state="frozen"/>
      <selection activeCell="B9" sqref="B9"/>
      <selection pane="topRight" activeCell="B9" sqref="B9"/>
      <selection pane="bottomLeft" activeCell="B9" sqref="B9"/>
      <selection pane="bottomRight" activeCell="E37" sqref="E37"/>
    </sheetView>
  </sheetViews>
  <sheetFormatPr defaultColWidth="9.140625" defaultRowHeight="14.25"/>
  <cols>
    <col min="1" max="1" width="9.5703125" style="4" bestFit="1" customWidth="1"/>
    <col min="2" max="2" width="65.5703125" style="4" customWidth="1"/>
    <col min="3" max="3" width="28.85546875" style="4" bestFit="1" customWidth="1"/>
    <col min="4" max="16384" width="9.140625" style="5"/>
  </cols>
  <sheetData>
    <row r="1" spans="1:3">
      <c r="A1" s="2" t="s">
        <v>30</v>
      </c>
      <c r="B1" s="3" t="str">
        <f>'Info '!C2</f>
        <v>JSC "CREDO BANK"</v>
      </c>
    </row>
    <row r="2" spans="1:3">
      <c r="A2" s="2" t="s">
        <v>31</v>
      </c>
      <c r="B2" s="411">
        <f>'1. key ratios '!B2</f>
        <v>44834</v>
      </c>
    </row>
    <row r="4" spans="1:3" ht="27.95" customHeight="1" thickBot="1">
      <c r="A4" s="73" t="s">
        <v>80</v>
      </c>
      <c r="B4" s="74" t="s">
        <v>265</v>
      </c>
      <c r="C4" s="75"/>
    </row>
    <row r="5" spans="1:3">
      <c r="A5" s="76"/>
      <c r="B5" s="398" t="s">
        <v>81</v>
      </c>
      <c r="C5" s="399" t="s">
        <v>493</v>
      </c>
    </row>
    <row r="6" spans="1:3">
      <c r="A6" s="77">
        <v>1</v>
      </c>
      <c r="B6" s="78" t="s">
        <v>740</v>
      </c>
      <c r="C6" s="79" t="s">
        <v>744</v>
      </c>
    </row>
    <row r="7" spans="1:3">
      <c r="A7" s="77">
        <v>2</v>
      </c>
      <c r="B7" s="78" t="s">
        <v>745</v>
      </c>
      <c r="C7" s="79" t="s">
        <v>746</v>
      </c>
    </row>
    <row r="8" spans="1:3">
      <c r="A8" s="77">
        <v>3</v>
      </c>
      <c r="B8" s="78" t="s">
        <v>747</v>
      </c>
      <c r="C8" s="523" t="s">
        <v>750</v>
      </c>
    </row>
    <row r="9" spans="1:3">
      <c r="A9" s="77">
        <v>4</v>
      </c>
      <c r="B9" s="78" t="s">
        <v>748</v>
      </c>
      <c r="C9" s="523" t="s">
        <v>744</v>
      </c>
    </row>
    <row r="10" spans="1:3">
      <c r="A10" s="77">
        <v>5</v>
      </c>
      <c r="B10" s="78" t="s">
        <v>749</v>
      </c>
      <c r="C10" s="79" t="s">
        <v>750</v>
      </c>
    </row>
    <row r="11" spans="1:3">
      <c r="A11" s="77">
        <v>6</v>
      </c>
      <c r="B11" s="78" t="s">
        <v>782</v>
      </c>
      <c r="C11" s="79" t="s">
        <v>750</v>
      </c>
    </row>
    <row r="12" spans="1:3">
      <c r="A12" s="77"/>
      <c r="B12" s="400"/>
      <c r="C12" s="401"/>
    </row>
    <row r="13" spans="1:3" ht="25.5">
      <c r="A13" s="77"/>
      <c r="B13" s="222" t="s">
        <v>82</v>
      </c>
      <c r="C13" s="402" t="s">
        <v>494</v>
      </c>
    </row>
    <row r="14" spans="1:3">
      <c r="A14" s="77">
        <v>1</v>
      </c>
      <c r="B14" s="78" t="s">
        <v>742</v>
      </c>
      <c r="C14" s="80" t="s">
        <v>751</v>
      </c>
    </row>
    <row r="15" spans="1:3">
      <c r="A15" s="77">
        <v>2</v>
      </c>
      <c r="B15" s="78" t="s">
        <v>752</v>
      </c>
      <c r="C15" s="80" t="s">
        <v>753</v>
      </c>
    </row>
    <row r="16" spans="1:3">
      <c r="A16" s="77">
        <v>3</v>
      </c>
      <c r="B16" s="78" t="s">
        <v>754</v>
      </c>
      <c r="C16" s="80" t="s">
        <v>755</v>
      </c>
    </row>
    <row r="17" spans="1:3">
      <c r="A17" s="77">
        <v>4</v>
      </c>
      <c r="B17" s="78" t="s">
        <v>756</v>
      </c>
      <c r="C17" s="80" t="s">
        <v>757</v>
      </c>
    </row>
    <row r="18" spans="1:3">
      <c r="A18" s="77">
        <v>5</v>
      </c>
      <c r="B18" s="78" t="s">
        <v>758</v>
      </c>
      <c r="C18" s="80" t="s">
        <v>759</v>
      </c>
    </row>
    <row r="19" spans="1:3">
      <c r="A19" s="77">
        <v>6</v>
      </c>
      <c r="B19" s="78" t="s">
        <v>779</v>
      </c>
      <c r="C19" s="80" t="s">
        <v>780</v>
      </c>
    </row>
    <row r="20" spans="1:3" ht="15.75" customHeight="1">
      <c r="A20" s="77"/>
      <c r="B20" s="78"/>
      <c r="C20" s="81"/>
    </row>
    <row r="21" spans="1:3" ht="30" customHeight="1">
      <c r="A21" s="77"/>
      <c r="B21" s="630" t="s">
        <v>83</v>
      </c>
      <c r="C21" s="631"/>
    </row>
    <row r="22" spans="1:3">
      <c r="A22" s="77">
        <v>1</v>
      </c>
      <c r="B22" s="78" t="s">
        <v>760</v>
      </c>
      <c r="C22" s="525">
        <v>0.51170000000000004</v>
      </c>
    </row>
    <row r="23" spans="1:3">
      <c r="A23" s="77">
        <v>2</v>
      </c>
      <c r="B23" s="524" t="s">
        <v>761</v>
      </c>
      <c r="C23" s="526">
        <v>8.4099999999999994E-2</v>
      </c>
    </row>
    <row r="24" spans="1:3">
      <c r="A24" s="77">
        <v>3</v>
      </c>
      <c r="B24" s="524" t="s">
        <v>762</v>
      </c>
      <c r="C24" s="526">
        <v>8.4099999999999994E-2</v>
      </c>
    </row>
    <row r="25" spans="1:3">
      <c r="A25" s="77">
        <v>4</v>
      </c>
      <c r="B25" s="524" t="s">
        <v>763</v>
      </c>
      <c r="C25" s="526">
        <v>7.9399999999999998E-2</v>
      </c>
    </row>
    <row r="26" spans="1:3" ht="25.5">
      <c r="A26" s="77">
        <v>5</v>
      </c>
      <c r="B26" s="524" t="s">
        <v>765</v>
      </c>
      <c r="C26" s="526">
        <v>7.4700000000000003E-2</v>
      </c>
    </row>
    <row r="27" spans="1:3" ht="25.5">
      <c r="A27" s="77">
        <v>6</v>
      </c>
      <c r="B27" s="524" t="s">
        <v>766</v>
      </c>
      <c r="C27" s="526">
        <v>1.5900000000000001E-2</v>
      </c>
    </row>
    <row r="28" spans="1:3" ht="25.5">
      <c r="A28" s="77">
        <v>7</v>
      </c>
      <c r="B28" s="524" t="s">
        <v>764</v>
      </c>
      <c r="C28" s="526">
        <v>0.14960000000000001</v>
      </c>
    </row>
    <row r="29" spans="1:3" ht="15.75" customHeight="1">
      <c r="A29" s="77"/>
      <c r="B29" s="78"/>
      <c r="C29" s="79"/>
    </row>
    <row r="30" spans="1:3" ht="29.25" customHeight="1">
      <c r="A30" s="77"/>
      <c r="B30" s="630" t="s">
        <v>84</v>
      </c>
      <c r="C30" s="631"/>
    </row>
    <row r="31" spans="1:3">
      <c r="A31" s="77">
        <v>1</v>
      </c>
      <c r="B31" s="78" t="s">
        <v>783</v>
      </c>
      <c r="C31" s="525">
        <v>6.0506580000000004E-2</v>
      </c>
    </row>
    <row r="32" spans="1:3">
      <c r="A32" s="527">
        <v>2</v>
      </c>
      <c r="B32" s="528" t="s">
        <v>767</v>
      </c>
      <c r="C32" s="529">
        <v>6.0506580000000004E-2</v>
      </c>
    </row>
    <row r="33" spans="1:3">
      <c r="A33" s="77">
        <v>3</v>
      </c>
      <c r="B33" s="528" t="s">
        <v>768</v>
      </c>
      <c r="C33" s="529">
        <v>7.6170720000000011E-2</v>
      </c>
    </row>
    <row r="34" spans="1:3">
      <c r="A34" s="527">
        <v>4</v>
      </c>
      <c r="B34" s="528" t="s">
        <v>769</v>
      </c>
      <c r="C34" s="529">
        <v>6.5062490000000014E-2</v>
      </c>
    </row>
    <row r="35" spans="1:3">
      <c r="A35" s="77">
        <v>5</v>
      </c>
      <c r="B35" s="528" t="s">
        <v>770</v>
      </c>
      <c r="C35" s="529">
        <v>0.12167863</v>
      </c>
    </row>
    <row r="36" spans="1:3">
      <c r="A36" s="527">
        <v>6</v>
      </c>
      <c r="B36" s="528" t="s">
        <v>771</v>
      </c>
      <c r="C36" s="529">
        <v>7.3007177999999992E-2</v>
      </c>
    </row>
    <row r="37" spans="1:3">
      <c r="A37" s="77">
        <v>7</v>
      </c>
      <c r="B37" s="528" t="s">
        <v>784</v>
      </c>
      <c r="C37" s="529">
        <v>5.738399000000001E-2</v>
      </c>
    </row>
    <row r="38" spans="1:3" ht="15" thickBot="1">
      <c r="A38" s="77">
        <v>8</v>
      </c>
      <c r="B38" s="82" t="s">
        <v>772</v>
      </c>
      <c r="C38" s="530">
        <v>0.110778</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C16" sqref="C16:D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71" t="s">
        <v>30</v>
      </c>
      <c r="B1" s="3" t="str">
        <f>'Info '!C2</f>
        <v>JSC "CREDO BANK"</v>
      </c>
    </row>
    <row r="2" spans="1:5" s="2" customFormat="1" ht="15.75" customHeight="1">
      <c r="A2" s="71" t="s">
        <v>31</v>
      </c>
      <c r="B2" s="411">
        <f>'1. key ratios '!B2</f>
        <v>44834</v>
      </c>
    </row>
    <row r="3" spans="1:5" s="2" customFormat="1" ht="15.75" customHeight="1">
      <c r="A3" s="71"/>
    </row>
    <row r="4" spans="1:5" s="2" customFormat="1" ht="15.75" customHeight="1" thickBot="1">
      <c r="A4" s="283" t="s">
        <v>200</v>
      </c>
      <c r="B4" s="636" t="s">
        <v>345</v>
      </c>
      <c r="C4" s="637"/>
      <c r="D4" s="637"/>
      <c r="E4" s="637"/>
    </row>
    <row r="5" spans="1:5" s="86" customFormat="1" ht="17.45" customHeight="1">
      <c r="A5" s="227"/>
      <c r="B5" s="228"/>
      <c r="C5" s="84" t="s">
        <v>0</v>
      </c>
      <c r="D5" s="84" t="s">
        <v>1</v>
      </c>
      <c r="E5" s="85" t="s">
        <v>2</v>
      </c>
    </row>
    <row r="6" spans="1:5" ht="14.45" customHeight="1">
      <c r="A6" s="170"/>
      <c r="B6" s="632" t="s">
        <v>352</v>
      </c>
      <c r="C6" s="632" t="s">
        <v>91</v>
      </c>
      <c r="D6" s="634" t="s">
        <v>199</v>
      </c>
      <c r="E6" s="635"/>
    </row>
    <row r="7" spans="1:5" ht="99.6" customHeight="1">
      <c r="A7" s="170"/>
      <c r="B7" s="633"/>
      <c r="C7" s="632"/>
      <c r="D7" s="318" t="s">
        <v>198</v>
      </c>
      <c r="E7" s="319" t="s">
        <v>353</v>
      </c>
    </row>
    <row r="8" spans="1:5">
      <c r="A8" s="88">
        <v>1</v>
      </c>
      <c r="B8" s="320" t="s">
        <v>35</v>
      </c>
      <c r="C8" s="571">
        <v>65964125.879999995</v>
      </c>
      <c r="D8" s="571"/>
      <c r="E8" s="531">
        <f>C8-D8</f>
        <v>65964125.879999995</v>
      </c>
    </row>
    <row r="9" spans="1:5">
      <c r="A9" s="88">
        <v>2</v>
      </c>
      <c r="B9" s="320" t="s">
        <v>36</v>
      </c>
      <c r="C9" s="571">
        <v>124820740.10000001</v>
      </c>
      <c r="D9" s="571"/>
      <c r="E9" s="531">
        <f t="shared" ref="E9:E20" si="0">C9-D9</f>
        <v>124820740.10000001</v>
      </c>
    </row>
    <row r="10" spans="1:5">
      <c r="A10" s="88">
        <v>3</v>
      </c>
      <c r="B10" s="320" t="s">
        <v>37</v>
      </c>
      <c r="C10" s="571">
        <v>60495601.060000002</v>
      </c>
      <c r="D10" s="571"/>
      <c r="E10" s="531">
        <f t="shared" si="0"/>
        <v>60495601.060000002</v>
      </c>
    </row>
    <row r="11" spans="1:5">
      <c r="A11" s="88">
        <v>4</v>
      </c>
      <c r="B11" s="320" t="s">
        <v>38</v>
      </c>
      <c r="C11" s="571">
        <v>0</v>
      </c>
      <c r="D11" s="571"/>
      <c r="E11" s="531">
        <f t="shared" si="0"/>
        <v>0</v>
      </c>
    </row>
    <row r="12" spans="1:5">
      <c r="A12" s="88">
        <v>5</v>
      </c>
      <c r="B12" s="320" t="s">
        <v>39</v>
      </c>
      <c r="C12" s="571">
        <v>47902618.409999996</v>
      </c>
      <c r="D12" s="571"/>
      <c r="E12" s="531">
        <f t="shared" si="0"/>
        <v>47902618.409999996</v>
      </c>
    </row>
    <row r="13" spans="1:5">
      <c r="A13" s="88">
        <v>6.1</v>
      </c>
      <c r="B13" s="321" t="s">
        <v>40</v>
      </c>
      <c r="C13" s="572">
        <v>1683474047.9859002</v>
      </c>
      <c r="D13" s="571"/>
      <c r="E13" s="531">
        <f t="shared" si="0"/>
        <v>1683474047.9859002</v>
      </c>
    </row>
    <row r="14" spans="1:5">
      <c r="A14" s="88">
        <v>6.2</v>
      </c>
      <c r="B14" s="322" t="s">
        <v>41</v>
      </c>
      <c r="C14" s="572">
        <v>-63964533.146399997</v>
      </c>
      <c r="D14" s="571"/>
      <c r="E14" s="531">
        <f t="shared" si="0"/>
        <v>-63964533.146399997</v>
      </c>
    </row>
    <row r="15" spans="1:5">
      <c r="A15" s="88">
        <v>6</v>
      </c>
      <c r="B15" s="320" t="s">
        <v>42</v>
      </c>
      <c r="C15" s="571">
        <f>C13+C14</f>
        <v>1619509514.8395002</v>
      </c>
      <c r="D15" s="571"/>
      <c r="E15" s="531">
        <f t="shared" si="0"/>
        <v>1619509514.8395002</v>
      </c>
    </row>
    <row r="16" spans="1:5">
      <c r="A16" s="88">
        <v>7</v>
      </c>
      <c r="B16" s="320" t="s">
        <v>43</v>
      </c>
      <c r="C16" s="571">
        <v>29588335.950000003</v>
      </c>
      <c r="D16" s="571"/>
      <c r="E16" s="531">
        <f t="shared" si="0"/>
        <v>29588335.950000003</v>
      </c>
    </row>
    <row r="17" spans="1:7">
      <c r="A17" s="88">
        <v>8</v>
      </c>
      <c r="B17" s="320" t="s">
        <v>197</v>
      </c>
      <c r="C17" s="571">
        <v>2263328</v>
      </c>
      <c r="D17" s="571"/>
      <c r="E17" s="531">
        <f t="shared" si="0"/>
        <v>2263328</v>
      </c>
      <c r="F17" s="89"/>
      <c r="G17" s="89"/>
    </row>
    <row r="18" spans="1:7">
      <c r="A18" s="88">
        <v>9</v>
      </c>
      <c r="B18" s="320" t="s">
        <v>44</v>
      </c>
      <c r="C18" s="571">
        <v>0</v>
      </c>
      <c r="D18" s="571"/>
      <c r="E18" s="531">
        <f t="shared" si="0"/>
        <v>0</v>
      </c>
      <c r="G18" s="89"/>
    </row>
    <row r="19" spans="1:7">
      <c r="A19" s="88">
        <v>10</v>
      </c>
      <c r="B19" s="320" t="s">
        <v>45</v>
      </c>
      <c r="C19" s="571">
        <v>39798549.939999998</v>
      </c>
      <c r="D19" s="571">
        <v>13238108.41</v>
      </c>
      <c r="E19" s="531">
        <f t="shared" si="0"/>
        <v>26560441.529999997</v>
      </c>
      <c r="G19" s="89"/>
    </row>
    <row r="20" spans="1:7">
      <c r="A20" s="88">
        <v>11</v>
      </c>
      <c r="B20" s="320" t="s">
        <v>46</v>
      </c>
      <c r="C20" s="571">
        <v>55706380.390000001</v>
      </c>
      <c r="D20" s="571"/>
      <c r="E20" s="531">
        <f t="shared" si="0"/>
        <v>55706380.390000001</v>
      </c>
    </row>
    <row r="21" spans="1:7" ht="26.25" thickBot="1">
      <c r="A21" s="173"/>
      <c r="B21" s="284" t="s">
        <v>355</v>
      </c>
      <c r="C21" s="229">
        <f>SUM(C8:C12, C15:C20)</f>
        <v>2046049194.5695004</v>
      </c>
      <c r="D21" s="229">
        <f>SUM(D8:D12, D15:D20)</f>
        <v>13238108.41</v>
      </c>
      <c r="E21" s="323">
        <f>SUM(E8:E12, E15:E20)</f>
        <v>2032811086.1595004</v>
      </c>
    </row>
    <row r="22" spans="1:7">
      <c r="A22" s="5"/>
      <c r="B22" s="5"/>
      <c r="C22" s="5"/>
      <c r="D22" s="5"/>
      <c r="E22" s="5"/>
    </row>
    <row r="23" spans="1:7">
      <c r="A23" s="5"/>
      <c r="B23" s="5"/>
      <c r="C23" s="5"/>
      <c r="D23" s="5"/>
      <c r="E23" s="5"/>
    </row>
    <row r="25" spans="1:7" s="4" customFormat="1">
      <c r="B25" s="90"/>
      <c r="F25" s="5"/>
      <c r="G25" s="5"/>
    </row>
    <row r="26" spans="1:7" s="4" customFormat="1">
      <c r="B26" s="90"/>
      <c r="F26" s="5"/>
      <c r="G26" s="5"/>
    </row>
    <row r="27" spans="1:7" s="4" customFormat="1">
      <c r="B27" s="90"/>
      <c r="F27" s="5"/>
      <c r="G27" s="5"/>
    </row>
    <row r="28" spans="1:7" s="4" customFormat="1">
      <c r="B28" s="90"/>
      <c r="F28" s="5"/>
      <c r="G28" s="5"/>
    </row>
    <row r="29" spans="1:7" s="4" customFormat="1">
      <c r="B29" s="90"/>
      <c r="F29" s="5"/>
      <c r="G29" s="5"/>
    </row>
    <row r="30" spans="1:7" s="4" customFormat="1">
      <c r="B30" s="90"/>
      <c r="F30" s="5"/>
      <c r="G30" s="5"/>
    </row>
    <row r="31" spans="1:7" s="4" customFormat="1">
      <c r="B31" s="90"/>
      <c r="F31" s="5"/>
      <c r="G31" s="5"/>
    </row>
    <row r="32" spans="1:7" s="4" customFormat="1">
      <c r="B32" s="90"/>
      <c r="F32" s="5"/>
      <c r="G32" s="5"/>
    </row>
    <row r="33" spans="2:7" s="4" customFormat="1">
      <c r="B33" s="90"/>
      <c r="F33" s="5"/>
      <c r="G33" s="5"/>
    </row>
    <row r="34" spans="2:7" s="4" customFormat="1">
      <c r="B34" s="90"/>
      <c r="F34" s="5"/>
      <c r="G34" s="5"/>
    </row>
    <row r="35" spans="2:7" s="4" customFormat="1">
      <c r="B35" s="90"/>
      <c r="F35" s="5"/>
      <c r="G35" s="5"/>
    </row>
    <row r="36" spans="2:7" s="4" customFormat="1">
      <c r="B36" s="90"/>
      <c r="F36" s="5"/>
      <c r="G36" s="5"/>
    </row>
    <row r="37" spans="2:7" s="4" customFormat="1">
      <c r="B37" s="9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"CREDO BANK"</v>
      </c>
    </row>
    <row r="2" spans="1:6" s="2" customFormat="1" ht="15.75" customHeight="1">
      <c r="A2" s="2" t="s">
        <v>31</v>
      </c>
      <c r="B2" s="411">
        <f>'1. key ratios '!B2</f>
        <v>44834</v>
      </c>
      <c r="C2" s="4"/>
      <c r="D2" s="4"/>
      <c r="E2" s="4"/>
      <c r="F2" s="4"/>
    </row>
    <row r="3" spans="1:6" s="2" customFormat="1" ht="15.75" customHeight="1">
      <c r="C3" s="4"/>
      <c r="D3" s="4"/>
      <c r="E3" s="4"/>
      <c r="F3" s="4"/>
    </row>
    <row r="4" spans="1:6" s="2" customFormat="1" ht="13.5" thickBot="1">
      <c r="A4" s="2" t="s">
        <v>85</v>
      </c>
      <c r="B4" s="285" t="s">
        <v>332</v>
      </c>
      <c r="C4" s="83" t="s">
        <v>73</v>
      </c>
      <c r="D4" s="4"/>
      <c r="E4" s="4"/>
      <c r="F4" s="4"/>
    </row>
    <row r="5" spans="1:6">
      <c r="A5" s="233">
        <v>1</v>
      </c>
      <c r="B5" s="286" t="s">
        <v>354</v>
      </c>
      <c r="C5" s="234">
        <f>'7. LI1 '!E21</f>
        <v>2032811086.1595004</v>
      </c>
    </row>
    <row r="6" spans="1:6">
      <c r="A6" s="91">
        <v>2.1</v>
      </c>
      <c r="B6" s="171" t="s">
        <v>333</v>
      </c>
      <c r="C6" s="162">
        <v>43878236.990000002</v>
      </c>
    </row>
    <row r="7" spans="1:6" s="72" customFormat="1" outlineLevel="1">
      <c r="A7" s="66">
        <v>2.2000000000000002</v>
      </c>
      <c r="B7" s="67" t="s">
        <v>334</v>
      </c>
      <c r="C7" s="235">
        <v>124677286</v>
      </c>
    </row>
    <row r="8" spans="1:6" s="72" customFormat="1" ht="25.5">
      <c r="A8" s="66">
        <v>3</v>
      </c>
      <c r="B8" s="231" t="s">
        <v>335</v>
      </c>
      <c r="C8" s="236">
        <f>SUM(C5:C7)</f>
        <v>2201366609.1495004</v>
      </c>
    </row>
    <row r="9" spans="1:6" ht="15">
      <c r="A9" s="91">
        <v>4</v>
      </c>
      <c r="B9" s="92" t="s">
        <v>87</v>
      </c>
      <c r="C9" s="573">
        <v>31395645.026299998</v>
      </c>
    </row>
    <row r="10" spans="1:6" s="72" customFormat="1" ht="15" outlineLevel="1">
      <c r="A10" s="66">
        <v>5.0999999999999996</v>
      </c>
      <c r="B10" s="67" t="s">
        <v>336</v>
      </c>
      <c r="C10" s="574">
        <v>-25448998.490000002</v>
      </c>
    </row>
    <row r="11" spans="1:6" s="72" customFormat="1" ht="15" outlineLevel="1">
      <c r="A11" s="66">
        <v>5.2</v>
      </c>
      <c r="B11" s="67" t="s">
        <v>337</v>
      </c>
      <c r="C11" s="574">
        <v>-122183740.28</v>
      </c>
    </row>
    <row r="12" spans="1:6" s="72" customFormat="1">
      <c r="A12" s="66">
        <v>6</v>
      </c>
      <c r="B12" s="230" t="s">
        <v>481</v>
      </c>
      <c r="C12" s="235"/>
    </row>
    <row r="13" spans="1:6" s="72" customFormat="1" ht="13.5" thickBot="1">
      <c r="A13" s="68">
        <v>7</v>
      </c>
      <c r="B13" s="232" t="s">
        <v>283</v>
      </c>
      <c r="C13" s="237">
        <f>SUM(C8:C12)</f>
        <v>2085129515.4058006</v>
      </c>
    </row>
    <row r="15" spans="1:6" ht="25.5">
      <c r="B15" s="72" t="s">
        <v>482</v>
      </c>
    </row>
    <row r="17" spans="1:2" ht="15">
      <c r="A17" s="246"/>
      <c r="B17" s="247"/>
    </row>
    <row r="18" spans="1:2" ht="15">
      <c r="A18" s="251"/>
      <c r="B18" s="252"/>
    </row>
    <row r="19" spans="1:2">
      <c r="A19" s="253"/>
      <c r="B19" s="248"/>
    </row>
    <row r="20" spans="1:2">
      <c r="A20" s="254"/>
      <c r="B20" s="249"/>
    </row>
    <row r="21" spans="1:2">
      <c r="A21" s="254"/>
      <c r="B21" s="252"/>
    </row>
    <row r="22" spans="1:2">
      <c r="A22" s="253"/>
      <c r="B22" s="250"/>
    </row>
    <row r="23" spans="1:2">
      <c r="A23" s="254"/>
      <c r="B23" s="249"/>
    </row>
    <row r="24" spans="1:2">
      <c r="A24" s="254"/>
      <c r="B24" s="249"/>
    </row>
    <row r="25" spans="1:2">
      <c r="A25" s="254"/>
      <c r="B25" s="255"/>
    </row>
    <row r="26" spans="1:2">
      <c r="A26" s="254"/>
      <c r="B26" s="252"/>
    </row>
    <row r="27" spans="1:2">
      <c r="B27" s="90"/>
    </row>
    <row r="28" spans="1:2">
      <c r="B28" s="90"/>
    </row>
    <row r="29" spans="1:2">
      <c r="B29" s="90"/>
    </row>
    <row r="30" spans="1:2">
      <c r="B30" s="90"/>
    </row>
    <row r="31" spans="1:2">
      <c r="B31" s="90"/>
    </row>
    <row r="32" spans="1:2">
      <c r="B32" s="90"/>
    </row>
    <row r="33" spans="2:2">
      <c r="B33" s="9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AMz4zYa3/mxJyvcmPgfyQQDyHB+n8ZzjyULF5iyjhyk=</DigestValue>
    </Reference>
    <Reference Type="http://www.w3.org/2000/09/xmldsig#Object" URI="#idOfficeObject">
      <DigestMethod Algorithm="http://www.w3.org/2001/04/xmlenc#sha256"/>
      <DigestValue>yhf0hEBceDGQOEfxHkJaOc10ZFUxoAY3bsq3ztW1o2M=</DigestValue>
    </Reference>
    <Reference Type="http://uri.etsi.org/01903#SignedProperties" URI="#idSignedProperties">
      <Transforms>
        <Transform Algorithm="http://www.w3.org/TR/2001/REC-xml-c14n-20010315"/>
      </Transforms>
      <DigestMethod Algorithm="http://www.w3.org/2001/04/xmlenc#sha256"/>
      <DigestValue>uSw1uGQqt4rULpIlmePVhndH0siik49D6iaNefRaRM4=</DigestValue>
    </Reference>
  </SignedInfo>
  <SignatureValue>HrgJArq9+M8veclW71ShQyopVGwgHjYmXcBMqXChK1v0A49Qi7OH+pgCf7B39+WyKiprhlhBaeKv
XCYj1vLIdmlVnvYYiVvq7tJuYf8OPCu78WzkHaqLNZHcE+d7Ei/eKmzEYcNmBz71pagGuzVX0Bke
+US5yGxnt9xri7oR8dFergqupOOakssfE3KDjUhYQXcjS+sOFk0KnxCXX5aPuwyu+8bqVfhAN6qU
vtCE718N4OJ22EcNDq9tGntD/ULIh+wx+4FNHw2R+2wxhPfx1p8uYz7FojEjSEdZ7Uc56s51iKs0
gAHZJgG2HU7rWd7IobKUrB5HAZ1Q0UAJfFNW0Q==</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smii+2rmb7zEU5d4APIYyFZdmFz57lj0xEvpsuY00rw=</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9cV1PmbrOkTIFxv4H7v0LHhF6vhx7ymbZdNSfIYZpV0=</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WuNu/V8eNLWnExayR6ttlC0RhARl0koIBG5XgyvdHsA=</DigestValue>
      </Reference>
      <Reference URI="/xl/styles.xml?ContentType=application/vnd.openxmlformats-officedocument.spreadsheetml.styles+xml">
        <DigestMethod Algorithm="http://www.w3.org/2001/04/xmlenc#sha256"/>
        <DigestValue>Ndn8Cd0ZMChAjk03tvz74zV6cSkrN2Uhscl5K9J27mw=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62Z9LeVjSA0TGzRujfYItmGaXbNVwGaiMyXZLrQc1Cc=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q63i3Pn3lRuwZFVW+5t0xfg/HcoAoct2w3yIreT+dPE=</DigestValue>
      </Reference>
      <Reference URI="/xl/worksheets/sheet10.xml?ContentType=application/vnd.openxmlformats-officedocument.spreadsheetml.worksheet+xml">
        <DigestMethod Algorithm="http://www.w3.org/2001/04/xmlenc#sha256"/>
        <DigestValue>MzRGtLKyde3vZVE6x7pwok5jjOqDH1qsqnoxYN7C/ls=</DigestValue>
      </Reference>
      <Reference URI="/xl/worksheets/sheet11.xml?ContentType=application/vnd.openxmlformats-officedocument.spreadsheetml.worksheet+xml">
        <DigestMethod Algorithm="http://www.w3.org/2001/04/xmlenc#sha256"/>
        <DigestValue>gco5adxqV8lZ2Yaxz1wFA37wmDFWiK+X8ELU8w+rWL8=</DigestValue>
      </Reference>
      <Reference URI="/xl/worksheets/sheet12.xml?ContentType=application/vnd.openxmlformats-officedocument.spreadsheetml.worksheet+xml">
        <DigestMethod Algorithm="http://www.w3.org/2001/04/xmlenc#sha256"/>
        <DigestValue>giMI1VOf3qtNahJu62jKK3h8O9am3aIH1tpUqzv14xQ=</DigestValue>
      </Reference>
      <Reference URI="/xl/worksheets/sheet13.xml?ContentType=application/vnd.openxmlformats-officedocument.spreadsheetml.worksheet+xml">
        <DigestMethod Algorithm="http://www.w3.org/2001/04/xmlenc#sha256"/>
        <DigestValue>ATGdDeg3phh1bLGlsaBZLq6gGSoAFRlN/sZsmCLPdW4=</DigestValue>
      </Reference>
      <Reference URI="/xl/worksheets/sheet14.xml?ContentType=application/vnd.openxmlformats-officedocument.spreadsheetml.worksheet+xml">
        <DigestMethod Algorithm="http://www.w3.org/2001/04/xmlenc#sha256"/>
        <DigestValue>SCkmQ+uB9jedhhW+tXu+zKM4f70rqLgqZhxY6l8Mxvk=</DigestValue>
      </Reference>
      <Reference URI="/xl/worksheets/sheet15.xml?ContentType=application/vnd.openxmlformats-officedocument.spreadsheetml.worksheet+xml">
        <DigestMethod Algorithm="http://www.w3.org/2001/04/xmlenc#sha256"/>
        <DigestValue>10CTM3qlRB35BzIri/X1oV9yXJGv1JNZnIFPpggeRIw=</DigestValue>
      </Reference>
      <Reference URI="/xl/worksheets/sheet16.xml?ContentType=application/vnd.openxmlformats-officedocument.spreadsheetml.worksheet+xml">
        <DigestMethod Algorithm="http://www.w3.org/2001/04/xmlenc#sha256"/>
        <DigestValue>rQ88ooqTUQyaC8YdtwtF+zqbssl2r1yVTLGX3MMcmg0=</DigestValue>
      </Reference>
      <Reference URI="/xl/worksheets/sheet17.xml?ContentType=application/vnd.openxmlformats-officedocument.spreadsheetml.worksheet+xml">
        <DigestMethod Algorithm="http://www.w3.org/2001/04/xmlenc#sha256"/>
        <DigestValue>Nfc5/c81gswsAGOofDi4lUdQSRffnYW3uaxxS91QXmA=</DigestValue>
      </Reference>
      <Reference URI="/xl/worksheets/sheet18.xml?ContentType=application/vnd.openxmlformats-officedocument.spreadsheetml.worksheet+xml">
        <DigestMethod Algorithm="http://www.w3.org/2001/04/xmlenc#sha256"/>
        <DigestValue>IzSSfKiYGX/R7BpXFYJz54e3upo6V97r1E31rQtXh9E=</DigestValue>
      </Reference>
      <Reference URI="/xl/worksheets/sheet19.xml?ContentType=application/vnd.openxmlformats-officedocument.spreadsheetml.worksheet+xml">
        <DigestMethod Algorithm="http://www.w3.org/2001/04/xmlenc#sha256"/>
        <DigestValue>/U0V0kE5gHwDfc2DkEQRikb3FgjVdBz32qjNZ4Pe8Ug=</DigestValue>
      </Reference>
      <Reference URI="/xl/worksheets/sheet2.xml?ContentType=application/vnd.openxmlformats-officedocument.spreadsheetml.worksheet+xml">
        <DigestMethod Algorithm="http://www.w3.org/2001/04/xmlenc#sha256"/>
        <DigestValue>ozU0PXSuwiH2CikB3UC1CFdhYzDWOAE4YAtbax+u+Dc=</DigestValue>
      </Reference>
      <Reference URI="/xl/worksheets/sheet20.xml?ContentType=application/vnd.openxmlformats-officedocument.spreadsheetml.worksheet+xml">
        <DigestMethod Algorithm="http://www.w3.org/2001/04/xmlenc#sha256"/>
        <DigestValue>Wmui3VL8eJ/MJw/7ynV/z8w+0O0lBIEA+OUX5wBpr5s=</DigestValue>
      </Reference>
      <Reference URI="/xl/worksheets/sheet21.xml?ContentType=application/vnd.openxmlformats-officedocument.spreadsheetml.worksheet+xml">
        <DigestMethod Algorithm="http://www.w3.org/2001/04/xmlenc#sha256"/>
        <DigestValue>jlRODoJVYBvD34r0rl3K4Cob4Ichuu/MaWqb0hG0fTc=</DigestValue>
      </Reference>
      <Reference URI="/xl/worksheets/sheet22.xml?ContentType=application/vnd.openxmlformats-officedocument.spreadsheetml.worksheet+xml">
        <DigestMethod Algorithm="http://www.w3.org/2001/04/xmlenc#sha256"/>
        <DigestValue>VwWI6T3CpHuBGP8gBzYdmX1i73//TvEbkwxzDxTotTg=</DigestValue>
      </Reference>
      <Reference URI="/xl/worksheets/sheet23.xml?ContentType=application/vnd.openxmlformats-officedocument.spreadsheetml.worksheet+xml">
        <DigestMethod Algorithm="http://www.w3.org/2001/04/xmlenc#sha256"/>
        <DigestValue>Fw0ljIUZxnxFkmyNpi16f9pVnvBpUVBRfzK3iyRot3E=</DigestValue>
      </Reference>
      <Reference URI="/xl/worksheets/sheet24.xml?ContentType=application/vnd.openxmlformats-officedocument.spreadsheetml.worksheet+xml">
        <DigestMethod Algorithm="http://www.w3.org/2001/04/xmlenc#sha256"/>
        <DigestValue>IqYhUFKcCnuww1+NJAGCO/TWJpCFjjtprNuuu36iE1E=</DigestValue>
      </Reference>
      <Reference URI="/xl/worksheets/sheet25.xml?ContentType=application/vnd.openxmlformats-officedocument.spreadsheetml.worksheet+xml">
        <DigestMethod Algorithm="http://www.w3.org/2001/04/xmlenc#sha256"/>
        <DigestValue>s8qHlNJbw+q7WAref1gYItwU9bnJypWZzCSLpd3KNGM=</DigestValue>
      </Reference>
      <Reference URI="/xl/worksheets/sheet26.xml?ContentType=application/vnd.openxmlformats-officedocument.spreadsheetml.worksheet+xml">
        <DigestMethod Algorithm="http://www.w3.org/2001/04/xmlenc#sha256"/>
        <DigestValue>aXeD3j/xZafXuVEp57k+FOutwIsLBlF70qlLf+YLp7g=</DigestValue>
      </Reference>
      <Reference URI="/xl/worksheets/sheet27.xml?ContentType=application/vnd.openxmlformats-officedocument.spreadsheetml.worksheet+xml">
        <DigestMethod Algorithm="http://www.w3.org/2001/04/xmlenc#sha256"/>
        <DigestValue>HlaZRmoxJKnAWKVyfAuyfsS+IB8O9aOXmVQ5Ia/4uYM=</DigestValue>
      </Reference>
      <Reference URI="/xl/worksheets/sheet28.xml?ContentType=application/vnd.openxmlformats-officedocument.spreadsheetml.worksheet+xml">
        <DigestMethod Algorithm="http://www.w3.org/2001/04/xmlenc#sha256"/>
        <DigestValue>u6y1s6/uyU/Uj/0mN/w8pUhodiub3W9g2CznI6cOmnY=</DigestValue>
      </Reference>
      <Reference URI="/xl/worksheets/sheet29.xml?ContentType=application/vnd.openxmlformats-officedocument.spreadsheetml.worksheet+xml">
        <DigestMethod Algorithm="http://www.w3.org/2001/04/xmlenc#sha256"/>
        <DigestValue>v1evVrSHhdNTrH5FwmGGZJHr6Ul2Svj/JKT/I2yzAdc=</DigestValue>
      </Reference>
      <Reference URI="/xl/worksheets/sheet3.xml?ContentType=application/vnd.openxmlformats-officedocument.spreadsheetml.worksheet+xml">
        <DigestMethod Algorithm="http://www.w3.org/2001/04/xmlenc#sha256"/>
        <DigestValue>wDvTMLYgDHo3Ou+Y5rAtB8OY6TvI22V8bZ8id2Ls52c=</DigestValue>
      </Reference>
      <Reference URI="/xl/worksheets/sheet4.xml?ContentType=application/vnd.openxmlformats-officedocument.spreadsheetml.worksheet+xml">
        <DigestMethod Algorithm="http://www.w3.org/2001/04/xmlenc#sha256"/>
        <DigestValue>oOXa3IOJihKyXhEHYD1qalh/w8X7AdtIUm4yrD46UK0=</DigestValue>
      </Reference>
      <Reference URI="/xl/worksheets/sheet5.xml?ContentType=application/vnd.openxmlformats-officedocument.spreadsheetml.worksheet+xml">
        <DigestMethod Algorithm="http://www.w3.org/2001/04/xmlenc#sha256"/>
        <DigestValue>J6p2ZSJ8FThA+/ooOGQt4TbXDadgQBn3ySRJMx1anoY=</DigestValue>
      </Reference>
      <Reference URI="/xl/worksheets/sheet6.xml?ContentType=application/vnd.openxmlformats-officedocument.spreadsheetml.worksheet+xml">
        <DigestMethod Algorithm="http://www.w3.org/2001/04/xmlenc#sha256"/>
        <DigestValue>2qMP/iifFhcdmiwlOWQeUkBmzHY6eLit6O/UBWlWt8E=</DigestValue>
      </Reference>
      <Reference URI="/xl/worksheets/sheet7.xml?ContentType=application/vnd.openxmlformats-officedocument.spreadsheetml.worksheet+xml">
        <DigestMethod Algorithm="http://www.w3.org/2001/04/xmlenc#sha256"/>
        <DigestValue>1PzBaFqa+2KwfJZqP9jaTl3j+5sWJIsnJXaoNxEZk+E=</DigestValue>
      </Reference>
      <Reference URI="/xl/worksheets/sheet8.xml?ContentType=application/vnd.openxmlformats-officedocument.spreadsheetml.worksheet+xml">
        <DigestMethod Algorithm="http://www.w3.org/2001/04/xmlenc#sha256"/>
        <DigestValue>+K7i9yY7N9rVF0Bt4qZcgfay0fM2EBT7hVLPkz/8kok=</DigestValue>
      </Reference>
      <Reference URI="/xl/worksheets/sheet9.xml?ContentType=application/vnd.openxmlformats-officedocument.spreadsheetml.worksheet+xml">
        <DigestMethod Algorithm="http://www.w3.org/2001/04/xmlenc#sha256"/>
        <DigestValue>bIdkxog/q33kxV+NtnVgZR8Dpl8toHZCtCjppGPj798=</DigestValue>
      </Reference>
    </Manifest>
    <SignatureProperties>
      <SignatureProperty Id="idSignatureTime" Target="#idPackageSignature">
        <mdssi:SignatureTime xmlns:mdssi="http://schemas.openxmlformats.org/package/2006/digital-signature">
          <mdssi:Format>YYYY-MM-DDThh:mm:ssTZD</mdssi:Format>
          <mdssi:Value>2022-10-21T14:10:48Z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2022-10-21T14:10:48Z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MR20h1v7QcP8x3g1I/ns760TpGEi1QJEmkWW1rUT4BE=</DigestValue>
    </Reference>
    <Reference Type="http://www.w3.org/2000/09/xmldsig#Object" URI="#idOfficeObject">
      <DigestMethod Algorithm="http://www.w3.org/2001/04/xmlenc#sha256"/>
      <DigestValue>Q9xLZB3Zs5FTEu4aNCO95kGfwqo2XoP3bDaaO3Rf6KM=</DigestValue>
    </Reference>
    <Reference Type="http://uri.etsi.org/01903#SignedProperties" URI="#idSignedProperties">
      <Transforms>
        <Transform Algorithm="http://www.w3.org/TR/2001/REC-xml-c14n-20010315"/>
      </Transforms>
      <DigestMethod Algorithm="http://www.w3.org/2001/04/xmlenc#sha256"/>
      <DigestValue>acEAaez2r7/cRl5Ojjn+M/KMQhsmHFECf/Mm0JUEl74=</DigestValue>
    </Reference>
  </SignedInfo>
  <SignatureValue>a4TbCXBgc2+nw8NaM1xO/MZ0JevoQQ4rH46bNjjhTd4/5oFlTyn+TW7qGk/bWRC9tyLdFo9MuBPN
2ag6ctk0GwKEqr27TtMQfbH9GwOYzFQHthrObFZpY3qgP27QnI482/oBVYfh9MkCpQfIu6vxYfnq
5oa7IdNGUh/v+8y1DoEMS8NlUoAwx6qBg1jUM3Sd8b2nrxx/f+6RIIcg2ds5Df8/p6l8gQnQTa1A
VJjcK6jd0RkdiP0fXKfj7w+HrFz7ooXFiYeCRxOaKh8rDyUZNWGG9VmuPeMetvfcSnD5cxA7I2qQ
tszM2Nu9BS5CznAfhD3sRHHkBMY5Ujcs34GF7g==</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smii+2rmb7zEU5d4APIYyFZdmFz57lj0xEvpsuY00rw=</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9cV1PmbrOkTIFxv4H7v0LHhF6vhx7ymbZdNSfIYZpV0=</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WuNu/V8eNLWnExayR6ttlC0RhARl0koIBG5XgyvdHsA=</DigestValue>
      </Reference>
      <Reference URI="/xl/styles.xml?ContentType=application/vnd.openxmlformats-officedocument.spreadsheetml.styles+xml">
        <DigestMethod Algorithm="http://www.w3.org/2001/04/xmlenc#sha256"/>
        <DigestValue>Ndn8Cd0ZMChAjk03tvz74zV6cSkrN2Uhscl5K9J27mw=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62Z9LeVjSA0TGzRujfYItmGaXbNVwGaiMyXZLrQc1Cc=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q63i3Pn3lRuwZFVW+5t0xfg/HcoAoct2w3yIreT+dPE=</DigestValue>
      </Reference>
      <Reference URI="/xl/worksheets/sheet10.xml?ContentType=application/vnd.openxmlformats-officedocument.spreadsheetml.worksheet+xml">
        <DigestMethod Algorithm="http://www.w3.org/2001/04/xmlenc#sha256"/>
        <DigestValue>MzRGtLKyde3vZVE6x7pwok5jjOqDH1qsqnoxYN7C/ls=</DigestValue>
      </Reference>
      <Reference URI="/xl/worksheets/sheet11.xml?ContentType=application/vnd.openxmlformats-officedocument.spreadsheetml.worksheet+xml">
        <DigestMethod Algorithm="http://www.w3.org/2001/04/xmlenc#sha256"/>
        <DigestValue>gco5adxqV8lZ2Yaxz1wFA37wmDFWiK+X8ELU8w+rWL8=</DigestValue>
      </Reference>
      <Reference URI="/xl/worksheets/sheet12.xml?ContentType=application/vnd.openxmlformats-officedocument.spreadsheetml.worksheet+xml">
        <DigestMethod Algorithm="http://www.w3.org/2001/04/xmlenc#sha256"/>
        <DigestValue>giMI1VOf3qtNahJu62jKK3h8O9am3aIH1tpUqzv14xQ=</DigestValue>
      </Reference>
      <Reference URI="/xl/worksheets/sheet13.xml?ContentType=application/vnd.openxmlformats-officedocument.spreadsheetml.worksheet+xml">
        <DigestMethod Algorithm="http://www.w3.org/2001/04/xmlenc#sha256"/>
        <DigestValue>ATGdDeg3phh1bLGlsaBZLq6gGSoAFRlN/sZsmCLPdW4=</DigestValue>
      </Reference>
      <Reference URI="/xl/worksheets/sheet14.xml?ContentType=application/vnd.openxmlformats-officedocument.spreadsheetml.worksheet+xml">
        <DigestMethod Algorithm="http://www.w3.org/2001/04/xmlenc#sha256"/>
        <DigestValue>SCkmQ+uB9jedhhW+tXu+zKM4f70rqLgqZhxY6l8Mxvk=</DigestValue>
      </Reference>
      <Reference URI="/xl/worksheets/sheet15.xml?ContentType=application/vnd.openxmlformats-officedocument.spreadsheetml.worksheet+xml">
        <DigestMethod Algorithm="http://www.w3.org/2001/04/xmlenc#sha256"/>
        <DigestValue>10CTM3qlRB35BzIri/X1oV9yXJGv1JNZnIFPpggeRIw=</DigestValue>
      </Reference>
      <Reference URI="/xl/worksheets/sheet16.xml?ContentType=application/vnd.openxmlformats-officedocument.spreadsheetml.worksheet+xml">
        <DigestMethod Algorithm="http://www.w3.org/2001/04/xmlenc#sha256"/>
        <DigestValue>rQ88ooqTUQyaC8YdtwtF+zqbssl2r1yVTLGX3MMcmg0=</DigestValue>
      </Reference>
      <Reference URI="/xl/worksheets/sheet17.xml?ContentType=application/vnd.openxmlformats-officedocument.spreadsheetml.worksheet+xml">
        <DigestMethod Algorithm="http://www.w3.org/2001/04/xmlenc#sha256"/>
        <DigestValue>Nfc5/c81gswsAGOofDi4lUdQSRffnYW3uaxxS91QXmA=</DigestValue>
      </Reference>
      <Reference URI="/xl/worksheets/sheet18.xml?ContentType=application/vnd.openxmlformats-officedocument.spreadsheetml.worksheet+xml">
        <DigestMethod Algorithm="http://www.w3.org/2001/04/xmlenc#sha256"/>
        <DigestValue>IzSSfKiYGX/R7BpXFYJz54e3upo6V97r1E31rQtXh9E=</DigestValue>
      </Reference>
      <Reference URI="/xl/worksheets/sheet19.xml?ContentType=application/vnd.openxmlformats-officedocument.spreadsheetml.worksheet+xml">
        <DigestMethod Algorithm="http://www.w3.org/2001/04/xmlenc#sha256"/>
        <DigestValue>/U0V0kE5gHwDfc2DkEQRikb3FgjVdBz32qjNZ4Pe8Ug=</DigestValue>
      </Reference>
      <Reference URI="/xl/worksheets/sheet2.xml?ContentType=application/vnd.openxmlformats-officedocument.spreadsheetml.worksheet+xml">
        <DigestMethod Algorithm="http://www.w3.org/2001/04/xmlenc#sha256"/>
        <DigestValue>ozU0PXSuwiH2CikB3UC1CFdhYzDWOAE4YAtbax+u+Dc=</DigestValue>
      </Reference>
      <Reference URI="/xl/worksheets/sheet20.xml?ContentType=application/vnd.openxmlformats-officedocument.spreadsheetml.worksheet+xml">
        <DigestMethod Algorithm="http://www.w3.org/2001/04/xmlenc#sha256"/>
        <DigestValue>Wmui3VL8eJ/MJw/7ynV/z8w+0O0lBIEA+OUX5wBpr5s=</DigestValue>
      </Reference>
      <Reference URI="/xl/worksheets/sheet21.xml?ContentType=application/vnd.openxmlformats-officedocument.spreadsheetml.worksheet+xml">
        <DigestMethod Algorithm="http://www.w3.org/2001/04/xmlenc#sha256"/>
        <DigestValue>jlRODoJVYBvD34r0rl3K4Cob4Ichuu/MaWqb0hG0fTc=</DigestValue>
      </Reference>
      <Reference URI="/xl/worksheets/sheet22.xml?ContentType=application/vnd.openxmlformats-officedocument.spreadsheetml.worksheet+xml">
        <DigestMethod Algorithm="http://www.w3.org/2001/04/xmlenc#sha256"/>
        <DigestValue>VwWI6T3CpHuBGP8gBzYdmX1i73//TvEbkwxzDxTotTg=</DigestValue>
      </Reference>
      <Reference URI="/xl/worksheets/sheet23.xml?ContentType=application/vnd.openxmlformats-officedocument.spreadsheetml.worksheet+xml">
        <DigestMethod Algorithm="http://www.w3.org/2001/04/xmlenc#sha256"/>
        <DigestValue>Fw0ljIUZxnxFkmyNpi16f9pVnvBpUVBRfzK3iyRot3E=</DigestValue>
      </Reference>
      <Reference URI="/xl/worksheets/sheet24.xml?ContentType=application/vnd.openxmlformats-officedocument.spreadsheetml.worksheet+xml">
        <DigestMethod Algorithm="http://www.w3.org/2001/04/xmlenc#sha256"/>
        <DigestValue>IqYhUFKcCnuww1+NJAGCO/TWJpCFjjtprNuuu36iE1E=</DigestValue>
      </Reference>
      <Reference URI="/xl/worksheets/sheet25.xml?ContentType=application/vnd.openxmlformats-officedocument.spreadsheetml.worksheet+xml">
        <DigestMethod Algorithm="http://www.w3.org/2001/04/xmlenc#sha256"/>
        <DigestValue>s8qHlNJbw+q7WAref1gYItwU9bnJypWZzCSLpd3KNGM=</DigestValue>
      </Reference>
      <Reference URI="/xl/worksheets/sheet26.xml?ContentType=application/vnd.openxmlformats-officedocument.spreadsheetml.worksheet+xml">
        <DigestMethod Algorithm="http://www.w3.org/2001/04/xmlenc#sha256"/>
        <DigestValue>aXeD3j/xZafXuVEp57k+FOutwIsLBlF70qlLf+YLp7g=</DigestValue>
      </Reference>
      <Reference URI="/xl/worksheets/sheet27.xml?ContentType=application/vnd.openxmlformats-officedocument.spreadsheetml.worksheet+xml">
        <DigestMethod Algorithm="http://www.w3.org/2001/04/xmlenc#sha256"/>
        <DigestValue>HlaZRmoxJKnAWKVyfAuyfsS+IB8O9aOXmVQ5Ia/4uYM=</DigestValue>
      </Reference>
      <Reference URI="/xl/worksheets/sheet28.xml?ContentType=application/vnd.openxmlformats-officedocument.spreadsheetml.worksheet+xml">
        <DigestMethod Algorithm="http://www.w3.org/2001/04/xmlenc#sha256"/>
        <DigestValue>u6y1s6/uyU/Uj/0mN/w8pUhodiub3W9g2CznI6cOmnY=</DigestValue>
      </Reference>
      <Reference URI="/xl/worksheets/sheet29.xml?ContentType=application/vnd.openxmlformats-officedocument.spreadsheetml.worksheet+xml">
        <DigestMethod Algorithm="http://www.w3.org/2001/04/xmlenc#sha256"/>
        <DigestValue>v1evVrSHhdNTrH5FwmGGZJHr6Ul2Svj/JKT/I2yzAdc=</DigestValue>
      </Reference>
      <Reference URI="/xl/worksheets/sheet3.xml?ContentType=application/vnd.openxmlformats-officedocument.spreadsheetml.worksheet+xml">
        <DigestMethod Algorithm="http://www.w3.org/2001/04/xmlenc#sha256"/>
        <DigestValue>wDvTMLYgDHo3Ou+Y5rAtB8OY6TvI22V8bZ8id2Ls52c=</DigestValue>
      </Reference>
      <Reference URI="/xl/worksheets/sheet4.xml?ContentType=application/vnd.openxmlformats-officedocument.spreadsheetml.worksheet+xml">
        <DigestMethod Algorithm="http://www.w3.org/2001/04/xmlenc#sha256"/>
        <DigestValue>oOXa3IOJihKyXhEHYD1qalh/w8X7AdtIUm4yrD46UK0=</DigestValue>
      </Reference>
      <Reference URI="/xl/worksheets/sheet5.xml?ContentType=application/vnd.openxmlformats-officedocument.spreadsheetml.worksheet+xml">
        <DigestMethod Algorithm="http://www.w3.org/2001/04/xmlenc#sha256"/>
        <DigestValue>J6p2ZSJ8FThA+/ooOGQt4TbXDadgQBn3ySRJMx1anoY=</DigestValue>
      </Reference>
      <Reference URI="/xl/worksheets/sheet6.xml?ContentType=application/vnd.openxmlformats-officedocument.spreadsheetml.worksheet+xml">
        <DigestMethod Algorithm="http://www.w3.org/2001/04/xmlenc#sha256"/>
        <DigestValue>2qMP/iifFhcdmiwlOWQeUkBmzHY6eLit6O/UBWlWt8E=</DigestValue>
      </Reference>
      <Reference URI="/xl/worksheets/sheet7.xml?ContentType=application/vnd.openxmlformats-officedocument.spreadsheetml.worksheet+xml">
        <DigestMethod Algorithm="http://www.w3.org/2001/04/xmlenc#sha256"/>
        <DigestValue>1PzBaFqa+2KwfJZqP9jaTl3j+5sWJIsnJXaoNxEZk+E=</DigestValue>
      </Reference>
      <Reference URI="/xl/worksheets/sheet8.xml?ContentType=application/vnd.openxmlformats-officedocument.spreadsheetml.worksheet+xml">
        <DigestMethod Algorithm="http://www.w3.org/2001/04/xmlenc#sha256"/>
        <DigestValue>+K7i9yY7N9rVF0Bt4qZcgfay0fM2EBT7hVLPkz/8kok=</DigestValue>
      </Reference>
      <Reference URI="/xl/worksheets/sheet9.xml?ContentType=application/vnd.openxmlformats-officedocument.spreadsheetml.worksheet+xml">
        <DigestMethod Algorithm="http://www.w3.org/2001/04/xmlenc#sha256"/>
        <DigestValue>bIdkxog/q33kxV+NtnVgZR8Dpl8toHZCtCjppGPj798=</DigestValue>
      </Reference>
    </Manifest>
    <SignatureProperties>
      <SignatureProperty Id="idSignatureTime" Target="#idPackageSignature">
        <mdssi:SignatureTime xmlns:mdssi="http://schemas.openxmlformats.org/package/2006/digital-signature">
          <mdssi:Format>YYYY-MM-DDThh:mm:ssTZD</mdssi:Format>
          <mdssi:Value>2022-10-24T16:44:27Z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16.0.15629/23</OfficeVersion>
          <ApplicationVersion>16.0.15629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2022-10-24T16:44:27Z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2022-10-20T12:41:24Z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