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BF1F37D5-0859-4F43-ACEE-843078548FB9}" xr6:coauthVersionLast="47" xr6:coauthVersionMax="47" xr10:uidLastSave="{00000000-0000-0000-0000-000000000000}"/>
  <bookViews>
    <workbookView xWindow="-120" yWindow="-120" windowWidth="20730" windowHeight="11160" tabRatio="919" firstSheet="20" activeTab="26"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04" l="1"/>
  <c r="C20" i="104"/>
  <c r="C19" i="104"/>
  <c r="C18" i="104"/>
  <c r="C17" i="104"/>
  <c r="C15" i="104"/>
  <c r="C14" i="104"/>
  <c r="C13" i="104"/>
  <c r="C10" i="104" s="1"/>
  <c r="C12" i="104"/>
  <c r="C11" i="104"/>
  <c r="C9" i="104"/>
  <c r="C8" i="104"/>
  <c r="C27" i="103"/>
  <c r="C26" i="103"/>
  <c r="C25" i="103"/>
  <c r="C24" i="103"/>
  <c r="C23" i="103"/>
  <c r="C21" i="103"/>
  <c r="C20" i="103"/>
  <c r="C19" i="103"/>
  <c r="C18" i="103"/>
  <c r="C17" i="103"/>
  <c r="C16" i="103"/>
  <c r="C15" i="103"/>
  <c r="C14" i="103"/>
  <c r="C13" i="103"/>
  <c r="C12" i="103"/>
  <c r="C11" i="103"/>
  <c r="C10" i="103"/>
  <c r="C9" i="103"/>
  <c r="C8" i="103"/>
  <c r="C22" i="103" l="1"/>
  <c r="G37" i="97"/>
  <c r="F8" i="97" l="1"/>
  <c r="E8" i="97"/>
  <c r="D8" i="97"/>
  <c r="C8" i="97"/>
  <c r="C30" i="95"/>
  <c r="C8" i="95"/>
  <c r="E8" i="92"/>
  <c r="C61" i="85"/>
  <c r="E19" i="93" l="1"/>
  <c r="E15" i="93"/>
  <c r="E13" i="93"/>
  <c r="E11" i="93"/>
  <c r="E10" i="93"/>
  <c r="N19" i="107"/>
  <c r="M19" i="107"/>
  <c r="L19" i="107"/>
  <c r="K19" i="107"/>
  <c r="J19" i="107"/>
  <c r="I18" i="107"/>
  <c r="I17" i="107"/>
  <c r="I16" i="107"/>
  <c r="I15" i="107"/>
  <c r="I14" i="107"/>
  <c r="I13" i="107"/>
  <c r="I12" i="107"/>
  <c r="I11" i="107"/>
  <c r="I10" i="107"/>
  <c r="I9" i="107"/>
  <c r="I8" i="107"/>
  <c r="I7" i="107"/>
  <c r="H19" i="107"/>
  <c r="G19" i="107"/>
  <c r="F19" i="107"/>
  <c r="E19" i="107"/>
  <c r="D19" i="107"/>
  <c r="C18" i="107"/>
  <c r="C17" i="107"/>
  <c r="C16" i="107"/>
  <c r="C15" i="107"/>
  <c r="C14" i="107"/>
  <c r="C13" i="107"/>
  <c r="C12" i="107"/>
  <c r="C11" i="107"/>
  <c r="C10" i="107"/>
  <c r="C9" i="107"/>
  <c r="C8" i="107"/>
  <c r="C7" i="107"/>
  <c r="N33" i="105"/>
  <c r="M33" i="105"/>
  <c r="L33" i="105"/>
  <c r="K33" i="105"/>
  <c r="J33" i="105"/>
  <c r="H33" i="105"/>
  <c r="G33" i="105"/>
  <c r="F33" i="105"/>
  <c r="E33" i="105"/>
  <c r="D33" i="105"/>
  <c r="C32" i="105"/>
  <c r="C31" i="105"/>
  <c r="C30" i="105"/>
  <c r="C29" i="105"/>
  <c r="C28" i="105"/>
  <c r="C27" i="105"/>
  <c r="C26" i="105"/>
  <c r="C25" i="105"/>
  <c r="C24" i="105"/>
  <c r="C23" i="105"/>
  <c r="C22" i="105"/>
  <c r="C21" i="105"/>
  <c r="C20" i="105"/>
  <c r="C19" i="105"/>
  <c r="C18" i="105"/>
  <c r="C17" i="105"/>
  <c r="C16" i="105"/>
  <c r="C15" i="105"/>
  <c r="C14" i="105"/>
  <c r="C13" i="105"/>
  <c r="C12" i="105"/>
  <c r="C11" i="105"/>
  <c r="C10" i="105"/>
  <c r="C9" i="105"/>
  <c r="C8" i="105"/>
  <c r="C7" i="105"/>
  <c r="C10" i="102"/>
  <c r="C19" i="102" s="1"/>
  <c r="C12" i="101"/>
  <c r="C7" i="101"/>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D34"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4" i="98"/>
  <c r="H13" i="98"/>
  <c r="H12" i="98"/>
  <c r="H11" i="98"/>
  <c r="H10" i="98"/>
  <c r="H9" i="98"/>
  <c r="H8" i="98"/>
  <c r="F33" i="97"/>
  <c r="E33" i="97"/>
  <c r="D33" i="97"/>
  <c r="C33" i="97"/>
  <c r="F24" i="97"/>
  <c r="E24" i="97"/>
  <c r="C24" i="97"/>
  <c r="G20" i="97"/>
  <c r="G19" i="97"/>
  <c r="F18" i="97"/>
  <c r="E18" i="97"/>
  <c r="D18" i="97"/>
  <c r="C18" i="97"/>
  <c r="E14" i="97"/>
  <c r="D14" i="97"/>
  <c r="C14" i="97"/>
  <c r="F14" i="97"/>
  <c r="G13" i="97"/>
  <c r="G12" i="97"/>
  <c r="F11" i="97"/>
  <c r="E11" i="97"/>
  <c r="D11" i="97"/>
  <c r="C11" i="97"/>
  <c r="G10" i="97"/>
  <c r="G9" i="97"/>
  <c r="C35" i="95"/>
  <c r="J23" i="93"/>
  <c r="I23" i="93"/>
  <c r="G23" i="93"/>
  <c r="F23" i="93"/>
  <c r="K19" i="93"/>
  <c r="H19" i="93"/>
  <c r="K15" i="93"/>
  <c r="H15" i="93"/>
  <c r="K13" i="93"/>
  <c r="H13" i="93"/>
  <c r="K11" i="93"/>
  <c r="H11" i="93"/>
  <c r="K10" i="93"/>
  <c r="H10" i="93"/>
  <c r="K8" i="93"/>
  <c r="H8" i="93"/>
  <c r="H21" i="91"/>
  <c r="H20" i="91"/>
  <c r="H19" i="91"/>
  <c r="H18" i="91"/>
  <c r="H17" i="91"/>
  <c r="H16" i="91"/>
  <c r="H15" i="91"/>
  <c r="H14" i="91"/>
  <c r="H13" i="91"/>
  <c r="H12" i="91"/>
  <c r="H11" i="91"/>
  <c r="H10" i="91"/>
  <c r="H9" i="91"/>
  <c r="H8" i="91"/>
  <c r="S21" i="90"/>
  <c r="S20" i="90"/>
  <c r="S19" i="90"/>
  <c r="S18" i="90"/>
  <c r="S17" i="90"/>
  <c r="S16" i="90"/>
  <c r="S15" i="90"/>
  <c r="S14" i="90"/>
  <c r="S13" i="90"/>
  <c r="S12" i="90"/>
  <c r="S11" i="90"/>
  <c r="S10" i="90"/>
  <c r="S9" i="90"/>
  <c r="S8" i="90"/>
  <c r="C21" i="94"/>
  <c r="C20" i="94"/>
  <c r="C19" i="94"/>
  <c r="E20" i="88"/>
  <c r="E19" i="88"/>
  <c r="E18" i="88"/>
  <c r="E17" i="88"/>
  <c r="E16" i="88"/>
  <c r="C15" i="88"/>
  <c r="E15" i="88" s="1"/>
  <c r="E14" i="88"/>
  <c r="E13" i="88"/>
  <c r="E12" i="88"/>
  <c r="E11" i="88"/>
  <c r="E10" i="88"/>
  <c r="E9" i="88"/>
  <c r="E8" i="88"/>
  <c r="G32" i="75"/>
  <c r="F32" i="75"/>
  <c r="G7" i="75"/>
  <c r="F7" i="75"/>
  <c r="D32" i="75"/>
  <c r="C32" i="75"/>
  <c r="D7" i="75"/>
  <c r="C7" i="75"/>
  <c r="E16" i="93" l="1"/>
  <c r="C19" i="101"/>
  <c r="I21" i="99"/>
  <c r="G33" i="97"/>
  <c r="G18" i="97"/>
  <c r="C19" i="107"/>
  <c r="I19" i="107"/>
  <c r="G11" i="97"/>
  <c r="C33" i="105"/>
  <c r="G24" i="97"/>
  <c r="G8" i="97"/>
  <c r="I34" i="100"/>
  <c r="I7" i="100"/>
  <c r="H15" i="98"/>
  <c r="H22" i="98" s="1"/>
  <c r="G15" i="97"/>
  <c r="G14" i="97" s="1"/>
  <c r="D24" i="97"/>
  <c r="G21" i="97" l="1"/>
  <c r="F7" i="92"/>
  <c r="K7" i="92"/>
  <c r="E17" i="75"/>
  <c r="G40" i="75"/>
  <c r="F40" i="75"/>
  <c r="D40" i="75"/>
  <c r="C40" i="75"/>
  <c r="C14" i="83"/>
  <c r="C20" i="83" s="1"/>
  <c r="D14" i="83"/>
  <c r="D20" i="83" s="1"/>
  <c r="G39" i="97" l="1"/>
  <c r="I32" i="105"/>
  <c r="I31" i="105"/>
  <c r="I30" i="105"/>
  <c r="I29" i="105"/>
  <c r="I28" i="105"/>
  <c r="I27" i="105"/>
  <c r="I26" i="105"/>
  <c r="I25" i="105"/>
  <c r="I24" i="105"/>
  <c r="I23" i="105"/>
  <c r="I22" i="105"/>
  <c r="I21" i="105"/>
  <c r="I20" i="105"/>
  <c r="I19" i="105"/>
  <c r="I18" i="105"/>
  <c r="I17" i="105"/>
  <c r="I16" i="105"/>
  <c r="I15" i="105"/>
  <c r="I14" i="105"/>
  <c r="I13" i="105"/>
  <c r="I12" i="105"/>
  <c r="I11" i="105"/>
  <c r="I10" i="105"/>
  <c r="I9" i="105"/>
  <c r="I8" i="105"/>
  <c r="I7" i="105"/>
  <c r="I33" i="105" l="1"/>
  <c r="E9" i="92"/>
  <c r="I21" i="93"/>
  <c r="J21" i="93"/>
  <c r="K21" i="93"/>
  <c r="I16" i="93"/>
  <c r="J16" i="93"/>
  <c r="G21" i="93"/>
  <c r="F21" i="93"/>
  <c r="H21" i="93"/>
  <c r="G16" i="93"/>
  <c r="F16" i="93"/>
  <c r="H16" i="93"/>
  <c r="D21" i="93"/>
  <c r="E21" i="93"/>
  <c r="C21" i="93"/>
  <c r="D16" i="93"/>
  <c r="C16" i="93"/>
  <c r="I24" i="93" l="1"/>
  <c r="I25" i="93" s="1"/>
  <c r="F24" i="93"/>
  <c r="G24" i="93"/>
  <c r="G25" i="93" s="1"/>
  <c r="J24" i="93"/>
  <c r="K24" i="93" s="1"/>
  <c r="K16" i="93"/>
  <c r="K23" i="93"/>
  <c r="H23" i="93"/>
  <c r="B2" i="69"/>
  <c r="B2" i="94"/>
  <c r="B2" i="89"/>
  <c r="B2" i="73"/>
  <c r="B2" i="88"/>
  <c r="B2" i="97" s="1"/>
  <c r="B2" i="52"/>
  <c r="J25" i="93" l="1"/>
  <c r="H24" i="93"/>
  <c r="H25" i="93" s="1"/>
  <c r="K25" i="93"/>
  <c r="F25" i="93"/>
  <c r="B2" i="92"/>
  <c r="B2" i="95"/>
  <c r="F22" i="75"/>
  <c r="C22" i="75"/>
  <c r="G34" i="85"/>
  <c r="F34" i="85"/>
  <c r="D34" i="85"/>
  <c r="C34" i="85"/>
  <c r="G14" i="83"/>
  <c r="F14" i="83"/>
  <c r="B2" i="107" l="1"/>
  <c r="B1" i="107"/>
  <c r="B1" i="106" l="1"/>
  <c r="B1" i="105"/>
  <c r="B1" i="104"/>
  <c r="B1" i="103"/>
  <c r="B1" i="102"/>
  <c r="B1" i="101"/>
  <c r="B1" i="100"/>
  <c r="B1" i="99"/>
  <c r="B1" i="98"/>
  <c r="B2" i="106" l="1"/>
  <c r="B2" i="105"/>
  <c r="B2" i="104"/>
  <c r="B2" i="103"/>
  <c r="B2" i="102"/>
  <c r="B2" i="101"/>
  <c r="B2" i="100"/>
  <c r="B2" i="99"/>
  <c r="B2" i="98"/>
  <c r="D12" i="101"/>
  <c r="D7" i="101"/>
  <c r="D19" i="101" l="1"/>
  <c r="B1" i="97"/>
  <c r="B1" i="95" l="1"/>
  <c r="B1" i="92"/>
  <c r="B1" i="93"/>
  <c r="C1" i="91"/>
  <c r="B1" i="64"/>
  <c r="B1" i="90"/>
  <c r="B1" i="69"/>
  <c r="B1" i="94"/>
  <c r="B1" i="89"/>
  <c r="B1" i="73"/>
  <c r="B1" i="88"/>
  <c r="B1" i="52"/>
  <c r="B1" i="86"/>
  <c r="B1" i="75"/>
  <c r="C1" i="85"/>
  <c r="B2" i="83"/>
  <c r="G5" i="84"/>
  <c r="F5" i="84"/>
  <c r="E5" i="84"/>
  <c r="D5" i="84"/>
  <c r="C5" i="84"/>
  <c r="B2" i="90" l="1"/>
  <c r="B2" i="86"/>
  <c r="B2" i="75"/>
  <c r="C2" i="85"/>
  <c r="B2" i="64" s="1"/>
  <c r="E6" i="86"/>
  <c r="E13" i="86" s="1"/>
  <c r="F6" i="86"/>
  <c r="F13" i="86" s="1"/>
  <c r="G6" i="86"/>
  <c r="G13" i="86" s="1"/>
  <c r="B2" i="93" l="1"/>
  <c r="C2" i="91"/>
  <c r="D5" i="86"/>
  <c r="G5" i="86"/>
  <c r="C5" i="86"/>
  <c r="F5" i="86"/>
  <c r="E5" i="86"/>
  <c r="B1" i="91" l="1"/>
  <c r="B1" i="85"/>
  <c r="B1" i="83"/>
  <c r="B1" i="84"/>
  <c r="C26" i="95" l="1"/>
  <c r="D6" i="86" l="1"/>
  <c r="D13" i="86" s="1"/>
  <c r="C6" i="86" l="1"/>
  <c r="C13" i="86" s="1"/>
  <c r="D13" i="94" l="1"/>
  <c r="D9" i="94"/>
  <c r="D16" i="94"/>
  <c r="D7" i="94"/>
  <c r="D17" i="94"/>
  <c r="D8" i="94"/>
  <c r="D12" i="94"/>
  <c r="D11" i="94"/>
  <c r="D15" i="94"/>
  <c r="D19" i="94"/>
  <c r="D20" i="94"/>
  <c r="D21" i="94"/>
  <c r="N20" i="92"/>
  <c r="N19" i="92"/>
  <c r="E19" i="92"/>
  <c r="N18" i="92"/>
  <c r="E18" i="92"/>
  <c r="N17" i="92"/>
  <c r="E17" i="92"/>
  <c r="N16" i="92"/>
  <c r="E16" i="92"/>
  <c r="E14" i="92" s="1"/>
  <c r="N15" i="92"/>
  <c r="E15" i="92"/>
  <c r="M14" i="92"/>
  <c r="L14" i="92"/>
  <c r="K14" i="92"/>
  <c r="K21" i="92" s="1"/>
  <c r="J14" i="92"/>
  <c r="I14" i="92"/>
  <c r="H14" i="92"/>
  <c r="G14" i="92"/>
  <c r="F14" i="92"/>
  <c r="C14" i="92"/>
  <c r="N13" i="92"/>
  <c r="N12" i="92"/>
  <c r="E12" i="92"/>
  <c r="N11" i="92"/>
  <c r="E11" i="92"/>
  <c r="N10" i="92"/>
  <c r="E10" i="92"/>
  <c r="N9" i="92"/>
  <c r="N8" i="92"/>
  <c r="M7" i="92"/>
  <c r="L7" i="92"/>
  <c r="L21" i="92" s="1"/>
  <c r="J7" i="92"/>
  <c r="J21" i="92" s="1"/>
  <c r="I7" i="92"/>
  <c r="H7" i="92"/>
  <c r="G7" i="92"/>
  <c r="F21" i="92"/>
  <c r="C7" i="92"/>
  <c r="G21" i="92" l="1"/>
  <c r="H21" i="92"/>
  <c r="E7" i="92"/>
  <c r="E21" i="92" s="1"/>
  <c r="C12" i="95" s="1"/>
  <c r="C18" i="95" s="1"/>
  <c r="C36" i="95" s="1"/>
  <c r="C38" i="95" s="1"/>
  <c r="N7" i="92"/>
  <c r="N14" i="92"/>
  <c r="I21" i="92"/>
  <c r="M21" i="92"/>
  <c r="C21" i="92"/>
  <c r="N21" i="92" l="1"/>
  <c r="C21" i="88" l="1"/>
  <c r="T21" i="64" l="1"/>
  <c r="U21" i="64"/>
  <c r="S21" i="64"/>
  <c r="C21" i="64"/>
  <c r="G22" i="91"/>
  <c r="F22" i="91"/>
  <c r="E22" i="91"/>
  <c r="D22" i="91"/>
  <c r="C22" i="91"/>
  <c r="H22" i="91" l="1"/>
  <c r="S22" i="90"/>
  <c r="D21" i="88" l="1"/>
  <c r="E21" i="88"/>
  <c r="C5" i="73" s="1"/>
  <c r="C12" i="89" l="1"/>
  <c r="C6" i="89"/>
  <c r="C28" i="89" l="1"/>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D61" i="85"/>
  <c r="F61" i="85"/>
  <c r="G61" i="85"/>
  <c r="E64" i="85"/>
  <c r="H64" i="85"/>
  <c r="E66" i="85"/>
  <c r="H66" i="85"/>
  <c r="E53" i="85" l="1"/>
  <c r="E34" i="85"/>
  <c r="E30"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E20" i="83"/>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E16" i="75" s="1"/>
  <c r="H17" i="75"/>
  <c r="H15" i="75"/>
  <c r="E15" i="75"/>
  <c r="H14" i="75"/>
  <c r="E14" i="75"/>
  <c r="H13" i="75"/>
  <c r="E13" i="75"/>
  <c r="H12" i="75"/>
  <c r="E12" i="75"/>
  <c r="H11" i="75"/>
  <c r="E11" i="75"/>
  <c r="H10" i="75"/>
  <c r="E10" i="75"/>
  <c r="H9" i="75"/>
  <c r="E9" i="75"/>
  <c r="H8" i="75"/>
  <c r="E8" i="75"/>
  <c r="H7" i="75"/>
  <c r="E7" i="75"/>
  <c r="H19" i="75" l="1"/>
  <c r="H16" i="75"/>
  <c r="E19" i="75"/>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<sst xmlns="http://schemas.openxmlformats.org/spreadsheetml/2006/main" count="1174" uniqueCount="785">
  <si>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</si>
  <si>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</si>
  <si>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</si>
  <si>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</si>
  <si>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</si>
  <si>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</si>
  <si>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</si>
  <si>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</si>
  <si>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</si>
  <si>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</si>
  <si>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</si>
  <si>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</si>
  <si>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</si>
  <si>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</si>
  <si>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</si>
  <si>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</si>
  <si>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</si>
  <si>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</si>
  <si>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</si>
  <si>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</si>
  <si>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</si>
  <si>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</si>
  <si>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</si>
  <si>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</si>
  <si>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</si>
  <si>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</si>
  <si>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</si>
  <si>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</si>
  <si>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</si>
  <si>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</si>
  <si>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</si>
  <si>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</si>
  <si>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</si>
  <si>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</si>
  <si>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</si>
  <si>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</si>
  <si>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</si>
  <si>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</si>
  <si>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</si>
  <si>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</si>
  <si>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</si>
  <si>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</si>
  <si>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</si>
  <si>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</si>
  <si>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</si>
  <si>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</si>
  <si>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</si>
  <si>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</si>
  <si>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</si>
  <si>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</si>
  <si>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</si>
  <si>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</si>
  <si>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</si>
  <si>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</si>
  <si>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</si>
  <si>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</si>
  <si>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</si>
  <si>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</si>
  <si>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</si>
  <si>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</si>
  <si>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</si>
  <si>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</si>
  <si>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</si>
  <si>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</si>
  <si>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</si>
  <si>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</si>
  <si>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</si>
  <si>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</si>
  <si>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</si>
  <si>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</si>
  <si>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</si>
  <si>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</si>
  <si>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</si>
  <si>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</si>
  <si>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</si>
  <si>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</si>
  <si>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</si>
  <si>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</si>
  <si>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</si>
  <si>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</si>
  <si>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</si>
  <si>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</si>
  <si>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</si>
  <si>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</si>
  <si>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</si>
  <si>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</si>
  <si>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</si>
  <si>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</si>
  <si>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</si>
  <si>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</si>
  <si>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</si>
  <si>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</si>
  <si>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</si>
  <si>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</si>
  <si>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</si>
  <si>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</si>
  <si>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</si>
  <si>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</si>
  <si>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</si>
  <si>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</si>
  <si>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</si>
  <si>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</si>
  <si>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</si>
  <si>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</si>
  <si>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</si>
  <si>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</si>
  <si>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</si>
  <si>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</si>
  <si>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</si>
  <si>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</si>
  <si>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</si>
  <si>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</si>
  <si>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</si>
  <si>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</si>
  <si>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</si>
  <si>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</si>
  <si>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</si>
  <si>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</si>
  <si>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</si>
  <si>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</si>
  <si>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</si>
  <si>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</si>
  <si>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</si>
  <si>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</si>
  <si>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</si>
  <si>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</si>
  <si>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</si>
  <si>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</si>
  <si>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</si>
  <si>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</si>
  <si>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</si>
  <si>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</si>
  <si>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</si>
  <si>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</si>
  <si>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</si>
  <si>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</si>
  <si>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</si>
  <si>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</si>
  <si>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</si>
  <si>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</si>
  <si>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</si>
  <si>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</si>
  <si>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</si>
  <si>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</si>
  <si>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</si>
  <si>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</si>
  <si>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</si>
  <si>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</si>
  <si>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</si>
  <si>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</si>
  <si>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</si>
  <si>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</si>
  <si>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</si>
  <si>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</si>
  <si>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</si>
  <si>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</si>
  <si>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</si>
  <si>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</si>
  <si>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</si>
  <si>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</si>
  <si>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</si>
  <si>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</si>
  <si>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</si>
  <si>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</si>
  <si>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</si>
  <si>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</si>
  <si>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</si>
  <si>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</si>
  <si>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</si>
  <si>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</si>
  <si>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</si>
  <si>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</si>
  <si>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</si>
  <si>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</si>
  <si>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</si>
  <si>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</si>
  <si>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</si>
  <si>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</si>
  <si>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</si>
  <si>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</si>
  <si>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</si>
  <si>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</si>
  <si>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</si>
  <si>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</si>
  <si>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</si>
  <si>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</si>
  <si>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</si>
  <si>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</si>
  <si>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</si>
  <si>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</si>
  <si>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</si>
  <si>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</si>
  <si>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</si>
  <si>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</si>
  <si>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</si>
  <si>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</si>
  <si>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</si>
  <si>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</si>
  <si>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</si>
  <si>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</si>
  <si>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</si>
  <si>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</si>
  <si>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</si>
  <si>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</si>
  <si>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</si>
  <si>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</si>
  <si>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</si>
  <si>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</si>
  <si>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</si>
  <si>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</si>
  <si>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</si>
  <si>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</si>
  <si>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</si>
  <si>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</si>
  <si>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</si>
  <si>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</si>
  <si>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</si>
  <si>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</si>
  <si>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</si>
  <si>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</si>
  <si>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</si>
  <si>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</si>
  <si>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</si>
  <si>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</si>
  <si>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</si>
  <si>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</si>
  <si>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</si>
  <si>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</si>
  <si>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</si>
  <si>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</si>
  <si>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</si>
  <si>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</si>
  <si>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</si>
  <si>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</si>
  <si>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</si>
  <si>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</si>
  <si>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</si>
  <si>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</si>
  <si>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</si>
  <si>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</si>
  <si>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</si>
  <si>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</si>
  <si>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</si>
  <si>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</si>
  <si>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</si>
  <si>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</si>
  <si>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</si>
  <si>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</si>
  <si>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</si>
  <si>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</si>
  <si>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</si>
  <si>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</si>
  <si>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</si>
  <si>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</si>
  <si>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</si>
  <si>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</si>
  <si>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</si>
  <si>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</si>
  <si>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</si>
  <si>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</si>
  <si>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</si>
  <si>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</si>
  <si>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</si>
  <si>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</si>
  <si>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</si>
  <si>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</si>
  <si>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</si>
  <si>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</si>
  <si>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</si>
  <si>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</si>
  <si>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</si>
  <si>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</si>
  <si>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</si>
  <si>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</si>
  <si>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</si>
  <si>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</si>
  <si>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</si>
  <si>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</si>
  <si>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</si>
  <si>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</si>
  <si>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</si>
  <si>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</si>
  <si>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</si>
  <si>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</si>
  <si>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</si>
  <si>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</si>
  <si>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</si>
  <si>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</si>
  <si>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</si>
  <si>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</si>
  <si>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</si>
  <si>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</si>
  <si>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</si>
  <si>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</si>
  <si>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</si>
  <si>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</si>
  <si>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</si>
  <si>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</si>
  <si>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</si>
  <si>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</si>
  <si>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</si>
  <si>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</si>
  <si>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</si>
  <si>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</si>
  <si>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</si>
  <si>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</si>
  <si>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</si>
  <si>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</si>
  <si>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</si>
  <si>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</si>
  <si>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</si>
  <si>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</si>
  <si>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</si>
  <si>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</si>
  <si>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</si>
  <si>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</si>
  <si>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</si>
  <si>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</si>
  <si>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</si>
  <si>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</si>
  <si>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</si>
  <si>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</si>
  <si>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</si>
  <si>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</si>
  <si>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</si>
  <si>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</si>
  <si>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</si>
  <si>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</si>
  <si>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</si>
  <si>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</si>
  <si>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</si>
  <si>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</si>
  <si>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</si>
  <si>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</si>
  <si>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</si>
  <si>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</si>
  <si>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</si>
  <si>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</si>
  <si>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</si>
  <si>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</si>
  <si>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</si>
  <si>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</si>
  <si>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</si>
  <si>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</si>
  <si>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</si>
  <si>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</si>
  <si>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</si>
  <si>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</si>
  <si>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</si>
  <si>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</si>
  <si>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</si>
  <si>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</si>
  <si>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</si>
  <si>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</si>
  <si>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</si>
  <si>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</si>
  <si>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</si>
  <si>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</si>
  <si>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</si>
  <si>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</si>
  <si>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</si>
  <si>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</si>
  <si>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</si>
  <si>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</si>
  <si>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</si>
  <si>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</si>
  <si>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</si>
  <si>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</si>
  <si>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</si>
  <si>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</si>
  <si>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</si>
  <si>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</si>
  <si>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</si>
  <si>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</si>
  <si>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</si>
  <si>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</si>
  <si>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</si>
  <si>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</si>
  <si>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</si>
  <si>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</si>
  <si>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</si>
  <si>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</si>
  <si>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</si>
  <si>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</si>
  <si>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</si>
  <si>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</si>
  <si>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</si>
  <si>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</si>
  <si>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</si>
  <si>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</si>
  <si>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</si>
  <si>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</si>
  <si>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</si>
  <si>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</si>
  <si>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</si>
  <si>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</si>
  <si>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</si>
  <si>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</si>
  <si>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</si>
  <si>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</si>
  <si>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</si>
  <si>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</si>
  <si>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</si>
  <si>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</si>
  <si>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</si>
  <si>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</si>
  <si>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</si>
  <si>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</si>
  <si>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</si>
  <si>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</si>
  <si>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</si>
  <si>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</si>
  <si>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</si>
  <si>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</si>
  <si>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</si>
  <si>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</si>
  <si>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</si>
  <si>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</si>
  <si>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</si>
  <si>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</si>
  <si>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</si>
  <si>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</si>
  <si>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</si>
  <si>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</si>
  <si>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</si>
  <si>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</si>
  <si>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</si>
  <si>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</si>
  <si>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</si>
  <si>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</si>
  <si>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</si>
  <si>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</si>
  <si>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</si>
  <si>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</si>
  <si>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</si>
  <si>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</si>
  <si>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</si>
  <si>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</si>
  <si>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</si>
  <si>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</si>
  <si>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</si>
  <si>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</si>
  <si>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</si>
  <si>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</si>
  <si>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</si>
  <si>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</si>
  <si>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</si>
  <si>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</si>
  <si>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</si>
  <si>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</si>
  <si>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</si>
  <si>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</si>
  <si>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</si>
  <si>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</si>
  <si>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</si>
  <si>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</si>
  <si>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</si>
  <si>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</si>
  <si>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</si>
  <si>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</si>
  <si>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</si>
  <si>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</si>
  <si>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</si>
  <si>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</si>
  <si>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</si>
  <si>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</si>
  <si>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</si>
  <si>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</si>
  <si>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</si>
  <si>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</si>
  <si>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</si>
  <si>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</si>
  <si>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</si>
  <si>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</si>
  <si>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</si>
  <si>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</si>
  <si>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</si>
  <si>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</si>
  <si>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</si>
  <si>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</si>
  <si>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</si>
  <si>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</si>
  <si>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</si>
  <si>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</si>
  <si>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</si>
  <si>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</si>
  <si>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</si>
  <si>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</si>
  <si>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</si>
  <si>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</si>
  <si>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</si>
  <si>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</si>
  <si>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</si>
  <si>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</si>
  <si>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</si>
  <si>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</si>
  <si>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</si>
  <si>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</si>
  <si>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</si>
  <si>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</si>
  <si>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</si>
  <si>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</si>
  <si>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</si>
  <si>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</si>
  <si>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</si>
  <si>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</si>
  <si>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</si>
  <si>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</si>
  <si>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</si>
  <si>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</si>
  <si>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</si>
  <si>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</si>
  <si>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</si>
  <si>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</si>
  <si>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</si>
  <si>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</si>
  <si>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</si>
  <si>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</si>
  <si>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</si>
  <si>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</si>
  <si>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</si>
  <si>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</si>
  <si>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</si>
  <si>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</si>
  <si>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</si>
  <si>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</si>
  <si>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</si>
  <si>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</si>
  <si>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</si>
  <si>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</si>
  <si>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</si>
  <si>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</si>
  <si>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</si>
  <si>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</si>
  <si>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</si>
  <si>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</si>
  <si>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</si>
  <si>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</si>
  <si>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</si>
  <si>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</si>
  <si>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</si>
  <si>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</si>
  <si>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</si>
  <si>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</si>
  <si>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</si>
  <si>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</si>
  <si>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</si>
  <si>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</si>
  <si>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</si>
  <si>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</si>
  <si>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</si>
  <si>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</si>
  <si>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</si>
  <si>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</si>
  <si>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</si>
  <si>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</si>
  <si>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</si>
  <si>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</si>
  <si>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</si>
  <si>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</si>
  <si>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</si>
  <si>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</si>
  <si>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</si>
  <si>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</si>
  <si>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</si>
  <si>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</si>
  <si>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</si>
  <si>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</si>
  <si>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</si>
  <si>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</si>
  <si>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</si>
  <si>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</si>
  <si>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</si>
  <si>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</si>
  <si>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</si>
  <si>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</si>
  <si>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</si>
  <si>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</si>
  <si>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</si>
  <si>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</si>
  <si>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</si>
  <si>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</si>
  <si>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</si>
  <si>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</si>
  <si>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</si>
  <si>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</si>
  <si>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</si>
  <si>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</si>
  <si>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</si>
  <si>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</si>
  <si>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</si>
  <si>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</si>
  <si>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</si>
  <si>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</si>
  <si>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</si>
  <si>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</si>
  <si>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</si>
  <si>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</si>
  <si>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</si>
  <si>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</si>
  <si>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</si>
  <si>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</si>
  <si>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</si>
  <si>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</si>
  <si>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</si>
  <si>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</si>
  <si>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</si>
  <si>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</si>
  <si>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</si>
  <si>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</si>
  <si>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</si>
  <si>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</si>
  <si>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</si>
  <si>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</si>
  <si>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</si>
  <si>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</si>
  <si>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</si>
  <si>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</si>
  <si>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</si>
  <si>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</si>
  <si>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</si>
  <si>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</si>
  <si>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</si>
  <si>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</si>
  <si>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</si>
  <si>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</si>
  <si>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</si>
  <si>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</si>
  <si>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</si>
  <si>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</si>
  <si>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</si>
  <si>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</si>
  <si>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</si>
  <si>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</si>
  <si>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</si>
  <si>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</si>
  <si>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</si>
  <si>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</si>
  <si>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</si>
  <si>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</si>
  <si>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</si>
  <si>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</si>
  <si>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</si>
  <si>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</si>
  <si>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</si>
  <si>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</si>
  <si>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</si>
  <si>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</si>
  <si>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</si>
  <si>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</si>
  <si>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</si>
  <si>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</si>
  <si>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</si>
  <si>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</si>
  <si>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</si>
  <si>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</si>
  <si>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</si>
  <si>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</si>
  <si>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</si>
  <si>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</si>
  <si>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</si>
  <si>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</si>
  <si>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</si>
  <si>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</si>
  <si>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</si>
  <si>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</si>
  <si>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</si>
  <si>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</si>
  <si>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</si>
  <si>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</si>
  <si>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</si>
  <si>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</si>
  <si>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</si>
  <si>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</si>
  <si>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</si>
  <si>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</si>
  <si>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</si>
  <si>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</si>
  <si>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</si>
  <si>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</si>
  <si>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</si>
  <si>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</si>
  <si>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</si>
  <si>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</si>
  <si>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</si>
  <si>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</si>
  <si>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</si>
  <si>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</si>
  <si>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</si>
  <si>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</si>
  <si>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</si>
  <si>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</si>
  <si>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</si>
  <si>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</si>
  <si>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</si>
  <si>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</si>
  <si>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</si>
  <si>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</si>
  <si>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</si>
  <si>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</si>
  <si>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</si>
  <si>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</si>
  <si>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</si>
  <si>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</si>
  <si>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</si>
  <si>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</si>
  <si>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</si>
  <si>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</si>
  <si>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</si>
  <si>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</si>
  <si>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</si>
  <si>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</si>
  <si>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</si>
  <si>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</si>
  <si>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</si>
  <si>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</si>
  <si>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</si>
  <si>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</si>
  <si>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</si>
  <si>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</si>
  <si>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</si>
  <si>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</si>
  <si>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</si>
  <si>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</si>
  <si>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</si>
  <si>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</si>
  <si>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</si>
  <si>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</si>
  <si>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</si>
  <si>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</si>
  <si>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</si>
  <si>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</si>
  <si>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</si>
  <si>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</si>
  <si>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</si>
  <si>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</si>
  <si>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</si>
  <si>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</si>
  <si>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</si>
  <si>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"CREDO BANK"</t>
  </si>
  <si>
    <t>Thomas Engelhardt (Germany)</t>
  </si>
  <si>
    <t>Thomas Engelhardt</t>
  </si>
  <si>
    <t>Zaal Pirtskhelava</t>
  </si>
  <si>
    <t>www.credo.ge</t>
  </si>
  <si>
    <t>Access Microfinance Holding AG</t>
  </si>
  <si>
    <t>Farah, Katia Chams (Netherlands)</t>
  </si>
  <si>
    <t>Triodos Fund</t>
  </si>
  <si>
    <t>Paul-Catalin Panciu (Romania)</t>
  </si>
  <si>
    <t>Johannes Mainhardt (Germany)</t>
  </si>
  <si>
    <t>Andrew Pospielovsky (Great Britain)</t>
  </si>
  <si>
    <t>Independent member</t>
  </si>
  <si>
    <t>Chief Executive Officer</t>
  </si>
  <si>
    <t>Erekle Zatiashvili</t>
  </si>
  <si>
    <t>CFO</t>
  </si>
  <si>
    <t>Zaza Tkeshelashvili</t>
  </si>
  <si>
    <t>Chief Credit Officer</t>
  </si>
  <si>
    <t>Nikoloz Kutateladze</t>
  </si>
  <si>
    <t>Chief Commercial Officer</t>
  </si>
  <si>
    <t>Alexander Kumsiashvili</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</si>
  <si>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</si>
  <si>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</si>
  <si>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</si>
  <si>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</si>
  <si>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</si>
  <si>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</si>
  <si>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</si>
  <si>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</si>
  <si>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</si>
  <si>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</si>
  <si>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</si>
  <si>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</si>
  <si>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</si>
  <si>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</si>
  <si>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Table 9 (Capital), C46</t>
  </si>
  <si>
    <t>Table 9 (Capital), C44</t>
  </si>
  <si>
    <t>Table 9 (Capital), C7</t>
  </si>
  <si>
    <t>Table 9 (Capital), C11</t>
  </si>
  <si>
    <t>Table 9 (Capital), C9</t>
  </si>
  <si>
    <t>Table 9 (Capital), C10</t>
  </si>
  <si>
    <t>George Nadareishvili</t>
  </si>
  <si>
    <t>CRO</t>
  </si>
  <si>
    <t>Table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</si>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</sst>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i/>
      <sz val="10"/>
      <name val="Sylfaen"/>
      <family val="1"/>
    </font>
    <font>
      <sz val="10"/>
      <color theme="1"/>
      <name val="Sylfaen"/>
      <family val="1"/>
    </font>
    <font>
      <b/>
      <sz val="9"/>
      <color theme="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8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xf numFmtId="0" fontId="2" fillId="0" borderId="23" xfId="0" applyFont="1" applyBorder="1" applyAlignment="1">
      <alignment wrapText="1"/>
    </xf>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0" fontId="86" fillId="0" borderId="0" xfId="0" applyFont="1" applyFill="1" applyBorder="1" applyAlignment="1">
      <alignment horizontal="center" wrapText="1"/>
    </xf>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3" fillId="0" borderId="93" xfId="0" applyFont="1" applyFill="1" applyBorder="1" applyAlignment="1">
      <alignment vertical="center"/>
    </xf>
    <xf numFmtId="0" fontId="3" fillId="0" borderId="88"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Fill="1" applyBorder="1" applyAlignment="1">
      <alignment horizontal="center" vertical="center"/>
    </xf>
    <xf numFmtId="0" fontId="3" fillId="0" borderId="99"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0" fontId="84" fillId="0" borderId="87" xfId="0" applyFont="1" applyFill="1" applyBorder="1" applyAlignment="1">
      <alignment horizontal="left" indent="1"/>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5" xfId="20964" applyFont="1" applyFill="1" applyBorder="1" applyAlignment="1">
      <alignment vertical="center"/>
    </xf>
    <xf numFmtId="0" fontId="45" fillId="77" borderId="106" xfId="20964" applyFont="1" applyFill="1" applyBorder="1" applyAlignment="1">
      <alignment vertical="center"/>
    </xf>
    <xf numFmtId="0" fontId="45" fillId="77" borderId="103" xfId="20964" applyFont="1" applyFill="1" applyBorder="1" applyAlignment="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4"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Fill="1" applyBorder="1" applyAlignment="1">
      <alignment horizontal="center" vertical="center"/>
    </xf>
    <xf numFmtId="0" fontId="106" fillId="0" borderId="103" xfId="20964" applyFont="1" applyFill="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pplyAlignment="1">
      <alignment vertical="center"/>
    </xf>
    <xf numFmtId="164" fontId="106" fillId="78" borderId="104" xfId="7" applyNumberFormat="1" applyFont="1" applyFill="1" applyBorder="1" applyAlignment="1" applyProtection="1">
      <alignment horizontal="right" vertical="center"/>
      <protection locked="0"/>
    </xf>
    <xf numFmtId="0" fontId="105" fillId="77" borderId="105" xfId="20964" applyFont="1" applyFill="1" applyBorder="1" applyAlignment="1">
      <alignment vertical="center"/>
    </xf>
    <xf numFmtId="0" fontId="105" fillId="77" borderId="106" xfId="20964" applyFont="1" applyFill="1" applyBorder="1" applyAlignment="1">
      <alignment vertical="center"/>
    </xf>
    <xf numFmtId="164"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pplyAlignment="1">
      <alignment vertical="center"/>
    </xf>
    <xf numFmtId="0" fontId="110" fillId="70" borderId="102" xfId="20964" applyFont="1" applyFill="1" applyBorder="1" applyAlignment="1">
      <alignment horizontal="center" vertical="center"/>
    </xf>
    <xf numFmtId="164"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pplyAlignment="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Fill="1" applyBorder="1" applyAlignment="1">
      <alignment horizontal="left" vertical="center" wrapText="1"/>
    </xf>
    <xf numFmtId="10" fontId="4" fillId="36" borderId="104" xfId="0"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84" fillId="0" borderId="104" xfId="0" applyFont="1" applyFill="1" applyBorder="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36" borderId="10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0" borderId="91"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1"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Fill="1" applyBorder="1" applyAlignment="1">
      <alignment horizontal="center"/>
    </xf>
    <xf numFmtId="0" fontId="3" fillId="0" borderId="104"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100"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100" fillId="0" borderId="104"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2" xfId="0" applyFont="1" applyBorder="1" applyAlignment="1">
      <alignment vertical="center" wrapText="1"/>
    </xf>
    <xf numFmtId="193" fontId="2" fillId="2" borderId="102" xfId="0" applyNumberFormat="1" applyFont="1" applyFill="1" applyBorder="1" applyAlignment="1" applyProtection="1">
      <alignment vertical="center"/>
      <protection locked="0"/>
    </xf>
    <xf numFmtId="193" fontId="87" fillId="2" borderId="102"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9" xfId="13" applyFont="1" applyFill="1" applyBorder="1" applyAlignment="1" applyProtection="1">
      <alignment horizontal="left" vertical="center" wrapText="1"/>
      <protection locked="0"/>
    </xf>
    <xf numFmtId="49" fontId="118" fillId="0" borderId="119" xfId="5" applyNumberFormat="1" applyFont="1" applyFill="1" applyBorder="1" applyAlignment="1" applyProtection="1">
      <alignment horizontal="right" vertical="center"/>
      <protection locked="0"/>
    </xf>
    <xf numFmtId="49" fontId="119" fillId="0" borderId="119" xfId="5" applyNumberFormat="1" applyFont="1" applyFill="1" applyBorder="1" applyAlignment="1" applyProtection="1">
      <alignment horizontal="right" vertical="center"/>
      <protection locked="0"/>
    </xf>
    <xf numFmtId="0" fontId="114" fillId="0" borderId="119" xfId="0" applyFont="1" applyFill="1" applyBorder="1"/>
    <xf numFmtId="49" fontId="118" fillId="0" borderId="119" xfId="5" applyNumberFormat="1" applyFont="1" applyFill="1" applyBorder="1" applyAlignment="1" applyProtection="1">
      <alignment horizontal="right" vertical="center" wrapText="1"/>
      <protection locked="0"/>
    </xf>
    <xf numFmtId="49" fontId="119" fillId="0" borderId="119" xfId="5" applyNumberFormat="1" applyFont="1" applyFill="1" applyBorder="1" applyAlignment="1" applyProtection="1">
      <alignment horizontal="right" vertical="center" wrapText="1"/>
      <protection locked="0"/>
    </xf>
    <xf numFmtId="0" fontId="114" fillId="0" borderId="0" xfId="0" applyFont="1" applyFill="1"/>
    <xf numFmtId="0" fontId="113" fillId="0" borderId="119" xfId="0" applyNumberFormat="1" applyFont="1" applyFill="1" applyBorder="1" applyAlignment="1">
      <alignment horizontal="left" vertical="center" wrapText="1"/>
    </xf>
    <xf numFmtId="0" fontId="117" fillId="0" borderId="119" xfId="0" applyFont="1" applyFill="1" applyBorder="1"/>
    <xf numFmtId="0" fontId="114" fillId="0" borderId="0" xfId="0" applyFont="1" applyFill="1" applyBorder="1"/>
    <xf numFmtId="0" fontId="116" fillId="0" borderId="119" xfId="0" applyFont="1" applyFill="1" applyBorder="1" applyAlignment="1">
      <alignment horizontal="left" indent="1"/>
    </xf>
    <xf numFmtId="0" fontId="116" fillId="0" borderId="119" xfId="0" applyFont="1" applyFill="1" applyBorder="1" applyAlignment="1">
      <alignment horizontal="left" wrapText="1" indent="1"/>
    </xf>
    <xf numFmtId="0" fontId="113" fillId="0" borderId="119" xfId="0" applyFont="1" applyFill="1" applyBorder="1" applyAlignment="1">
      <alignment horizontal="left" indent="1"/>
    </xf>
    <xf numFmtId="0" fontId="113" fillId="0" borderId="119" xfId="0" applyNumberFormat="1" applyFont="1" applyFill="1" applyBorder="1" applyAlignment="1">
      <alignment horizontal="left" indent="1"/>
    </xf>
    <xf numFmtId="0" fontId="113" fillId="0" borderId="119" xfId="0" applyFont="1" applyFill="1" applyBorder="1" applyAlignment="1">
      <alignment horizontal="left" wrapText="1" indent="2"/>
    </xf>
    <xf numFmtId="0" fontId="116" fillId="0" borderId="119" xfId="0" applyFont="1" applyFill="1" applyBorder="1" applyAlignment="1">
      <alignment horizontal="left" vertical="center" indent="1"/>
    </xf>
    <xf numFmtId="0" fontId="114" fillId="0" borderId="119" xfId="0" applyFont="1" applyFill="1" applyBorder="1" applyAlignment="1">
      <alignment horizontal="left" wrapText="1"/>
    </xf>
    <xf numFmtId="0" fontId="114" fillId="0" borderId="119" xfId="0" applyFont="1" applyFill="1" applyBorder="1" applyAlignment="1">
      <alignment horizontal="left" wrapText="1" indent="2"/>
    </xf>
    <xf numFmtId="49" fontId="114" fillId="0" borderId="119" xfId="0" applyNumberFormat="1" applyFont="1" applyFill="1" applyBorder="1" applyAlignment="1">
      <alignment horizontal="left" indent="3"/>
    </xf>
    <xf numFmtId="49" fontId="114" fillId="0" borderId="119" xfId="0" applyNumberFormat="1" applyFont="1" applyFill="1" applyBorder="1" applyAlignment="1">
      <alignment horizontal="left" indent="1"/>
    </xf>
    <xf numFmtId="49" fontId="114" fillId="0" borderId="119" xfId="0" applyNumberFormat="1" applyFont="1" applyFill="1" applyBorder="1" applyAlignment="1">
      <alignment horizontal="left" vertical="top" wrapText="1" indent="2"/>
    </xf>
    <xf numFmtId="49" fontId="114" fillId="0" borderId="119" xfId="0" applyNumberFormat="1" applyFont="1" applyFill="1" applyBorder="1" applyAlignment="1">
      <alignment horizontal="left" wrapText="1" indent="3"/>
    </xf>
    <xf numFmtId="49" fontId="114" fillId="0" borderId="119" xfId="0" applyNumberFormat="1" applyFont="1" applyFill="1" applyBorder="1" applyAlignment="1">
      <alignment horizontal="left" wrapText="1" indent="2"/>
    </xf>
    <xf numFmtId="0" fontId="114" fillId="0" borderId="119" xfId="0" applyNumberFormat="1" applyFont="1" applyFill="1" applyBorder="1" applyAlignment="1">
      <alignment horizontal="left" wrapText="1" indent="1"/>
    </xf>
    <xf numFmtId="49" fontId="114" fillId="0" borderId="119"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20" xfId="0" applyFont="1" applyFill="1" applyBorder="1" applyAlignment="1">
      <alignment horizontal="center" vertical="center" wrapText="1"/>
    </xf>
    <xf numFmtId="0" fontId="116" fillId="0" borderId="119" xfId="0" applyNumberFormat="1" applyFont="1" applyFill="1" applyBorder="1" applyAlignment="1">
      <alignment horizontal="left" vertical="center" wrapText="1"/>
    </xf>
    <xf numFmtId="0" fontId="114" fillId="0" borderId="119" xfId="0" applyFont="1" applyFill="1" applyBorder="1" applyAlignment="1">
      <alignment horizontal="left" indent="1"/>
    </xf>
    <xf numFmtId="0" fontId="6" fillId="0" borderId="119" xfId="17" applyBorder="1" applyAlignment="1" applyProtection="1"/>
    <xf numFmtId="0" fontId="117"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9"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9" xfId="0" applyFont="1" applyFill="1" applyBorder="1" applyAlignment="1">
      <alignment horizontal="center" vertical="center"/>
    </xf>
    <xf numFmtId="0" fontId="114" fillId="0" borderId="119" xfId="0" applyFont="1" applyFill="1" applyBorder="1" applyAlignment="1">
      <alignment horizontal="center" vertical="center" wrapText="1"/>
    </xf>
    <xf numFmtId="0" fontId="117" fillId="0" borderId="0" xfId="0" applyFont="1" applyFill="1"/>
    <xf numFmtId="0" fontId="114" fillId="0" borderId="119" xfId="0" applyFont="1" applyFill="1" applyBorder="1" applyAlignment="1">
      <alignment wrapText="1"/>
    </xf>
    <xf numFmtId="0" fontId="114" fillId="0" borderId="119"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9" xfId="0" applyNumberFormat="1" applyFont="1" applyFill="1" applyBorder="1" applyAlignment="1">
      <alignment horizontal="center" vertical="center" wrapText="1"/>
    </xf>
    <xf numFmtId="0" fontId="114" fillId="0" borderId="119" xfId="0" applyFont="1" applyFill="1" applyBorder="1" applyAlignment="1">
      <alignment horizontal="center"/>
    </xf>
    <xf numFmtId="0" fontId="114" fillId="0" borderId="7" xfId="0" applyFont="1" applyFill="1" applyBorder="1"/>
    <xf numFmtId="0" fontId="114" fillId="0" borderId="119" xfId="0" applyFont="1" applyFill="1" applyBorder="1" applyAlignment="1">
      <alignment horizontal="left" indent="2"/>
    </xf>
    <xf numFmtId="0" fontId="114" fillId="0" borderId="119"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9" xfId="0" applyFont="1" applyFill="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0" borderId="119" xfId="0" applyFont="1" applyBorder="1"/>
    <xf numFmtId="0" fontId="114" fillId="80"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0" fillId="0" borderId="119" xfId="0" applyFill="1" applyBorder="1" applyAlignment="1">
      <alignment horizontal="left" indent="2"/>
    </xf>
    <xf numFmtId="0" fontId="124" fillId="0" borderId="126" xfId="0" applyNumberFormat="1" applyFont="1" applyFill="1" applyBorder="1" applyAlignment="1">
      <alignment vertical="center" wrapText="1" readingOrder="1"/>
    </xf>
    <xf numFmtId="0" fontId="124" fillId="0" borderId="127" xfId="0" applyNumberFormat="1" applyFont="1" applyFill="1" applyBorder="1" applyAlignment="1">
      <alignment vertical="center" wrapText="1" readingOrder="1"/>
    </xf>
    <xf numFmtId="0" fontId="124" fillId="0" borderId="127" xfId="0" applyNumberFormat="1" applyFont="1" applyFill="1" applyBorder="1" applyAlignment="1">
      <alignment horizontal="left" vertical="center" wrapText="1" indent="1" readingOrder="1"/>
    </xf>
    <xf numFmtId="0" fontId="124" fillId="0" borderId="128" xfId="0" applyNumberFormat="1" applyFont="1" applyFill="1" applyBorder="1" applyAlignment="1">
      <alignment vertical="center" wrapText="1" readingOrder="1"/>
    </xf>
    <xf numFmtId="0" fontId="125" fillId="0" borderId="119" xfId="0" applyNumberFormat="1" applyFont="1" applyFill="1" applyBorder="1" applyAlignment="1">
      <alignment vertical="center" wrapText="1" readingOrder="1"/>
    </xf>
    <xf numFmtId="0" fontId="114" fillId="0" borderId="120" xfId="0" applyFont="1" applyFill="1" applyBorder="1" applyAlignment="1">
      <alignment horizontal="center" vertical="center" wrapText="1"/>
    </xf>
    <xf numFmtId="0" fontId="0" fillId="0" borderId="7" xfId="0" applyBorder="1"/>
    <xf numFmtId="0" fontId="114" fillId="0" borderId="111" xfId="0" applyFont="1" applyFill="1" applyBorder="1" applyAlignment="1">
      <alignment horizontal="center" vertical="center" wrapText="1"/>
    </xf>
    <xf numFmtId="0" fontId="0" fillId="0" borderId="119" xfId="0" applyBorder="1" applyAlignment="1">
      <alignment horizontal="left" indent="3"/>
    </xf>
    <xf numFmtId="0" fontId="6" fillId="0" borderId="3" xfId="17" applyBorder="1" applyAlignment="1" applyProtection="1"/>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127" fillId="0" borderId="119" xfId="0" applyNumberFormat="1" applyFont="1" applyBorder="1" applyAlignment="1">
      <alignment horizontal="right"/>
    </xf>
    <xf numFmtId="0" fontId="84" fillId="0" borderId="123" xfId="0" applyFont="1" applyBorder="1" applyAlignment="1"/>
    <xf numFmtId="0" fontId="2" fillId="0" borderId="121" xfId="0" applyFont="1" applyBorder="1" applyAlignment="1">
      <alignment wrapText="1"/>
    </xf>
    <xf numFmtId="10" fontId="84" fillId="0" borderId="23" xfId="20962" applyNumberFormat="1" applyFont="1" applyBorder="1" applyAlignment="1"/>
    <xf numFmtId="10" fontId="84" fillId="0" borderId="91" xfId="20962" applyNumberFormat="1" applyFont="1" applyBorder="1" applyAlignment="1"/>
    <xf numFmtId="0" fontId="2" fillId="0" borderId="94" xfId="0" applyFont="1" applyBorder="1" applyAlignment="1">
      <alignment vertical="center"/>
    </xf>
    <xf numFmtId="0" fontId="2" fillId="0" borderId="111" xfId="0" applyFont="1" applyBorder="1" applyAlignment="1">
      <alignment wrapText="1"/>
    </xf>
    <xf numFmtId="10" fontId="84" fillId="0" borderId="129" xfId="20962" applyNumberFormat="1" applyFont="1" applyBorder="1" applyAlignment="1"/>
    <xf numFmtId="10" fontId="84" fillId="0" borderId="42" xfId="20962" applyNumberFormat="1" applyFont="1" applyBorder="1" applyAlignment="1"/>
    <xf numFmtId="167" fontId="3" fillId="0" borderId="88" xfId="0" applyNumberFormat="1" applyFont="1" applyBorder="1" applyAlignment="1">
      <alignment horizontal="center" vertical="center"/>
    </xf>
    <xf numFmtId="164" fontId="3" fillId="0" borderId="88" xfId="7" applyNumberFormat="1" applyFont="1" applyFill="1" applyBorder="1" applyAlignment="1">
      <alignment horizontal="right" vertical="center" wrapText="1"/>
    </xf>
    <xf numFmtId="167" fontId="128" fillId="76" borderId="65" xfId="0" applyNumberFormat="1" applyFont="1" applyFill="1" applyBorder="1" applyAlignment="1">
      <alignment horizontal="center"/>
    </xf>
    <xf numFmtId="167" fontId="129" fillId="0" borderId="65" xfId="0" applyNumberFormat="1" applyFont="1" applyBorder="1" applyAlignment="1">
      <alignment horizontal="center"/>
    </xf>
    <xf numFmtId="165" fontId="3" fillId="36" borderId="26" xfId="20962" applyNumberFormat="1" applyFont="1" applyFill="1" applyBorder="1"/>
    <xf numFmtId="164" fontId="4" fillId="0" borderId="87" xfId="0" applyNumberFormat="1" applyFont="1" applyFill="1" applyBorder="1" applyAlignment="1">
      <alignment vertical="center"/>
    </xf>
    <xf numFmtId="164" fontId="4"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Border="1" applyAlignment="1">
      <alignment vertical="center"/>
    </xf>
    <xf numFmtId="164" fontId="4" fillId="0" borderId="20" xfId="0" applyNumberFormat="1" applyFont="1" applyBorder="1" applyAlignment="1">
      <alignment vertical="center"/>
    </xf>
    <xf numFmtId="164" fontId="3" fillId="0" borderId="111" xfId="7" applyNumberFormat="1" applyFont="1" applyFill="1" applyBorder="1" applyAlignment="1">
      <alignment vertical="center"/>
    </xf>
    <xf numFmtId="9" fontId="4" fillId="0" borderId="100" xfId="20962" applyNumberFormat="1" applyFont="1" applyFill="1" applyBorder="1" applyAlignment="1">
      <alignment vertical="center"/>
    </xf>
    <xf numFmtId="164" fontId="106" fillId="78" borderId="119" xfId="948" applyNumberFormat="1" applyFont="1" applyFill="1" applyBorder="1" applyAlignment="1" applyProtection="1">
      <alignment horizontal="right" vertical="center"/>
    </xf>
    <xf numFmtId="10" fontId="106" fillId="0" borderId="104" xfId="20962" applyNumberFormat="1" applyFont="1" applyFill="1" applyBorder="1" applyAlignment="1" applyProtection="1">
      <alignment horizontal="right" vertical="center"/>
      <protection locked="0"/>
    </xf>
    <xf numFmtId="164" fontId="114" fillId="0" borderId="119" xfId="7" applyNumberFormat="1" applyFont="1" applyFill="1" applyBorder="1"/>
    <xf numFmtId="164" fontId="114" fillId="0" borderId="119" xfId="7" applyNumberFormat="1" applyFont="1" applyBorder="1"/>
    <xf numFmtId="164" fontId="117" fillId="0" borderId="119" xfId="7" applyNumberFormat="1" applyFont="1" applyBorder="1"/>
    <xf numFmtId="43" fontId="117" fillId="0" borderId="119" xfId="7" applyFont="1" applyBorder="1"/>
    <xf numFmtId="164" fontId="117" fillId="0" borderId="7" xfId="7" applyNumberFormat="1" applyFont="1" applyBorder="1"/>
    <xf numFmtId="164" fontId="117" fillId="0" borderId="119" xfId="0" applyNumberFormat="1" applyFont="1" applyBorder="1"/>
    <xf numFmtId="164" fontId="114" fillId="0" borderId="119" xfId="7" applyNumberFormat="1" applyFont="1" applyBorder="1" applyAlignment="1">
      <alignment horizontal="center" vertical="center" wrapText="1"/>
    </xf>
    <xf numFmtId="164" fontId="114" fillId="0" borderId="119" xfId="7" applyNumberFormat="1" applyFont="1" applyBorder="1" applyAlignment="1">
      <alignment horizontal="center" vertical="center"/>
    </xf>
    <xf numFmtId="164" fontId="130" fillId="0" borderId="119" xfId="7" applyNumberFormat="1" applyFont="1" applyBorder="1"/>
    <xf numFmtId="164" fontId="122" fillId="0" borderId="119" xfId="7" applyNumberFormat="1" applyFont="1" applyBorder="1"/>
    <xf numFmtId="164" fontId="122" fillId="0" borderId="120" xfId="7" applyNumberFormat="1" applyFont="1" applyBorder="1"/>
    <xf numFmtId="10" fontId="130" fillId="0" borderId="119" xfId="20962" applyNumberFormat="1" applyFont="1" applyBorder="1" applyAlignment="1">
      <alignment horizontal="center"/>
    </xf>
    <xf numFmtId="9" fontId="122" fillId="0" borderId="119" xfId="20962" applyNumberFormat="1" applyFont="1" applyBorder="1" applyAlignment="1">
      <alignment horizontal="center"/>
    </xf>
    <xf numFmtId="9" fontId="122" fillId="0" borderId="119" xfId="20962" applyNumberFormat="1" applyFont="1" applyBorder="1"/>
    <xf numFmtId="9" fontId="122" fillId="0" borderId="120" xfId="20962" applyNumberFormat="1" applyFont="1" applyBorder="1" applyAlignment="1">
      <alignment horizontal="center"/>
    </xf>
    <xf numFmtId="193" fontId="95" fillId="0" borderId="119" xfId="7" applyNumberFormat="1" applyFont="1" applyFill="1" applyBorder="1" applyAlignment="1" applyProtection="1">
      <alignment horizontal="right"/>
    </xf>
    <xf numFmtId="193" fontId="95" fillId="0" borderId="123" xfId="0" applyNumberFormat="1" applyFont="1" applyFill="1" applyBorder="1" applyAlignment="1" applyProtection="1">
      <alignment horizontal="right"/>
    </xf>
    <xf numFmtId="193" fontId="95" fillId="0" borderId="119" xfId="0" applyNumberFormat="1" applyFont="1" applyFill="1" applyBorder="1" applyAlignment="1" applyProtection="1">
      <alignment horizontal="right"/>
    </xf>
    <xf numFmtId="193" fontId="95" fillId="0" borderId="119" xfId="7" applyNumberFormat="1" applyFont="1" applyFill="1" applyBorder="1" applyAlignment="1" applyProtection="1">
      <alignment horizontal="right"/>
      <protection locked="0"/>
    </xf>
    <xf numFmtId="193" fontId="95" fillId="0" borderId="123" xfId="0" applyNumberFormat="1" applyFont="1" applyFill="1" applyBorder="1" applyAlignment="1" applyProtection="1">
      <alignment horizontal="right"/>
      <protection locked="0"/>
    </xf>
    <xf numFmtId="193" fontId="95" fillId="0" borderId="119" xfId="0" applyNumberFormat="1" applyFont="1" applyFill="1" applyBorder="1" applyAlignment="1" applyProtection="1">
      <alignment horizontal="right"/>
      <protection locked="0"/>
    </xf>
    <xf numFmtId="193" fontId="95" fillId="36" borderId="119" xfId="0" applyNumberFormat="1" applyFont="1" applyFill="1" applyBorder="1" applyAlignment="1" applyProtection="1">
      <alignment horizontal="right"/>
    </xf>
    <xf numFmtId="3" fontId="104" fillId="0" borderId="119" xfId="0" applyNumberFormat="1" applyFont="1" applyBorder="1" applyAlignment="1">
      <alignment vertical="center" wrapText="1"/>
    </xf>
    <xf numFmtId="3" fontId="104" fillId="0" borderId="121" xfId="0" applyNumberFormat="1" applyFont="1" applyBorder="1" applyAlignment="1">
      <alignment vertical="center" wrapText="1"/>
    </xf>
    <xf numFmtId="3" fontId="104" fillId="0" borderId="119" xfId="0" applyNumberFormat="1" applyFont="1" applyFill="1" applyBorder="1" applyAlignment="1">
      <alignment vertical="center" wrapText="1"/>
    </xf>
    <xf numFmtId="167" fontId="3" fillId="0" borderId="119" xfId="0" applyNumberFormat="1" applyFont="1" applyBorder="1" applyAlignment="1">
      <alignment horizontal="center" vertical="center"/>
    </xf>
    <xf numFmtId="167" fontId="100" fillId="0" borderId="119" xfId="0" applyNumberFormat="1" applyFont="1" applyBorder="1" applyAlignment="1">
      <alignment horizontal="center" vertical="center"/>
    </xf>
    <xf numFmtId="193" fontId="0" fillId="0" borderId="88" xfId="0" applyNumberFormat="1" applyBorder="1" applyAlignment="1"/>
    <xf numFmtId="193" fontId="0" fillId="0" borderId="88" xfId="0" applyNumberFormat="1" applyBorder="1" applyAlignment="1">
      <alignment wrapText="1"/>
    </xf>
    <xf numFmtId="10" fontId="101" fillId="0" borderId="119" xfId="20962" applyNumberFormat="1" applyFont="1" applyFill="1" applyBorder="1" applyAlignment="1">
      <alignment horizontal="left" vertical="center" wrapText="1"/>
    </xf>
    <xf numFmtId="193" fontId="129" fillId="0" borderId="34" xfId="0" applyNumberFormat="1" applyFont="1" applyBorder="1" applyAlignment="1">
      <alignment vertical="center"/>
    </xf>
    <xf numFmtId="193" fontId="129" fillId="0" borderId="13" xfId="0" applyNumberFormat="1" applyFont="1" applyBorder="1" applyAlignment="1">
      <alignment vertical="center"/>
    </xf>
    <xf numFmtId="193" fontId="131" fillId="0" borderId="13" xfId="0" applyNumberFormat="1" applyFont="1" applyBorder="1" applyAlignment="1">
      <alignment vertical="center"/>
    </xf>
    <xf numFmtId="193" fontId="129" fillId="0" borderId="14" xfId="0" applyNumberFormat="1" applyFont="1" applyBorder="1" applyAlignment="1">
      <alignment vertical="center"/>
    </xf>
    <xf numFmtId="193" fontId="131" fillId="0" borderId="14" xfId="0" applyNumberFormat="1" applyFont="1" applyBorder="1" applyAlignment="1">
      <alignment vertical="center"/>
    </xf>
    <xf numFmtId="193" fontId="3" fillId="0" borderId="119" xfId="0" applyNumberFormat="1" applyFont="1" applyBorder="1" applyAlignment="1"/>
    <xf numFmtId="193" fontId="3" fillId="0" borderId="121" xfId="0" applyNumberFormat="1" applyFont="1" applyBorder="1" applyAlignment="1"/>
    <xf numFmtId="43" fontId="3" fillId="0" borderId="119" xfId="7" applyFont="1" applyBorder="1" applyAlignment="1"/>
    <xf numFmtId="193" fontId="3" fillId="0" borderId="119" xfId="0" applyNumberFormat="1" applyFont="1" applyBorder="1"/>
    <xf numFmtId="193" fontId="3" fillId="0" borderId="119" xfId="0" applyNumberFormat="1" applyFont="1" applyFill="1" applyBorder="1"/>
    <xf numFmtId="193" fontId="3" fillId="0" borderId="121" xfId="0" applyNumberFormat="1" applyFont="1" applyBorder="1"/>
    <xf numFmtId="193" fontId="3" fillId="0" borderId="121" xfId="0" applyNumberFormat="1" applyFont="1" applyFill="1" applyBorder="1"/>
    <xf numFmtId="193" fontId="95" fillId="3" borderId="25" xfId="5" applyNumberFormat="1" applyFont="1" applyFill="1" applyBorder="1" applyProtection="1">
      <protection locked="0"/>
    </xf>
    <xf numFmtId="193" fontId="95" fillId="36" borderId="119" xfId="5" applyNumberFormat="1" applyFont="1" applyFill="1" applyBorder="1" applyProtection="1">
      <protection locked="0"/>
    </xf>
    <xf numFmtId="164" fontId="106" fillId="0" borderId="119" xfId="948" applyNumberFormat="1" applyFont="1" applyFill="1" applyBorder="1" applyAlignment="1" applyProtection="1">
      <alignment horizontal="right" vertical="center"/>
      <protection locked="0"/>
    </xf>
    <xf numFmtId="164" fontId="3" fillId="0" borderId="119" xfId="7" applyNumberFormat="1" applyFont="1" applyBorder="1"/>
    <xf numFmtId="164" fontId="3" fillId="0" borderId="119" xfId="7" applyNumberFormat="1" applyFont="1" applyFill="1" applyBorder="1" applyAlignment="1">
      <alignment vertical="center"/>
    </xf>
    <xf numFmtId="164" fontId="3" fillId="0" borderId="119" xfId="7" applyNumberFormat="1" applyFont="1" applyFill="1" applyBorder="1"/>
    <xf numFmtId="164" fontId="3" fillId="0" borderId="119" xfId="7" applyNumberFormat="1" applyFont="1" applyBorder="1" applyAlignment="1"/>
    <xf numFmtId="164" fontId="3" fillId="0" borderId="119" xfId="7" applyNumberFormat="1" applyFont="1" applyBorder="1" applyAlignment="1">
      <alignment vertical="center"/>
    </xf>
    <xf numFmtId="164" fontId="3" fillId="0" borderId="88" xfId="7" applyNumberFormat="1" applyFont="1" applyFill="1" applyBorder="1" applyAlignment="1"/>
    <xf numFmtId="164" fontId="3" fillId="0" borderId="88" xfId="7" applyNumberFormat="1" applyFont="1" applyFill="1" applyBorder="1"/>
    <xf numFmtId="164" fontId="4" fillId="0" borderId="119" xfId="7" applyNumberFormat="1" applyFont="1" applyFill="1" applyBorder="1"/>
    <xf numFmtId="164" fontId="4" fillId="0" borderId="119" xfId="7" applyNumberFormat="1" applyFont="1" applyFill="1" applyBorder="1" applyAlignment="1">
      <alignment vertical="center"/>
    </xf>
    <xf numFmtId="166" fontId="113" fillId="36" borderId="119" xfId="20965" applyFont="1" applyFill="1" applyBorder="1"/>
    <xf numFmtId="0" fontId="117" fillId="0" borderId="119" xfId="0" applyFont="1" applyBorder="1"/>
    <xf numFmtId="164" fontId="114" fillId="81" borderId="119" xfId="7" applyNumberFormat="1" applyFont="1" applyFill="1" applyBorder="1"/>
    <xf numFmtId="164" fontId="114" fillId="0" borderId="119" xfId="7" applyNumberFormat="1" applyFont="1" applyFill="1" applyBorder="1" applyAlignment="1">
      <alignment horizontal="left" wrapText="1" indent="1"/>
    </xf>
    <xf numFmtId="164" fontId="116" fillId="0" borderId="119" xfId="0" applyNumberFormat="1" applyFont="1" applyFill="1" applyBorder="1" applyAlignment="1">
      <alignment horizontal="left" vertical="center" wrapText="1"/>
    </xf>
    <xf numFmtId="164" fontId="117" fillId="0" borderId="119" xfId="0" applyNumberFormat="1" applyFont="1" applyFill="1" applyBorder="1"/>
    <xf numFmtId="43" fontId="122" fillId="0" borderId="119" xfId="7" applyNumberFormat="1" applyFont="1" applyBorder="1" applyAlignment="1">
      <alignment horizontal="center"/>
    </xf>
    <xf numFmtId="43" fontId="122" fillId="0" borderId="120" xfId="7" applyNumberFormat="1" applyFont="1" applyBorder="1" applyAlignment="1">
      <alignment horizontal="center"/>
    </xf>
    <xf numFmtId="43" fontId="130" fillId="0" borderId="119" xfId="7" applyNumberFormat="1" applyFont="1" applyBorder="1" applyAlignment="1">
      <alignment horizontal="center"/>
    </xf>
    <xf numFmtId="10" fontId="122" fillId="0" borderId="119" xfId="20962" applyNumberFormat="1" applyFont="1" applyBorder="1"/>
    <xf numFmtId="43" fontId="122" fillId="0" borderId="119" xfId="7" applyNumberFormat="1" applyFont="1" applyBorder="1"/>
    <xf numFmtId="193" fontId="97" fillId="0" borderId="119" xfId="0" applyNumberFormat="1" applyFont="1" applyFill="1" applyBorder="1" applyAlignment="1" applyProtection="1">
      <alignment horizontal="right" vertical="center" wrapText="1"/>
      <protection locked="0"/>
    </xf>
    <xf numFmtId="193" fontId="3" fillId="0" borderId="119" xfId="0" applyNumberFormat="1" applyFont="1" applyFill="1" applyBorder="1" applyAlignment="1" applyProtection="1">
      <alignment vertical="center" wrapText="1"/>
      <protection locked="0"/>
    </xf>
    <xf numFmtId="193" fontId="3" fillId="0" borderId="88" xfId="0" applyNumberFormat="1" applyFont="1" applyFill="1" applyBorder="1" applyAlignment="1" applyProtection="1">
      <alignmen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93" fontId="97" fillId="0" borderId="119" xfId="0" applyNumberFormat="1" applyFont="1" applyFill="1" applyBorder="1" applyAlignment="1" applyProtection="1">
      <alignment vertical="center" wrapText="1"/>
      <protection locked="0"/>
    </xf>
    <xf numFmtId="10" fontId="97" fillId="0" borderId="119" xfId="20962" applyNumberFormat="1" applyFont="1" applyFill="1" applyBorder="1" applyAlignment="1">
      <alignment horizontal="left" vertical="center" wrapText="1"/>
    </xf>
    <xf numFmtId="10" fontId="3" fillId="0" borderId="119" xfId="20962" applyNumberFormat="1" applyFont="1" applyFill="1" applyBorder="1" applyAlignment="1">
      <alignment horizontal="left" vertical="center" wrapText="1"/>
    </xf>
    <xf numFmtId="193" fontId="129" fillId="0" borderId="17" xfId="0" applyNumberFormat="1" applyFont="1" applyBorder="1" applyAlignment="1">
      <alignment vertical="center"/>
    </xf>
    <xf numFmtId="167" fontId="3" fillId="0" borderId="88" xfId="0" applyNumberFormat="1" applyFont="1" applyBorder="1" applyAlignment="1"/>
    <xf numFmtId="9" fontId="3" fillId="0" borderId="88" xfId="20962" applyFont="1" applyBorder="1"/>
    <xf numFmtId="164" fontId="3" fillId="0" borderId="70" xfId="7" applyNumberFormat="1" applyFont="1" applyFill="1" applyBorder="1" applyAlignment="1">
      <alignment vertical="center"/>
    </xf>
    <xf numFmtId="164" fontId="3" fillId="0" borderId="121" xfId="7" applyNumberFormat="1" applyFont="1" applyFill="1" applyBorder="1" applyAlignment="1">
      <alignment vertical="center"/>
    </xf>
    <xf numFmtId="164" fontId="4" fillId="0" borderId="119" xfId="7" applyNumberFormat="1" applyFont="1" applyBorder="1"/>
    <xf numFmtId="169" fontId="9" fillId="37" borderId="119" xfId="20" applyBorder="1"/>
    <xf numFmtId="164" fontId="4" fillId="0" borderId="119" xfId="7" applyNumberFormat="1" applyFont="1" applyBorder="1" applyAlignment="1">
      <alignment vertical="center"/>
    </xf>
    <xf numFmtId="194" fontId="113" fillId="36" borderId="119" xfId="20965" applyNumberFormat="1" applyFont="1" applyFill="1" applyBorder="1"/>
    <xf numFmtId="193" fontId="127" fillId="0" borderId="119" xfId="0" applyNumberFormat="1" applyFont="1" applyFill="1" applyBorder="1" applyAlignment="1" applyProtection="1">
      <alignment horizontal="right"/>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5"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7" fillId="0" borderId="111"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113" xfId="0" applyFont="1" applyFill="1" applyBorder="1" applyAlignment="1">
      <alignment horizontal="center" vertical="center" wrapText="1"/>
    </xf>
    <xf numFmtId="0" fontId="117" fillId="0" borderId="92"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21" fillId="0" borderId="119" xfId="0" applyFont="1" applyFill="1" applyBorder="1" applyAlignment="1">
      <alignment horizontal="center" vertical="center"/>
    </xf>
    <xf numFmtId="0" fontId="121" fillId="0" borderId="111" xfId="0" applyFont="1" applyFill="1" applyBorder="1" applyAlignment="1">
      <alignment horizontal="center" vertical="center"/>
    </xf>
    <xf numFmtId="0" fontId="121" fillId="0" borderId="113" xfId="0" applyFont="1" applyFill="1" applyBorder="1" applyAlignment="1">
      <alignment horizontal="center" vertical="center"/>
    </xf>
    <xf numFmtId="0" fontId="121" fillId="0" borderId="92"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19"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4" fillId="0" borderId="7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7" fillId="0" borderId="111" xfId="0" applyFont="1" applyFill="1" applyBorder="1" applyAlignment="1">
      <alignment horizontal="center" vertical="top" wrapText="1"/>
    </xf>
    <xf numFmtId="0" fontId="117" fillId="0" borderId="113"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2"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77"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13"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120"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4" xfId="0" applyNumberFormat="1" applyFont="1" applyFill="1" applyBorder="1" applyAlignment="1">
      <alignment horizontal="left" vertical="top" wrapText="1"/>
    </xf>
    <xf numFmtId="0" fontId="116" fillId="0" borderId="125" xfId="0" applyNumberFormat="1" applyFont="1" applyFill="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9"/>
      <c r="B1" s="237" t="s">
        <v>342</v>
      </c>
      <c r="C1" s="189"/>
    </row>
    <row r="2" spans="1:3">
      <c r="A2" s="238">
        <v>1</v>
      </c>
      <c r="B2" s="377" t="s">
        <v>343</v>
      </c>
      <c r="C2" s="100" t="s">
        <v>739</v>
      </c>
    </row>
    <row r="3" spans="1:3">
      <c r="A3" s="238">
        <v>2</v>
      </c>
      <c r="B3" s="378" t="s">
        <v>339</v>
      </c>
      <c r="C3" s="100" t="s">
        <v>741</v>
      </c>
    </row>
    <row r="4" spans="1:3">
      <c r="A4" s="238">
        <v>3</v>
      </c>
      <c r="B4" s="379" t="s">
        <v>344</v>
      </c>
      <c r="C4" s="100" t="s">
        <v>742</v>
      </c>
    </row>
    <row r="5" spans="1:3">
      <c r="A5" s="239">
        <v>4</v>
      </c>
      <c r="B5" s="380" t="s">
        <v>340</v>
      </c>
      <c r="C5" s="567" t="s">
        <v>743</v>
      </c>
    </row>
    <row r="6" spans="1:3" s="240" customFormat="1" ht="45.75" customHeight="1">
      <c r="A6" s="680" t="s">
        <v>418</v>
      </c>
      <c r="B6" s="681"/>
      <c r="C6" s="681"/>
    </row>
    <row r="7" spans="1:3" ht="15">
      <c r="A7" s="241" t="s">
        <v>29</v>
      </c>
      <c r="B7" s="237" t="s">
        <v>341</v>
      </c>
    </row>
    <row r="8" spans="1:3">
      <c r="A8" s="189">
        <v>1</v>
      </c>
      <c r="B8" s="286" t="s">
        <v>20</v>
      </c>
    </row>
    <row r="9" spans="1:3">
      <c r="A9" s="189">
        <v>2</v>
      </c>
      <c r="B9" s="287" t="s">
        <v>21</v>
      </c>
    </row>
    <row r="10" spans="1:3">
      <c r="A10" s="189">
        <v>3</v>
      </c>
      <c r="B10" s="287" t="s">
        <v>22</v>
      </c>
    </row>
    <row r="11" spans="1:3">
      <c r="A11" s="189">
        <v>4</v>
      </c>
      <c r="B11" s="287" t="s">
        <v>23</v>
      </c>
      <c r="C11" s="105"/>
    </row>
    <row r="12" spans="1:3">
      <c r="A12" s="189">
        <v>5</v>
      </c>
      <c r="B12" s="287" t="s">
        <v>24</v>
      </c>
    </row>
    <row r="13" spans="1:3">
      <c r="A13" s="189">
        <v>6</v>
      </c>
      <c r="B13" s="288" t="s">
        <v>351</v>
      </c>
    </row>
    <row r="14" spans="1:3">
      <c r="A14" s="189">
        <v>7</v>
      </c>
      <c r="B14" s="287" t="s">
        <v>345</v>
      </c>
    </row>
    <row r="15" spans="1:3">
      <c r="A15" s="189">
        <v>8</v>
      </c>
      <c r="B15" s="287" t="s">
        <v>346</v>
      </c>
    </row>
    <row r="16" spans="1:3">
      <c r="A16" s="189">
        <v>9</v>
      </c>
      <c r="B16" s="287" t="s">
        <v>25</v>
      </c>
    </row>
    <row r="17" spans="1:2">
      <c r="A17" s="376" t="s">
        <v>417</v>
      </c>
      <c r="B17" s="375" t="s">
        <v>404</v>
      </c>
    </row>
    <row r="18" spans="1:2">
      <c r="A18" s="189">
        <v>10</v>
      </c>
      <c r="B18" s="287" t="s">
        <v>26</v>
      </c>
    </row>
    <row r="19" spans="1:2">
      <c r="A19" s="189">
        <v>11</v>
      </c>
      <c r="B19" s="288" t="s">
        <v>347</v>
      </c>
    </row>
    <row r="20" spans="1:2">
      <c r="A20" s="189">
        <v>12</v>
      </c>
      <c r="B20" s="288" t="s">
        <v>27</v>
      </c>
    </row>
    <row r="21" spans="1:2">
      <c r="A21" s="427">
        <v>13</v>
      </c>
      <c r="B21" s="428" t="s">
        <v>348</v>
      </c>
    </row>
    <row r="22" spans="1:2">
      <c r="A22" s="427">
        <v>14</v>
      </c>
      <c r="B22" s="429" t="s">
        <v>375</v>
      </c>
    </row>
    <row r="23" spans="1:2">
      <c r="A23" s="430">
        <v>15</v>
      </c>
      <c r="B23" s="431" t="s">
        <v>28</v>
      </c>
    </row>
    <row r="24" spans="1:2">
      <c r="A24" s="430">
        <v>15.1</v>
      </c>
      <c r="B24" s="432" t="s">
        <v>431</v>
      </c>
    </row>
    <row r="25" spans="1:2">
      <c r="A25" s="430">
        <v>16</v>
      </c>
      <c r="B25" s="432" t="s">
        <v>495</v>
      </c>
    </row>
    <row r="26" spans="1:2">
      <c r="A26" s="430">
        <v>17</v>
      </c>
      <c r="B26" s="432" t="s">
        <v>536</v>
      </c>
    </row>
    <row r="27" spans="1:2">
      <c r="A27" s="430">
        <v>18</v>
      </c>
      <c r="B27" s="432" t="s">
        <v>706</v>
      </c>
    </row>
    <row r="28" spans="1:2">
      <c r="A28" s="430">
        <v>19</v>
      </c>
      <c r="B28" s="432" t="s">
        <v>707</v>
      </c>
    </row>
    <row r="29" spans="1:2">
      <c r="A29" s="430">
        <v>20</v>
      </c>
      <c r="B29" s="524" t="s">
        <v>537</v>
      </c>
    </row>
    <row r="30" spans="1:2">
      <c r="A30" s="430">
        <v>21</v>
      </c>
      <c r="B30" s="432" t="s">
        <v>703</v>
      </c>
    </row>
    <row r="31" spans="1:2">
      <c r="A31" s="430">
        <v>22</v>
      </c>
      <c r="B31" s="432" t="s">
        <v>538</v>
      </c>
    </row>
    <row r="32" spans="1:2">
      <c r="A32" s="430">
        <v>23</v>
      </c>
      <c r="B32" s="432" t="s">
        <v>539</v>
      </c>
    </row>
    <row r="33" spans="1:2">
      <c r="A33" s="430">
        <v>24</v>
      </c>
      <c r="B33" s="432" t="s">
        <v>540</v>
      </c>
    </row>
    <row r="34" spans="1:2">
      <c r="A34" s="430">
        <v>25</v>
      </c>
      <c r="B34" s="432" t="s">
        <v>541</v>
      </c>
    </row>
    <row r="35" spans="1:2">
      <c r="A35" s="430">
        <v>26</v>
      </c>
      <c r="B35" s="432" t="s">
        <v>738</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6" activePane="bottomRight" state="frozen"/>
      <selection activeCell="B9" sqref="B9"/>
      <selection pane="topRight" activeCell="B9" sqref="B9"/>
      <selection pane="bottomLeft" activeCell="B9" sqref="B9"/>
      <selection pane="bottomRight" activeCell="C44" sqref="C44:C46"/>
    </sheetView>
  </sheetViews>
  <sheetFormatPr defaultColWidth="9.140625" defaultRowHeight="12.75"/>
  <cols>
    <col min="1" max="1" width="9.5703125" style="108" bestFit="1" customWidth="1"/>
    <col min="2" max="2" width="132.42578125" style="4" customWidth="1"/>
    <col min="3" max="3" width="18.42578125" style="4" customWidth="1"/>
    <col min="4" max="16384" width="9.140625" style="4"/>
  </cols>
  <sheetData>
    <row r="1" spans="1:3">
      <c r="A1" s="2" t="s">
        <v>30</v>
      </c>
      <c r="B1" s="3" t="str">
        <f>'Info '!C2</f>
        <v>JSC "CREDO BANK"</v>
      </c>
    </row>
    <row r="2" spans="1:3" s="95" customFormat="1" ht="15.75" customHeight="1">
      <c r="A2" s="95" t="s">
        <v>31</v>
      </c>
      <c r="B2" s="448">
        <f>'1. key ratios '!B2</f>
        <v>44742</v>
      </c>
    </row>
    <row r="3" spans="1:3" s="95" customFormat="1" ht="15.75" customHeight="1"/>
    <row r="4" spans="1:3" ht="13.5" thickBot="1">
      <c r="A4" s="108" t="s">
        <v>244</v>
      </c>
      <c r="B4" s="170" t="s">
        <v>243</v>
      </c>
    </row>
    <row r="5" spans="1:3">
      <c r="A5" s="109" t="s">
        <v>6</v>
      </c>
      <c r="B5" s="110"/>
      <c r="C5" s="111" t="s">
        <v>73</v>
      </c>
    </row>
    <row r="6" spans="1:3">
      <c r="A6" s="112">
        <v>1</v>
      </c>
      <c r="B6" s="113" t="s">
        <v>242</v>
      </c>
      <c r="C6" s="114">
        <f>SUM(C7:C11)</f>
        <v>211901899.62999988</v>
      </c>
    </row>
    <row r="7" spans="1:3">
      <c r="A7" s="112">
        <v>2</v>
      </c>
      <c r="B7" s="115" t="s">
        <v>241</v>
      </c>
      <c r="C7" s="116">
        <v>5176780</v>
      </c>
    </row>
    <row r="8" spans="1:3">
      <c r="A8" s="112">
        <v>3</v>
      </c>
      <c r="B8" s="117" t="s">
        <v>240</v>
      </c>
      <c r="C8" s="116">
        <v>35305300.5</v>
      </c>
    </row>
    <row r="9" spans="1:3">
      <c r="A9" s="112">
        <v>4</v>
      </c>
      <c r="B9" s="117" t="s">
        <v>239</v>
      </c>
      <c r="C9" s="116">
        <v>396459</v>
      </c>
    </row>
    <row r="10" spans="1:3">
      <c r="A10" s="112">
        <v>5</v>
      </c>
      <c r="B10" s="117" t="s">
        <v>238</v>
      </c>
      <c r="C10" s="116"/>
    </row>
    <row r="11" spans="1:3">
      <c r="A11" s="112">
        <v>6</v>
      </c>
      <c r="B11" s="118" t="s">
        <v>237</v>
      </c>
      <c r="C11" s="116">
        <v>171023360.12999988</v>
      </c>
    </row>
    <row r="12" spans="1:3" s="83" customFormat="1">
      <c r="A12" s="112">
        <v>7</v>
      </c>
      <c r="B12" s="113" t="s">
        <v>236</v>
      </c>
      <c r="C12" s="119">
        <f>SUM(C13:C27)</f>
        <v>13492468.710000001</v>
      </c>
    </row>
    <row r="13" spans="1:3" s="83" customFormat="1">
      <c r="A13" s="112">
        <v>8</v>
      </c>
      <c r="B13" s="120" t="s">
        <v>235</v>
      </c>
      <c r="C13" s="121">
        <v>396459</v>
      </c>
    </row>
    <row r="14" spans="1:3" s="83" customFormat="1" ht="25.5">
      <c r="A14" s="112">
        <v>9</v>
      </c>
      <c r="B14" s="122" t="s">
        <v>234</v>
      </c>
      <c r="C14" s="121"/>
    </row>
    <row r="15" spans="1:3" s="83" customFormat="1">
      <c r="A15" s="112">
        <v>10</v>
      </c>
      <c r="B15" s="123" t="s">
        <v>233</v>
      </c>
      <c r="C15" s="121">
        <v>13096009.710000001</v>
      </c>
    </row>
    <row r="16" spans="1:3" s="83" customFormat="1">
      <c r="A16" s="112">
        <v>11</v>
      </c>
      <c r="B16" s="124" t="s">
        <v>232</v>
      </c>
      <c r="C16" s="121"/>
    </row>
    <row r="17" spans="1:3" s="83" customFormat="1">
      <c r="A17" s="112">
        <v>12</v>
      </c>
      <c r="B17" s="123" t="s">
        <v>231</v>
      </c>
      <c r="C17" s="121"/>
    </row>
    <row r="18" spans="1:3" s="83" customFormat="1">
      <c r="A18" s="112">
        <v>13</v>
      </c>
      <c r="B18" s="123" t="s">
        <v>230</v>
      </c>
      <c r="C18" s="121"/>
    </row>
    <row r="19" spans="1:3" s="83" customFormat="1">
      <c r="A19" s="112">
        <v>14</v>
      </c>
      <c r="B19" s="123" t="s">
        <v>229</v>
      </c>
      <c r="C19" s="121"/>
    </row>
    <row r="20" spans="1:3" s="83" customFormat="1">
      <c r="A20" s="112">
        <v>15</v>
      </c>
      <c r="B20" s="123" t="s">
        <v>228</v>
      </c>
      <c r="C20" s="121"/>
    </row>
    <row r="21" spans="1:3" s="83" customFormat="1" ht="25.5">
      <c r="A21" s="112">
        <v>16</v>
      </c>
      <c r="B21" s="122" t="s">
        <v>227</v>
      </c>
      <c r="C21" s="121"/>
    </row>
    <row r="22" spans="1:3" s="83" customFormat="1">
      <c r="A22" s="112">
        <v>17</v>
      </c>
      <c r="B22" s="125" t="s">
        <v>226</v>
      </c>
      <c r="C22" s="121"/>
    </row>
    <row r="23" spans="1:3" s="83" customFormat="1">
      <c r="A23" s="112">
        <v>18</v>
      </c>
      <c r="B23" s="122" t="s">
        <v>225</v>
      </c>
      <c r="C23" s="121"/>
    </row>
    <row r="24" spans="1:3" s="83" customFormat="1" ht="25.5">
      <c r="A24" s="112">
        <v>19</v>
      </c>
      <c r="B24" s="122" t="s">
        <v>202</v>
      </c>
      <c r="C24" s="121"/>
    </row>
    <row r="25" spans="1:3" s="83" customFormat="1">
      <c r="A25" s="112">
        <v>20</v>
      </c>
      <c r="B25" s="126" t="s">
        <v>224</v>
      </c>
      <c r="C25" s="121"/>
    </row>
    <row r="26" spans="1:3" s="83" customFormat="1">
      <c r="A26" s="112">
        <v>21</v>
      </c>
      <c r="B26" s="126" t="s">
        <v>223</v>
      </c>
      <c r="C26" s="121"/>
    </row>
    <row r="27" spans="1:3" s="83" customFormat="1">
      <c r="A27" s="112">
        <v>22</v>
      </c>
      <c r="B27" s="126" t="s">
        <v>222</v>
      </c>
      <c r="C27" s="121"/>
    </row>
    <row r="28" spans="1:3" s="83" customFormat="1">
      <c r="A28" s="112">
        <v>23</v>
      </c>
      <c r="B28" s="127" t="s">
        <v>221</v>
      </c>
      <c r="C28" s="119">
        <f>C6-C12</f>
        <v>198409430.91999987</v>
      </c>
    </row>
    <row r="29" spans="1:3" s="83" customFormat="1">
      <c r="A29" s="128"/>
      <c r="B29" s="129"/>
      <c r="C29" s="121"/>
    </row>
    <row r="30" spans="1:3" s="83" customFormat="1">
      <c r="A30" s="128">
        <v>24</v>
      </c>
      <c r="B30" s="127" t="s">
        <v>220</v>
      </c>
      <c r="C30" s="119">
        <f>C31+C34</f>
        <v>0</v>
      </c>
    </row>
    <row r="31" spans="1:3" s="83" customFormat="1">
      <c r="A31" s="128">
        <v>25</v>
      </c>
      <c r="B31" s="117" t="s">
        <v>219</v>
      </c>
      <c r="C31" s="130">
        <f>C32+C33</f>
        <v>0</v>
      </c>
    </row>
    <row r="32" spans="1:3" s="83" customFormat="1">
      <c r="A32" s="128">
        <v>26</v>
      </c>
      <c r="B32" s="131" t="s">
        <v>300</v>
      </c>
      <c r="C32" s="121"/>
    </row>
    <row r="33" spans="1:3" s="83" customFormat="1">
      <c r="A33" s="128">
        <v>27</v>
      </c>
      <c r="B33" s="131" t="s">
        <v>218</v>
      </c>
      <c r="C33" s="121"/>
    </row>
    <row r="34" spans="1:3" s="83" customFormat="1">
      <c r="A34" s="128">
        <v>28</v>
      </c>
      <c r="B34" s="117" t="s">
        <v>217</v>
      </c>
      <c r="C34" s="121"/>
    </row>
    <row r="35" spans="1:3" s="83" customFormat="1">
      <c r="A35" s="128">
        <v>29</v>
      </c>
      <c r="B35" s="127" t="s">
        <v>216</v>
      </c>
      <c r="C35" s="119">
        <f>SUM(C36:C40)</f>
        <v>0</v>
      </c>
    </row>
    <row r="36" spans="1:3" s="83" customFormat="1">
      <c r="A36" s="128">
        <v>30</v>
      </c>
      <c r="B36" s="122" t="s">
        <v>215</v>
      </c>
      <c r="C36" s="121"/>
    </row>
    <row r="37" spans="1:3" s="83" customFormat="1">
      <c r="A37" s="128">
        <v>31</v>
      </c>
      <c r="B37" s="123" t="s">
        <v>214</v>
      </c>
      <c r="C37" s="121"/>
    </row>
    <row r="38" spans="1:3" s="83" customFormat="1" ht="25.5">
      <c r="A38" s="128">
        <v>32</v>
      </c>
      <c r="B38" s="122" t="s">
        <v>213</v>
      </c>
      <c r="C38" s="121"/>
    </row>
    <row r="39" spans="1:3" s="83" customFormat="1" ht="25.5">
      <c r="A39" s="128">
        <v>33</v>
      </c>
      <c r="B39" s="122" t="s">
        <v>202</v>
      </c>
      <c r="C39" s="121"/>
    </row>
    <row r="40" spans="1:3" s="83" customFormat="1">
      <c r="A40" s="128">
        <v>34</v>
      </c>
      <c r="B40" s="126" t="s">
        <v>212</v>
      </c>
      <c r="C40" s="121"/>
    </row>
    <row r="41" spans="1:3" s="83" customFormat="1">
      <c r="A41" s="128">
        <v>35</v>
      </c>
      <c r="B41" s="127" t="s">
        <v>211</v>
      </c>
      <c r="C41" s="119">
        <f>C30-C35</f>
        <v>0</v>
      </c>
    </row>
    <row r="42" spans="1:3" s="83" customFormat="1">
      <c r="A42" s="128"/>
      <c r="B42" s="129"/>
      <c r="C42" s="121"/>
    </row>
    <row r="43" spans="1:3" s="83" customFormat="1">
      <c r="A43" s="128">
        <v>36</v>
      </c>
      <c r="B43" s="132" t="s">
        <v>210</v>
      </c>
      <c r="C43" s="119">
        <f>SUM(C44:C46)</f>
        <v>89580508.263613239</v>
      </c>
    </row>
    <row r="44" spans="1:3" s="83" customFormat="1">
      <c r="A44" s="128">
        <v>37</v>
      </c>
      <c r="B44" s="117" t="s">
        <v>209</v>
      </c>
      <c r="C44" s="121">
        <v>71977496</v>
      </c>
    </row>
    <row r="45" spans="1:3" s="83" customFormat="1">
      <c r="A45" s="128">
        <v>38</v>
      </c>
      <c r="B45" s="117" t="s">
        <v>208</v>
      </c>
      <c r="C45" s="121"/>
    </row>
    <row r="46" spans="1:3" s="83" customFormat="1">
      <c r="A46" s="128">
        <v>39</v>
      </c>
      <c r="B46" s="117" t="s">
        <v>207</v>
      </c>
      <c r="C46" s="121">
        <v>17603012.263613243</v>
      </c>
    </row>
    <row r="47" spans="1:3" s="83" customFormat="1">
      <c r="A47" s="128">
        <v>40</v>
      </c>
      <c r="B47" s="132" t="s">
        <v>206</v>
      </c>
      <c r="C47" s="119">
        <f>SUM(C48:C51)</f>
        <v>0</v>
      </c>
    </row>
    <row r="48" spans="1:3" s="83" customFormat="1">
      <c r="A48" s="128">
        <v>41</v>
      </c>
      <c r="B48" s="122" t="s">
        <v>205</v>
      </c>
      <c r="C48" s="121"/>
    </row>
    <row r="49" spans="1:3" s="83" customFormat="1">
      <c r="A49" s="128">
        <v>42</v>
      </c>
      <c r="B49" s="123" t="s">
        <v>204</v>
      </c>
      <c r="C49" s="121"/>
    </row>
    <row r="50" spans="1:3" s="83" customFormat="1">
      <c r="A50" s="128">
        <v>43</v>
      </c>
      <c r="B50" s="122" t="s">
        <v>203</v>
      </c>
      <c r="C50" s="121"/>
    </row>
    <row r="51" spans="1:3" s="83" customFormat="1" ht="25.5">
      <c r="A51" s="128">
        <v>44</v>
      </c>
      <c r="B51" s="122" t="s">
        <v>202</v>
      </c>
      <c r="C51" s="121"/>
    </row>
    <row r="52" spans="1:3" s="83" customFormat="1" ht="13.5" thickBot="1">
      <c r="A52" s="133">
        <v>45</v>
      </c>
      <c r="B52" s="134" t="s">
        <v>201</v>
      </c>
      <c r="C52" s="135">
        <f>C43-C47</f>
        <v>89580508.263613239</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5" sqref="C15:C17"/>
    </sheetView>
  </sheetViews>
  <sheetFormatPr defaultColWidth="9.140625" defaultRowHeight="12.75"/>
  <cols>
    <col min="1" max="1" width="9.42578125" style="302" bestFit="1" customWidth="1"/>
    <col min="2" max="2" width="59" style="302" customWidth="1"/>
    <col min="3" max="3" width="16.7109375" style="302" bestFit="1" customWidth="1"/>
    <col min="4" max="4" width="14.28515625" style="302" bestFit="1" customWidth="1"/>
    <col min="5" max="16384" width="9.140625" style="302"/>
  </cols>
  <sheetData>
    <row r="1" spans="1:4" ht="15">
      <c r="A1" s="356" t="s">
        <v>30</v>
      </c>
      <c r="B1" s="3" t="str">
        <f>'Info '!C2</f>
        <v>JSC "CREDO BANK"</v>
      </c>
    </row>
    <row r="2" spans="1:4" s="269" customFormat="1" ht="15.75" customHeight="1">
      <c r="A2" s="269" t="s">
        <v>31</v>
      </c>
      <c r="B2" s="448">
        <f>'1. key ratios '!B2</f>
        <v>44742</v>
      </c>
    </row>
    <row r="3" spans="1:4" s="269" customFormat="1" ht="15.75" customHeight="1"/>
    <row r="4" spans="1:4" ht="13.5" thickBot="1">
      <c r="A4" s="320" t="s">
        <v>403</v>
      </c>
      <c r="B4" s="364" t="s">
        <v>404</v>
      </c>
    </row>
    <row r="5" spans="1:4" s="365" customFormat="1" ht="12.75" customHeight="1">
      <c r="A5" s="425"/>
      <c r="B5" s="426" t="s">
        <v>407</v>
      </c>
      <c r="C5" s="357" t="s">
        <v>405</v>
      </c>
      <c r="D5" s="358" t="s">
        <v>406</v>
      </c>
    </row>
    <row r="6" spans="1:4" s="366" customFormat="1">
      <c r="A6" s="359">
        <v>1</v>
      </c>
      <c r="B6" s="418" t="s">
        <v>408</v>
      </c>
      <c r="C6" s="418"/>
      <c r="D6" s="360"/>
    </row>
    <row r="7" spans="1:4" s="366" customFormat="1">
      <c r="A7" s="361" t="s">
        <v>394</v>
      </c>
      <c r="B7" s="419" t="s">
        <v>409</v>
      </c>
      <c r="C7" s="668">
        <v>4.4999999999999998E-2</v>
      </c>
      <c r="D7" s="582">
        <f>C7*'5. RWA '!$C$13</f>
        <v>79242117.376016095</v>
      </c>
    </row>
    <row r="8" spans="1:4" s="366" customFormat="1">
      <c r="A8" s="361" t="s">
        <v>395</v>
      </c>
      <c r="B8" s="419" t="s">
        <v>410</v>
      </c>
      <c r="C8" s="669">
        <v>0.06</v>
      </c>
      <c r="D8" s="582">
        <f>C8*'5. RWA '!$C$13</f>
        <v>105656156.5013548</v>
      </c>
    </row>
    <row r="9" spans="1:4" s="366" customFormat="1">
      <c r="A9" s="361" t="s">
        <v>396</v>
      </c>
      <c r="B9" s="419" t="s">
        <v>411</v>
      </c>
      <c r="C9" s="669">
        <v>0.08</v>
      </c>
      <c r="D9" s="582">
        <f>C9*'5. RWA '!$C$13</f>
        <v>140874875.33513972</v>
      </c>
    </row>
    <row r="10" spans="1:4" s="366" customFormat="1">
      <c r="A10" s="359" t="s">
        <v>397</v>
      </c>
      <c r="B10" s="418" t="s">
        <v>412</v>
      </c>
      <c r="C10" s="414"/>
      <c r="D10" s="420"/>
    </row>
    <row r="11" spans="1:4" s="367" customFormat="1">
      <c r="A11" s="362" t="s">
        <v>398</v>
      </c>
      <c r="B11" s="413" t="s">
        <v>478</v>
      </c>
      <c r="C11" s="626">
        <v>2.5000000000000001E-2</v>
      </c>
      <c r="D11" s="582">
        <f>C11*'5. RWA '!$C$13</f>
        <v>44023398.542231172</v>
      </c>
    </row>
    <row r="12" spans="1:4" s="367" customFormat="1">
      <c r="A12" s="362" t="s">
        <v>399</v>
      </c>
      <c r="B12" s="413" t="s">
        <v>413</v>
      </c>
      <c r="C12" s="626">
        <v>0</v>
      </c>
      <c r="D12" s="582">
        <f>C12*'5. RWA '!$C$13</f>
        <v>0</v>
      </c>
    </row>
    <row r="13" spans="1:4" s="367" customFormat="1">
      <c r="A13" s="362" t="s">
        <v>400</v>
      </c>
      <c r="B13" s="413" t="s">
        <v>414</v>
      </c>
      <c r="C13" s="626">
        <v>0</v>
      </c>
      <c r="D13" s="582">
        <f>C13*'5. RWA '!$C$13</f>
        <v>0</v>
      </c>
    </row>
    <row r="14" spans="1:4" s="367" customFormat="1">
      <c r="A14" s="359" t="s">
        <v>401</v>
      </c>
      <c r="B14" s="418" t="s">
        <v>475</v>
      </c>
      <c r="C14" s="415"/>
      <c r="D14" s="421"/>
    </row>
    <row r="15" spans="1:4" s="367" customFormat="1">
      <c r="A15" s="362">
        <v>3.1</v>
      </c>
      <c r="B15" s="413" t="s">
        <v>419</v>
      </c>
      <c r="C15" s="626">
        <v>1.4254906120513002E-2</v>
      </c>
      <c r="D15" s="582">
        <f>C15*'5. RWA '!$C$13</f>
        <v>25101976.533017367</v>
      </c>
    </row>
    <row r="16" spans="1:4" s="367" customFormat="1">
      <c r="A16" s="362">
        <v>3.2</v>
      </c>
      <c r="B16" s="413" t="s">
        <v>420</v>
      </c>
      <c r="C16" s="626">
        <v>1.9016392125687055E-2</v>
      </c>
      <c r="D16" s="582">
        <f>C16*'5. RWA '!$C$13</f>
        <v>33486648.375378709</v>
      </c>
    </row>
    <row r="17" spans="1:6" s="366" customFormat="1">
      <c r="A17" s="362">
        <v>3.3</v>
      </c>
      <c r="B17" s="413" t="s">
        <v>421</v>
      </c>
      <c r="C17" s="626">
        <v>3.0955189500916074E-2</v>
      </c>
      <c r="D17" s="582">
        <f>C17*'5. RWA '!$C$13</f>
        <v>54510105.773964725</v>
      </c>
    </row>
    <row r="18" spans="1:6" s="365" customFormat="1" ht="12.75" customHeight="1">
      <c r="A18" s="423"/>
      <c r="B18" s="424" t="s">
        <v>474</v>
      </c>
      <c r="C18" s="416" t="s">
        <v>405</v>
      </c>
      <c r="D18" s="422" t="s">
        <v>406</v>
      </c>
    </row>
    <row r="19" spans="1:6" s="366" customFormat="1">
      <c r="A19" s="363">
        <v>4</v>
      </c>
      <c r="B19" s="413" t="s">
        <v>415</v>
      </c>
      <c r="C19" s="626">
        <f>C7+C11+C12+C13+C15</f>
        <v>8.4254906120513007E-2</v>
      </c>
      <c r="D19" s="582">
        <f>C19*'5. RWA '!$C$13</f>
        <v>148367492.45126465</v>
      </c>
    </row>
    <row r="20" spans="1:6" s="366" customFormat="1">
      <c r="A20" s="363">
        <v>5</v>
      </c>
      <c r="B20" s="413" t="s">
        <v>135</v>
      </c>
      <c r="C20" s="626">
        <f>C8+C11+C12+C13+C16</f>
        <v>0.10401639212568704</v>
      </c>
      <c r="D20" s="582">
        <f>C20*'5. RWA '!$C$13</f>
        <v>183166203.41896465</v>
      </c>
    </row>
    <row r="21" spans="1:6" s="366" customFormat="1" ht="13.5" thickBot="1">
      <c r="A21" s="368" t="s">
        <v>402</v>
      </c>
      <c r="B21" s="369" t="s">
        <v>416</v>
      </c>
      <c r="C21" s="417">
        <f>C9+C11+C12+C13+C17</f>
        <v>0.13595518950091609</v>
      </c>
      <c r="D21" s="582">
        <f>C21*'5. RWA '!$C$13</f>
        <v>239408379.65133566</v>
      </c>
    </row>
    <row r="22" spans="1:6">
      <c r="F22" s="320"/>
    </row>
    <row r="23" spans="1:6" ht="51">
      <c r="B23" s="319"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pane xSplit="1" ySplit="5" topLeftCell="B33" activePane="bottomRight" state="frozen"/>
      <selection activeCell="B47" sqref="B47"/>
      <selection pane="topRight" activeCell="B47" sqref="B47"/>
      <selection pane="bottomLeft" activeCell="B47" sqref="B47"/>
      <selection pane="bottomRight" activeCell="C38" sqref="C38:C4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tr">
        <f>'Info '!C2</f>
        <v>JSC "CREDO BANK"</v>
      </c>
      <c r="E1" s="4"/>
    </row>
    <row r="2" spans="1:5" s="95" customFormat="1" ht="15.75" customHeight="1">
      <c r="A2" s="2" t="s">
        <v>31</v>
      </c>
      <c r="B2" s="448">
        <f>'1. key ratios '!B2</f>
        <v>44742</v>
      </c>
    </row>
    <row r="3" spans="1:5" s="95" customFormat="1" ht="15.75" customHeight="1">
      <c r="A3" s="136"/>
    </row>
    <row r="4" spans="1:5" s="95" customFormat="1" ht="15.75" customHeight="1" thickBot="1">
      <c r="A4" s="95" t="s">
        <v>86</v>
      </c>
      <c r="B4" s="260" t="s">
        <v>284</v>
      </c>
      <c r="D4" s="47" t="s">
        <v>73</v>
      </c>
    </row>
    <row r="5" spans="1:5" ht="25.5">
      <c r="A5" s="137" t="s">
        <v>6</v>
      </c>
      <c r="B5" s="291" t="s">
        <v>338</v>
      </c>
      <c r="C5" s="138" t="s">
        <v>91</v>
      </c>
      <c r="D5" s="139" t="s">
        <v>92</v>
      </c>
    </row>
    <row r="6" spans="1:5" ht="15">
      <c r="A6" s="101">
        <v>1</v>
      </c>
      <c r="B6" s="140" t="s">
        <v>35</v>
      </c>
      <c r="C6" s="627">
        <v>71625012.519999996</v>
      </c>
      <c r="D6" s="141"/>
      <c r="E6" s="142"/>
    </row>
    <row r="7" spans="1:5" ht="15">
      <c r="A7" s="101">
        <v>2</v>
      </c>
      <c r="B7" s="143" t="s">
        <v>36</v>
      </c>
      <c r="C7" s="628">
        <v>177868824.07999998</v>
      </c>
      <c r="D7" s="145"/>
      <c r="E7" s="142"/>
    </row>
    <row r="8" spans="1:5" ht="15">
      <c r="A8" s="101">
        <v>3</v>
      </c>
      <c r="B8" s="143" t="s">
        <v>37</v>
      </c>
      <c r="C8" s="628">
        <v>29962387.149999999</v>
      </c>
      <c r="D8" s="145"/>
      <c r="E8" s="142"/>
    </row>
    <row r="9" spans="1:5" ht="15">
      <c r="A9" s="101">
        <v>4</v>
      </c>
      <c r="B9" s="143" t="s">
        <v>38</v>
      </c>
      <c r="C9" s="628">
        <v>0</v>
      </c>
      <c r="D9" s="145"/>
      <c r="E9" s="142"/>
    </row>
    <row r="10" spans="1:5" ht="15">
      <c r="A10" s="101">
        <v>5</v>
      </c>
      <c r="B10" s="143" t="s">
        <v>39</v>
      </c>
      <c r="C10" s="628">
        <v>47896657.43</v>
      </c>
      <c r="D10" s="145"/>
      <c r="E10" s="142"/>
    </row>
    <row r="11" spans="1:5" ht="15">
      <c r="A11" s="101">
        <v>6.1</v>
      </c>
      <c r="B11" s="261" t="s">
        <v>40</v>
      </c>
      <c r="C11" s="629">
        <v>1624606421.5890002</v>
      </c>
      <c r="D11" s="147"/>
      <c r="E11" s="148"/>
    </row>
    <row r="12" spans="1:5" ht="15">
      <c r="A12" s="101">
        <v>6.2</v>
      </c>
      <c r="B12" s="262" t="s">
        <v>41</v>
      </c>
      <c r="C12" s="629">
        <v>-66041279.032099999</v>
      </c>
      <c r="D12" s="147"/>
      <c r="E12" s="148"/>
    </row>
    <row r="13" spans="1:5" ht="15.75">
      <c r="A13" s="101" t="s">
        <v>709</v>
      </c>
      <c r="B13" s="150" t="s">
        <v>711</v>
      </c>
      <c r="C13" s="629">
        <v>-29817788.456099998</v>
      </c>
      <c r="D13" s="583" t="s">
        <v>773</v>
      </c>
      <c r="E13" s="148"/>
    </row>
    <row r="14" spans="1:5">
      <c r="A14" s="101" t="s">
        <v>710</v>
      </c>
      <c r="B14" s="150" t="s">
        <v>712</v>
      </c>
      <c r="C14" s="146"/>
      <c r="D14" s="147"/>
      <c r="E14" s="148"/>
    </row>
    <row r="15" spans="1:5">
      <c r="A15" s="101">
        <v>6</v>
      </c>
      <c r="B15" s="143" t="s">
        <v>42</v>
      </c>
      <c r="C15" s="149">
        <f>C11+C12</f>
        <v>1558565142.5569003</v>
      </c>
      <c r="D15" s="147"/>
      <c r="E15" s="142"/>
    </row>
    <row r="16" spans="1:5" ht="15">
      <c r="A16" s="101">
        <v>7</v>
      </c>
      <c r="B16" s="143" t="s">
        <v>43</v>
      </c>
      <c r="C16" s="628">
        <v>34061739.560000002</v>
      </c>
      <c r="D16" s="145"/>
      <c r="E16" s="142"/>
    </row>
    <row r="17" spans="1:5" ht="15">
      <c r="A17" s="101">
        <v>8</v>
      </c>
      <c r="B17" s="289" t="s">
        <v>197</v>
      </c>
      <c r="C17" s="628">
        <v>2171163</v>
      </c>
      <c r="D17" s="145"/>
      <c r="E17" s="142"/>
    </row>
    <row r="18" spans="1:5">
      <c r="A18" s="101">
        <v>9</v>
      </c>
      <c r="B18" s="143" t="s">
        <v>44</v>
      </c>
      <c r="C18" s="144"/>
      <c r="D18" s="145"/>
      <c r="E18" s="142"/>
    </row>
    <row r="19" spans="1:5">
      <c r="A19" s="101">
        <v>9.1</v>
      </c>
      <c r="B19" s="150" t="s">
        <v>88</v>
      </c>
      <c r="C19" s="146"/>
      <c r="D19" s="145"/>
      <c r="E19" s="142"/>
    </row>
    <row r="20" spans="1:5">
      <c r="A20" s="101">
        <v>9.1999999999999993</v>
      </c>
      <c r="B20" s="150" t="s">
        <v>89</v>
      </c>
      <c r="C20" s="146"/>
      <c r="D20" s="145"/>
      <c r="E20" s="142"/>
    </row>
    <row r="21" spans="1:5">
      <c r="A21" s="101">
        <v>9.3000000000000007</v>
      </c>
      <c r="B21" s="263" t="s">
        <v>266</v>
      </c>
      <c r="C21" s="146"/>
      <c r="D21" s="145"/>
      <c r="E21" s="142"/>
    </row>
    <row r="22" spans="1:5" ht="15">
      <c r="A22" s="101">
        <v>10</v>
      </c>
      <c r="B22" s="143" t="s">
        <v>45</v>
      </c>
      <c r="C22" s="628">
        <v>38989721.18999999</v>
      </c>
      <c r="D22" s="145"/>
      <c r="E22" s="142"/>
    </row>
    <row r="23" spans="1:5" ht="15">
      <c r="A23" s="101">
        <v>10.1</v>
      </c>
      <c r="B23" s="150" t="s">
        <v>90</v>
      </c>
      <c r="C23" s="628">
        <v>13096009.710000001</v>
      </c>
      <c r="D23" s="151" t="s">
        <v>778</v>
      </c>
      <c r="E23" s="142"/>
    </row>
    <row r="24" spans="1:5" ht="15">
      <c r="A24" s="101">
        <v>11</v>
      </c>
      <c r="B24" s="152" t="s">
        <v>46</v>
      </c>
      <c r="C24" s="628">
        <v>45847246.439999998</v>
      </c>
      <c r="D24" s="153"/>
      <c r="E24" s="142"/>
    </row>
    <row r="25" spans="1:5" ht="15">
      <c r="A25" s="101">
        <v>12</v>
      </c>
      <c r="B25" s="154" t="s">
        <v>47</v>
      </c>
      <c r="C25" s="155">
        <f>SUM(C6:C10,C15:C18,C22,C24)</f>
        <v>2006987893.9269004</v>
      </c>
      <c r="D25" s="156"/>
      <c r="E25" s="157"/>
    </row>
    <row r="26" spans="1:5" ht="15">
      <c r="A26" s="101">
        <v>13</v>
      </c>
      <c r="B26" s="143" t="s">
        <v>49</v>
      </c>
      <c r="C26" s="670">
        <v>3807570</v>
      </c>
      <c r="D26" s="158"/>
      <c r="E26" s="142"/>
    </row>
    <row r="27" spans="1:5" ht="15">
      <c r="A27" s="101">
        <v>14</v>
      </c>
      <c r="B27" s="143" t="s">
        <v>50</v>
      </c>
      <c r="C27" s="628">
        <v>114206769.20590189</v>
      </c>
      <c r="D27" s="145"/>
      <c r="E27" s="142"/>
    </row>
    <row r="28" spans="1:5" ht="15">
      <c r="A28" s="101">
        <v>15</v>
      </c>
      <c r="B28" s="143" t="s">
        <v>51</v>
      </c>
      <c r="C28" s="628">
        <v>30595037.241599768</v>
      </c>
      <c r="D28" s="145"/>
      <c r="E28" s="142"/>
    </row>
    <row r="29" spans="1:5" ht="15">
      <c r="A29" s="101">
        <v>16</v>
      </c>
      <c r="B29" s="143" t="s">
        <v>52</v>
      </c>
      <c r="C29" s="628">
        <v>350727398.38469976</v>
      </c>
      <c r="D29" s="145"/>
      <c r="E29" s="142"/>
    </row>
    <row r="30" spans="1:5" ht="15">
      <c r="A30" s="101">
        <v>17</v>
      </c>
      <c r="B30" s="143" t="s">
        <v>53</v>
      </c>
      <c r="C30" s="628">
        <v>0</v>
      </c>
      <c r="D30" s="145"/>
      <c r="E30" s="142"/>
    </row>
    <row r="31" spans="1:5" ht="15">
      <c r="A31" s="101">
        <v>18</v>
      </c>
      <c r="B31" s="143" t="s">
        <v>54</v>
      </c>
      <c r="C31" s="628">
        <v>1088523405.4401481</v>
      </c>
      <c r="D31" s="145"/>
      <c r="E31" s="142"/>
    </row>
    <row r="32" spans="1:5" ht="15">
      <c r="A32" s="101">
        <v>19</v>
      </c>
      <c r="B32" s="143" t="s">
        <v>55</v>
      </c>
      <c r="C32" s="628">
        <v>27926704.539999999</v>
      </c>
      <c r="D32" s="145"/>
      <c r="E32" s="142"/>
    </row>
    <row r="33" spans="1:5" ht="15">
      <c r="A33" s="101">
        <v>20</v>
      </c>
      <c r="B33" s="143" t="s">
        <v>56</v>
      </c>
      <c r="C33" s="628">
        <v>93560579.339999989</v>
      </c>
      <c r="D33" s="145"/>
      <c r="E33" s="142"/>
    </row>
    <row r="34" spans="1:5" ht="15">
      <c r="A34" s="101">
        <v>20.100000000000001</v>
      </c>
      <c r="B34" s="159" t="s">
        <v>714</v>
      </c>
      <c r="C34" s="630"/>
      <c r="D34" s="153"/>
      <c r="E34" s="142"/>
    </row>
    <row r="35" spans="1:5" ht="15">
      <c r="A35" s="101">
        <v>21</v>
      </c>
      <c r="B35" s="152" t="s">
        <v>57</v>
      </c>
      <c r="C35" s="630">
        <v>85738530</v>
      </c>
      <c r="D35" s="153"/>
      <c r="E35" s="142"/>
    </row>
    <row r="36" spans="1:5" ht="15.75">
      <c r="A36" s="101">
        <v>21.1</v>
      </c>
      <c r="B36" s="159" t="s">
        <v>713</v>
      </c>
      <c r="C36" s="631">
        <v>71977496</v>
      </c>
      <c r="D36" s="583" t="s">
        <v>774</v>
      </c>
      <c r="E36" s="142"/>
    </row>
    <row r="37" spans="1:5" ht="15">
      <c r="A37" s="101">
        <v>22</v>
      </c>
      <c r="B37" s="154" t="s">
        <v>58</v>
      </c>
      <c r="C37" s="155">
        <f>SUM(C26:C35)</f>
        <v>1795085994.1523495</v>
      </c>
      <c r="D37" s="156"/>
      <c r="E37" s="157"/>
    </row>
    <row r="38" spans="1:5" ht="15.75">
      <c r="A38" s="101">
        <v>23</v>
      </c>
      <c r="B38" s="152" t="s">
        <v>60</v>
      </c>
      <c r="C38" s="628">
        <v>5176780</v>
      </c>
      <c r="D38" s="583" t="s">
        <v>775</v>
      </c>
      <c r="E38" s="142"/>
    </row>
    <row r="39" spans="1:5" ht="15.75">
      <c r="A39" s="101">
        <v>24</v>
      </c>
      <c r="B39" s="152" t="s">
        <v>61</v>
      </c>
      <c r="C39" s="628">
        <v>0</v>
      </c>
      <c r="D39" s="584"/>
      <c r="E39" s="142"/>
    </row>
    <row r="40" spans="1:5" ht="15.75">
      <c r="A40" s="101">
        <v>25</v>
      </c>
      <c r="B40" s="152" t="s">
        <v>62</v>
      </c>
      <c r="C40" s="628">
        <v>0</v>
      </c>
      <c r="D40" s="584"/>
      <c r="E40" s="142"/>
    </row>
    <row r="41" spans="1:5" ht="15.75">
      <c r="A41" s="101">
        <v>26</v>
      </c>
      <c r="B41" s="152" t="s">
        <v>63</v>
      </c>
      <c r="C41" s="628">
        <v>35305300.5</v>
      </c>
      <c r="D41" s="583" t="s">
        <v>781</v>
      </c>
      <c r="E41" s="142"/>
    </row>
    <row r="42" spans="1:5" ht="15.75">
      <c r="A42" s="101">
        <v>27</v>
      </c>
      <c r="B42" s="152" t="s">
        <v>64</v>
      </c>
      <c r="C42" s="628">
        <v>0</v>
      </c>
      <c r="D42" s="584"/>
      <c r="E42" s="142"/>
    </row>
    <row r="43" spans="1:5" ht="15.75">
      <c r="A43" s="101">
        <v>28</v>
      </c>
      <c r="B43" s="152" t="s">
        <v>65</v>
      </c>
      <c r="C43" s="628">
        <v>171023360.12999988</v>
      </c>
      <c r="D43" s="583" t="s">
        <v>776</v>
      </c>
      <c r="E43" s="142"/>
    </row>
    <row r="44" spans="1:5" ht="15.75">
      <c r="A44" s="101">
        <v>29</v>
      </c>
      <c r="B44" s="152" t="s">
        <v>66</v>
      </c>
      <c r="C44" s="628">
        <v>396459</v>
      </c>
      <c r="D44" s="583" t="s">
        <v>777</v>
      </c>
      <c r="E44" s="142"/>
    </row>
    <row r="45" spans="1:5" ht="15.75" thickBot="1">
      <c r="A45" s="160">
        <v>30</v>
      </c>
      <c r="B45" s="161" t="s">
        <v>264</v>
      </c>
      <c r="C45" s="162">
        <f>SUM(C38:C44)</f>
        <v>211901899.62999988</v>
      </c>
      <c r="D45" s="163"/>
      <c r="E45" s="15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C8" sqref="C8:R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5" bestFit="1" customWidth="1"/>
    <col min="17" max="17" width="14.7109375" style="45" customWidth="1"/>
    <col min="18" max="18" width="13" style="45" bestFit="1" customWidth="1"/>
    <col min="19" max="19" width="34.85546875" style="45" customWidth="1"/>
    <col min="20" max="16384" width="9.140625" style="45"/>
  </cols>
  <sheetData>
    <row r="1" spans="1:19">
      <c r="A1" s="2" t="s">
        <v>30</v>
      </c>
      <c r="B1" s="3" t="str">
        <f>'Info '!C2</f>
        <v>JSC "CREDO BANK"</v>
      </c>
    </row>
    <row r="2" spans="1:19">
      <c r="A2" s="2" t="s">
        <v>31</v>
      </c>
      <c r="B2" s="448">
        <f>'2.RC'!B2</f>
        <v>44742</v>
      </c>
    </row>
    <row r="4" spans="1:19" ht="26.25" thickBot="1">
      <c r="A4" s="4" t="s">
        <v>247</v>
      </c>
      <c r="B4" s="308" t="s">
        <v>373</v>
      </c>
    </row>
    <row r="5" spans="1:19" s="299" customFormat="1">
      <c r="A5" s="294"/>
      <c r="B5" s="295"/>
      <c r="C5" s="296" t="s">
        <v>0</v>
      </c>
      <c r="D5" s="296" t="s">
        <v>1</v>
      </c>
      <c r="E5" s="296" t="s">
        <v>2</v>
      </c>
      <c r="F5" s="296" t="s">
        <v>3</v>
      </c>
      <c r="G5" s="296" t="s">
        <v>4</v>
      </c>
      <c r="H5" s="296" t="s">
        <v>5</v>
      </c>
      <c r="I5" s="296" t="s">
        <v>8</v>
      </c>
      <c r="J5" s="296" t="s">
        <v>9</v>
      </c>
      <c r="K5" s="296" t="s">
        <v>10</v>
      </c>
      <c r="L5" s="296" t="s">
        <v>11</v>
      </c>
      <c r="M5" s="296" t="s">
        <v>12</v>
      </c>
      <c r="N5" s="296" t="s">
        <v>13</v>
      </c>
      <c r="O5" s="296" t="s">
        <v>356</v>
      </c>
      <c r="P5" s="296" t="s">
        <v>357</v>
      </c>
      <c r="Q5" s="296" t="s">
        <v>358</v>
      </c>
      <c r="R5" s="297" t="s">
        <v>359</v>
      </c>
      <c r="S5" s="298" t="s">
        <v>360</v>
      </c>
    </row>
    <row r="6" spans="1:19" s="299" customFormat="1" ht="99" customHeight="1">
      <c r="A6" s="300"/>
      <c r="B6" s="702" t="s">
        <v>361</v>
      </c>
      <c r="C6" s="698">
        <v>0</v>
      </c>
      <c r="D6" s="699"/>
      <c r="E6" s="698">
        <v>0.2</v>
      </c>
      <c r="F6" s="699"/>
      <c r="G6" s="698">
        <v>0.35</v>
      </c>
      <c r="H6" s="699"/>
      <c r="I6" s="698">
        <v>0.5</v>
      </c>
      <c r="J6" s="699"/>
      <c r="K6" s="698">
        <v>0.75</v>
      </c>
      <c r="L6" s="699"/>
      <c r="M6" s="698">
        <v>1</v>
      </c>
      <c r="N6" s="699"/>
      <c r="O6" s="698">
        <v>1.5</v>
      </c>
      <c r="P6" s="699"/>
      <c r="Q6" s="698">
        <v>2.5</v>
      </c>
      <c r="R6" s="699"/>
      <c r="S6" s="700" t="s">
        <v>246</v>
      </c>
    </row>
    <row r="7" spans="1:19" s="299" customFormat="1" ht="30.75" customHeight="1">
      <c r="A7" s="300"/>
      <c r="B7" s="703"/>
      <c r="C7" s="290" t="s">
        <v>249</v>
      </c>
      <c r="D7" s="290" t="s">
        <v>248</v>
      </c>
      <c r="E7" s="290" t="s">
        <v>249</v>
      </c>
      <c r="F7" s="290" t="s">
        <v>248</v>
      </c>
      <c r="G7" s="290" t="s">
        <v>249</v>
      </c>
      <c r="H7" s="290" t="s">
        <v>248</v>
      </c>
      <c r="I7" s="290" t="s">
        <v>249</v>
      </c>
      <c r="J7" s="290" t="s">
        <v>248</v>
      </c>
      <c r="K7" s="290" t="s">
        <v>249</v>
      </c>
      <c r="L7" s="290" t="s">
        <v>248</v>
      </c>
      <c r="M7" s="290" t="s">
        <v>249</v>
      </c>
      <c r="N7" s="290" t="s">
        <v>248</v>
      </c>
      <c r="O7" s="290" t="s">
        <v>249</v>
      </c>
      <c r="P7" s="290" t="s">
        <v>248</v>
      </c>
      <c r="Q7" s="290" t="s">
        <v>249</v>
      </c>
      <c r="R7" s="290" t="s">
        <v>248</v>
      </c>
      <c r="S7" s="701"/>
    </row>
    <row r="8" spans="1:19" s="166" customFormat="1">
      <c r="A8" s="164">
        <v>1</v>
      </c>
      <c r="B8" s="1" t="s">
        <v>94</v>
      </c>
      <c r="C8" s="632">
        <v>179089583.91999999</v>
      </c>
      <c r="D8" s="632"/>
      <c r="E8" s="632"/>
      <c r="F8" s="633"/>
      <c r="G8" s="632"/>
      <c r="H8" s="632"/>
      <c r="I8" s="632"/>
      <c r="J8" s="632"/>
      <c r="K8" s="632"/>
      <c r="L8" s="632"/>
      <c r="M8" s="632">
        <v>21493017.509999998</v>
      </c>
      <c r="N8" s="632"/>
      <c r="O8" s="632"/>
      <c r="P8" s="632"/>
      <c r="Q8" s="632"/>
      <c r="R8" s="633"/>
      <c r="S8" s="671">
        <f>$C$6*SUM(C8:D8)+$E$6*SUM(E8:F8)+$G$6*SUM(G8:H8)+$I$6*SUM(I8:J8)+$K$6*SUM(K8:L8)+$M$6*SUM(M8:N8)+$O$6*SUM(O8:P8)+$Q$6*SUM(Q8:R8)</f>
        <v>21493017.509999998</v>
      </c>
    </row>
    <row r="9" spans="1:19" s="166" customFormat="1">
      <c r="A9" s="164">
        <v>2</v>
      </c>
      <c r="B9" s="1" t="s">
        <v>95</v>
      </c>
      <c r="C9" s="634"/>
      <c r="D9" s="632"/>
      <c r="E9" s="632"/>
      <c r="F9" s="632"/>
      <c r="G9" s="632"/>
      <c r="H9" s="632"/>
      <c r="I9" s="632"/>
      <c r="J9" s="632"/>
      <c r="K9" s="632"/>
      <c r="L9" s="632"/>
      <c r="M9" s="632"/>
      <c r="N9" s="632"/>
      <c r="O9" s="632"/>
      <c r="P9" s="632"/>
      <c r="Q9" s="632"/>
      <c r="R9" s="633"/>
      <c r="S9" s="671">
        <f t="shared" ref="S9:S21" si="0">$C$6*SUM(C9:D9)+$E$6*SUM(E9:F9)+$G$6*SUM(G9:H9)+$I$6*SUM(I9:J9)+$K$6*SUM(K9:L9)+$M$6*SUM(M9:N9)+$O$6*SUM(O9:P9)+$Q$6*SUM(Q9:R9)</f>
        <v>0</v>
      </c>
    </row>
    <row r="10" spans="1:19" s="166" customFormat="1">
      <c r="A10" s="164">
        <v>3</v>
      </c>
      <c r="B10" s="1" t="s">
        <v>267</v>
      </c>
      <c r="C10" s="632">
        <v>26140428.5</v>
      </c>
      <c r="D10" s="632"/>
      <c r="E10" s="632"/>
      <c r="F10" s="632"/>
      <c r="G10" s="632"/>
      <c r="H10" s="632"/>
      <c r="I10" s="632"/>
      <c r="J10" s="632"/>
      <c r="K10" s="632"/>
      <c r="L10" s="632"/>
      <c r="M10" s="632"/>
      <c r="N10" s="632"/>
      <c r="O10" s="632"/>
      <c r="P10" s="632"/>
      <c r="Q10" s="632"/>
      <c r="R10" s="633"/>
      <c r="S10" s="671">
        <f t="shared" si="0"/>
        <v>0</v>
      </c>
    </row>
    <row r="11" spans="1:19" s="166" customFormat="1">
      <c r="A11" s="164">
        <v>4</v>
      </c>
      <c r="B11" s="1" t="s">
        <v>96</v>
      </c>
      <c r="C11" s="632"/>
      <c r="D11" s="632"/>
      <c r="E11" s="632"/>
      <c r="F11" s="632"/>
      <c r="G11" s="632"/>
      <c r="H11" s="632"/>
      <c r="I11" s="632"/>
      <c r="J11" s="632"/>
      <c r="K11" s="632"/>
      <c r="L11" s="632"/>
      <c r="M11" s="632"/>
      <c r="N11" s="632"/>
      <c r="O11" s="632"/>
      <c r="P11" s="632"/>
      <c r="Q11" s="632"/>
      <c r="R11" s="633"/>
      <c r="S11" s="671">
        <f t="shared" si="0"/>
        <v>0</v>
      </c>
    </row>
    <row r="12" spans="1:19" s="166" customFormat="1">
      <c r="A12" s="164">
        <v>5</v>
      </c>
      <c r="B12" s="1" t="s">
        <v>97</v>
      </c>
      <c r="C12" s="632"/>
      <c r="D12" s="632"/>
      <c r="E12" s="632"/>
      <c r="F12" s="632"/>
      <c r="G12" s="632"/>
      <c r="H12" s="632"/>
      <c r="I12" s="632"/>
      <c r="J12" s="632"/>
      <c r="K12" s="632"/>
      <c r="L12" s="632"/>
      <c r="M12" s="632"/>
      <c r="N12" s="632"/>
      <c r="O12" s="632"/>
      <c r="P12" s="632"/>
      <c r="Q12" s="632"/>
      <c r="R12" s="633"/>
      <c r="S12" s="671">
        <f t="shared" si="0"/>
        <v>0</v>
      </c>
    </row>
    <row r="13" spans="1:19" s="166" customFormat="1">
      <c r="A13" s="164">
        <v>6</v>
      </c>
      <c r="B13" s="1" t="s">
        <v>98</v>
      </c>
      <c r="C13" s="632"/>
      <c r="D13" s="632"/>
      <c r="E13" s="632">
        <v>1358428.76</v>
      </c>
      <c r="F13" s="632"/>
      <c r="G13" s="632"/>
      <c r="H13" s="632"/>
      <c r="I13" s="632">
        <v>28586306.740000002</v>
      </c>
      <c r="J13" s="632"/>
      <c r="K13" s="632"/>
      <c r="L13" s="632"/>
      <c r="M13" s="632">
        <v>14607.310000000001</v>
      </c>
      <c r="N13" s="632"/>
      <c r="O13" s="632"/>
      <c r="P13" s="632"/>
      <c r="Q13" s="632"/>
      <c r="R13" s="633"/>
      <c r="S13" s="671">
        <f t="shared" si="0"/>
        <v>14579446.432000002</v>
      </c>
    </row>
    <row r="14" spans="1:19" s="166" customFormat="1">
      <c r="A14" s="164">
        <v>7</v>
      </c>
      <c r="B14" s="1" t="s">
        <v>99</v>
      </c>
      <c r="C14" s="632"/>
      <c r="D14" s="632"/>
      <c r="E14" s="632"/>
      <c r="F14" s="632"/>
      <c r="G14" s="632"/>
      <c r="H14" s="632"/>
      <c r="I14" s="632"/>
      <c r="J14" s="632"/>
      <c r="K14" s="632"/>
      <c r="L14" s="632"/>
      <c r="M14" s="632">
        <v>8793220.8877539188</v>
      </c>
      <c r="N14" s="632"/>
      <c r="O14" s="632"/>
      <c r="P14" s="632"/>
      <c r="Q14" s="632"/>
      <c r="R14" s="633"/>
      <c r="S14" s="671">
        <f t="shared" si="0"/>
        <v>8793220.8877539188</v>
      </c>
    </row>
    <row r="15" spans="1:19" s="166" customFormat="1">
      <c r="A15" s="164">
        <v>8</v>
      </c>
      <c r="B15" s="1" t="s">
        <v>100</v>
      </c>
      <c r="C15" s="632"/>
      <c r="D15" s="632"/>
      <c r="E15" s="632"/>
      <c r="F15" s="632"/>
      <c r="G15" s="632"/>
      <c r="H15" s="632"/>
      <c r="I15" s="632"/>
      <c r="J15" s="632"/>
      <c r="K15" s="632">
        <v>1444141649.0016694</v>
      </c>
      <c r="L15" s="632">
        <v>12908667</v>
      </c>
      <c r="M15" s="632"/>
      <c r="N15" s="632"/>
      <c r="O15" s="632"/>
      <c r="P15" s="632"/>
      <c r="Q15" s="632"/>
      <c r="R15" s="633"/>
      <c r="S15" s="671">
        <f t="shared" si="0"/>
        <v>1092787737.0012522</v>
      </c>
    </row>
    <row r="16" spans="1:19" s="166" customFormat="1">
      <c r="A16" s="164">
        <v>9</v>
      </c>
      <c r="B16" s="1" t="s">
        <v>101</v>
      </c>
      <c r="C16" s="632"/>
      <c r="D16" s="632"/>
      <c r="E16" s="632"/>
      <c r="F16" s="632"/>
      <c r="G16" s="632"/>
      <c r="H16" s="632"/>
      <c r="I16" s="632"/>
      <c r="J16" s="632"/>
      <c r="K16" s="632"/>
      <c r="L16" s="632"/>
      <c r="M16" s="632"/>
      <c r="N16" s="632"/>
      <c r="O16" s="632"/>
      <c r="P16" s="632"/>
      <c r="Q16" s="632"/>
      <c r="R16" s="633"/>
      <c r="S16" s="671">
        <f t="shared" si="0"/>
        <v>0</v>
      </c>
    </row>
    <row r="17" spans="1:19" s="166" customFormat="1">
      <c r="A17" s="164">
        <v>10</v>
      </c>
      <c r="B17" s="1" t="s">
        <v>102</v>
      </c>
      <c r="C17" s="632"/>
      <c r="D17" s="632"/>
      <c r="E17" s="632"/>
      <c r="F17" s="632"/>
      <c r="G17" s="632"/>
      <c r="H17" s="632"/>
      <c r="I17" s="632"/>
      <c r="J17" s="632"/>
      <c r="K17" s="632"/>
      <c r="L17" s="632"/>
      <c r="M17" s="632">
        <v>9480677.9556559771</v>
      </c>
      <c r="N17" s="632"/>
      <c r="O17" s="632">
        <v>4368280.78001233</v>
      </c>
      <c r="P17" s="632"/>
      <c r="Q17" s="632"/>
      <c r="R17" s="633"/>
      <c r="S17" s="671">
        <f t="shared" si="0"/>
        <v>16033099.125674471</v>
      </c>
    </row>
    <row r="18" spans="1:19" s="166" customFormat="1">
      <c r="A18" s="164">
        <v>11</v>
      </c>
      <c r="B18" s="1" t="s">
        <v>103</v>
      </c>
      <c r="C18" s="632"/>
      <c r="D18" s="632"/>
      <c r="E18" s="632"/>
      <c r="F18" s="632"/>
      <c r="G18" s="632"/>
      <c r="H18" s="632"/>
      <c r="I18" s="632"/>
      <c r="J18" s="632"/>
      <c r="K18" s="632"/>
      <c r="L18" s="632"/>
      <c r="M18" s="632">
        <v>109931220.94681291</v>
      </c>
      <c r="N18" s="632"/>
      <c r="O18" s="632">
        <v>44775117.070377357</v>
      </c>
      <c r="P18" s="632"/>
      <c r="Q18" s="632"/>
      <c r="R18" s="633"/>
      <c r="S18" s="671">
        <f t="shared" si="0"/>
        <v>177093896.55237895</v>
      </c>
    </row>
    <row r="19" spans="1:19" s="166" customFormat="1">
      <c r="A19" s="164">
        <v>12</v>
      </c>
      <c r="B19" s="1" t="s">
        <v>104</v>
      </c>
      <c r="C19" s="632"/>
      <c r="D19" s="632"/>
      <c r="E19" s="632"/>
      <c r="F19" s="632"/>
      <c r="G19" s="632"/>
      <c r="H19" s="632"/>
      <c r="I19" s="632"/>
      <c r="J19" s="632"/>
      <c r="K19" s="632"/>
      <c r="L19" s="632"/>
      <c r="M19" s="632"/>
      <c r="N19" s="632"/>
      <c r="O19" s="632"/>
      <c r="P19" s="632"/>
      <c r="Q19" s="632"/>
      <c r="R19" s="633"/>
      <c r="S19" s="671">
        <f t="shared" si="0"/>
        <v>0</v>
      </c>
    </row>
    <row r="20" spans="1:19" s="166" customFormat="1">
      <c r="A20" s="164">
        <v>13</v>
      </c>
      <c r="B20" s="1" t="s">
        <v>245</v>
      </c>
      <c r="C20" s="632"/>
      <c r="D20" s="632"/>
      <c r="E20" s="632"/>
      <c r="F20" s="632"/>
      <c r="G20" s="632"/>
      <c r="H20" s="632"/>
      <c r="I20" s="632"/>
      <c r="J20" s="632"/>
      <c r="K20" s="632"/>
      <c r="L20" s="632"/>
      <c r="M20" s="632"/>
      <c r="N20" s="632"/>
      <c r="O20" s="632"/>
      <c r="P20" s="632"/>
      <c r="Q20" s="632"/>
      <c r="R20" s="633"/>
      <c r="S20" s="671">
        <f t="shared" si="0"/>
        <v>0</v>
      </c>
    </row>
    <row r="21" spans="1:19" s="166" customFormat="1">
      <c r="A21" s="164">
        <v>14</v>
      </c>
      <c r="B21" s="1" t="s">
        <v>106</v>
      </c>
      <c r="C21" s="632">
        <v>71625012.519999996</v>
      </c>
      <c r="D21" s="632"/>
      <c r="E21" s="632"/>
      <c r="F21" s="632"/>
      <c r="G21" s="632"/>
      <c r="H21" s="632"/>
      <c r="I21" s="632"/>
      <c r="J21" s="632"/>
      <c r="K21" s="632"/>
      <c r="L21" s="632"/>
      <c r="M21" s="632">
        <v>73101712.679999977</v>
      </c>
      <c r="N21" s="632"/>
      <c r="O21" s="632"/>
      <c r="P21" s="632"/>
      <c r="Q21" s="632">
        <v>810408.24</v>
      </c>
      <c r="R21" s="633"/>
      <c r="S21" s="671">
        <f t="shared" si="0"/>
        <v>75127733.279999971</v>
      </c>
    </row>
    <row r="22" spans="1:19" ht="13.5" thickBot="1">
      <c r="A22" s="167"/>
      <c r="B22" s="168" t="s">
        <v>107</v>
      </c>
      <c r="C22" s="169">
        <v>187151339.88999999</v>
      </c>
      <c r="D22" s="169">
        <v>0</v>
      </c>
      <c r="E22" s="169">
        <v>1620381.91</v>
      </c>
      <c r="F22" s="169">
        <v>0</v>
      </c>
      <c r="G22" s="169">
        <v>0</v>
      </c>
      <c r="H22" s="169">
        <v>0</v>
      </c>
      <c r="I22" s="169">
        <v>19763701.210000001</v>
      </c>
      <c r="J22" s="169">
        <v>0</v>
      </c>
      <c r="K22" s="169">
        <v>1343724176.2560971</v>
      </c>
      <c r="L22" s="169">
        <v>34728427.93</v>
      </c>
      <c r="M22" s="169">
        <v>195724067.36545396</v>
      </c>
      <c r="N22" s="169">
        <v>0</v>
      </c>
      <c r="O22" s="169">
        <v>51002137.458894797</v>
      </c>
      <c r="P22" s="169">
        <v>0</v>
      </c>
      <c r="Q22" s="169">
        <v>810408.24</v>
      </c>
      <c r="R22" s="169">
        <v>0</v>
      </c>
      <c r="S22" s="309">
        <f t="shared" ref="S22" si="1">SUM(S8:S21)</f>
        <v>1405908150.7890594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S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5"/>
  </cols>
  <sheetData>
    <row r="1" spans="1:22">
      <c r="A1" s="2" t="s">
        <v>30</v>
      </c>
      <c r="B1" s="3" t="str">
        <f>'Info '!C2</f>
        <v>JSC "CREDO BANK"</v>
      </c>
    </row>
    <row r="2" spans="1:22">
      <c r="A2" s="2" t="s">
        <v>31</v>
      </c>
      <c r="B2" s="448">
        <f>'3.PL'!C2</f>
        <v>44742</v>
      </c>
    </row>
    <row r="4" spans="1:22" ht="13.5" thickBot="1">
      <c r="A4" s="4" t="s">
        <v>364</v>
      </c>
      <c r="B4" s="170" t="s">
        <v>93</v>
      </c>
      <c r="V4" s="47" t="s">
        <v>73</v>
      </c>
    </row>
    <row r="5" spans="1:22" ht="12.75" customHeight="1">
      <c r="A5" s="171"/>
      <c r="B5" s="172"/>
      <c r="C5" s="704" t="s">
        <v>275</v>
      </c>
      <c r="D5" s="705"/>
      <c r="E5" s="705"/>
      <c r="F5" s="705"/>
      <c r="G5" s="705"/>
      <c r="H5" s="705"/>
      <c r="I5" s="705"/>
      <c r="J5" s="705"/>
      <c r="K5" s="705"/>
      <c r="L5" s="706"/>
      <c r="M5" s="707" t="s">
        <v>276</v>
      </c>
      <c r="N5" s="708"/>
      <c r="O5" s="708"/>
      <c r="P5" s="708"/>
      <c r="Q5" s="708"/>
      <c r="R5" s="708"/>
      <c r="S5" s="709"/>
      <c r="T5" s="712" t="s">
        <v>362</v>
      </c>
      <c r="U5" s="712" t="s">
        <v>363</v>
      </c>
      <c r="V5" s="710" t="s">
        <v>119</v>
      </c>
    </row>
    <row r="6" spans="1:22" s="107" customFormat="1" ht="102">
      <c r="A6" s="104"/>
      <c r="B6" s="173"/>
      <c r="C6" s="174" t="s">
        <v>108</v>
      </c>
      <c r="D6" s="266" t="s">
        <v>109</v>
      </c>
      <c r="E6" s="201" t="s">
        <v>278</v>
      </c>
      <c r="F6" s="201" t="s">
        <v>279</v>
      </c>
      <c r="G6" s="266" t="s">
        <v>282</v>
      </c>
      <c r="H6" s="266" t="s">
        <v>277</v>
      </c>
      <c r="I6" s="266" t="s">
        <v>110</v>
      </c>
      <c r="J6" s="266" t="s">
        <v>111</v>
      </c>
      <c r="K6" s="175" t="s">
        <v>112</v>
      </c>
      <c r="L6" s="176" t="s">
        <v>113</v>
      </c>
      <c r="M6" s="174" t="s">
        <v>280</v>
      </c>
      <c r="N6" s="175" t="s">
        <v>114</v>
      </c>
      <c r="O6" s="175" t="s">
        <v>115</v>
      </c>
      <c r="P6" s="175" t="s">
        <v>116</v>
      </c>
      <c r="Q6" s="175" t="s">
        <v>117</v>
      </c>
      <c r="R6" s="175" t="s">
        <v>118</v>
      </c>
      <c r="S6" s="292" t="s">
        <v>281</v>
      </c>
      <c r="T6" s="713"/>
      <c r="U6" s="713"/>
      <c r="V6" s="711"/>
    </row>
    <row r="7" spans="1:22" s="166" customFormat="1">
      <c r="A7" s="177">
        <v>1</v>
      </c>
      <c r="B7" s="1" t="s">
        <v>94</v>
      </c>
      <c r="C7" s="178"/>
      <c r="D7" s="165"/>
      <c r="E7" s="165"/>
      <c r="F7" s="165"/>
      <c r="G7" s="165"/>
      <c r="H7" s="165"/>
      <c r="I7" s="165"/>
      <c r="J7" s="165"/>
      <c r="K7" s="165"/>
      <c r="L7" s="179"/>
      <c r="M7" s="178"/>
      <c r="N7" s="165"/>
      <c r="O7" s="165"/>
      <c r="P7" s="165"/>
      <c r="Q7" s="165"/>
      <c r="R7" s="165"/>
      <c r="S7" s="179"/>
      <c r="T7" s="301"/>
      <c r="U7" s="301"/>
      <c r="V7" s="180">
        <f>SUM(C7:S7)</f>
        <v>0</v>
      </c>
    </row>
    <row r="8" spans="1:22" s="166" customFormat="1">
      <c r="A8" s="177">
        <v>2</v>
      </c>
      <c r="B8" s="1" t="s">
        <v>95</v>
      </c>
      <c r="C8" s="178"/>
      <c r="D8" s="165"/>
      <c r="E8" s="165"/>
      <c r="F8" s="165"/>
      <c r="G8" s="165"/>
      <c r="H8" s="165"/>
      <c r="I8" s="165"/>
      <c r="J8" s="165"/>
      <c r="K8" s="165"/>
      <c r="L8" s="179"/>
      <c r="M8" s="178"/>
      <c r="N8" s="165"/>
      <c r="O8" s="165"/>
      <c r="P8" s="165"/>
      <c r="Q8" s="165"/>
      <c r="R8" s="165"/>
      <c r="S8" s="179"/>
      <c r="T8" s="301"/>
      <c r="U8" s="301"/>
      <c r="V8" s="180">
        <f t="shared" ref="V8:V20" si="0">SUM(C8:S8)</f>
        <v>0</v>
      </c>
    </row>
    <row r="9" spans="1:22" s="166" customFormat="1">
      <c r="A9" s="177">
        <v>3</v>
      </c>
      <c r="B9" s="1" t="s">
        <v>268</v>
      </c>
      <c r="C9" s="178"/>
      <c r="D9" s="165"/>
      <c r="E9" s="165"/>
      <c r="F9" s="165"/>
      <c r="G9" s="165"/>
      <c r="H9" s="165"/>
      <c r="I9" s="165"/>
      <c r="J9" s="165"/>
      <c r="K9" s="165"/>
      <c r="L9" s="179"/>
      <c r="M9" s="178"/>
      <c r="N9" s="165"/>
      <c r="O9" s="165"/>
      <c r="P9" s="165"/>
      <c r="Q9" s="165"/>
      <c r="R9" s="165"/>
      <c r="S9" s="179"/>
      <c r="T9" s="301"/>
      <c r="U9" s="301"/>
      <c r="V9" s="180">
        <f t="shared" si="0"/>
        <v>0</v>
      </c>
    </row>
    <row r="10" spans="1:22" s="166" customFormat="1">
      <c r="A10" s="177">
        <v>4</v>
      </c>
      <c r="B10" s="1" t="s">
        <v>96</v>
      </c>
      <c r="C10" s="178"/>
      <c r="D10" s="165"/>
      <c r="E10" s="165"/>
      <c r="F10" s="165"/>
      <c r="G10" s="165"/>
      <c r="H10" s="165"/>
      <c r="I10" s="165"/>
      <c r="J10" s="165"/>
      <c r="K10" s="165"/>
      <c r="L10" s="179"/>
      <c r="M10" s="178"/>
      <c r="N10" s="165"/>
      <c r="O10" s="165"/>
      <c r="P10" s="165"/>
      <c r="Q10" s="165"/>
      <c r="R10" s="165"/>
      <c r="S10" s="179"/>
      <c r="T10" s="301"/>
      <c r="U10" s="301"/>
      <c r="V10" s="180">
        <f t="shared" si="0"/>
        <v>0</v>
      </c>
    </row>
    <row r="11" spans="1:22" s="166" customFormat="1">
      <c r="A11" s="177">
        <v>5</v>
      </c>
      <c r="B11" s="1" t="s">
        <v>97</v>
      </c>
      <c r="C11" s="178"/>
      <c r="D11" s="165"/>
      <c r="E11" s="165"/>
      <c r="F11" s="165"/>
      <c r="G11" s="165"/>
      <c r="H11" s="165"/>
      <c r="I11" s="165"/>
      <c r="J11" s="165"/>
      <c r="K11" s="165"/>
      <c r="L11" s="179"/>
      <c r="M11" s="178"/>
      <c r="N11" s="165"/>
      <c r="O11" s="165"/>
      <c r="P11" s="165"/>
      <c r="Q11" s="165"/>
      <c r="R11" s="165"/>
      <c r="S11" s="179"/>
      <c r="T11" s="301"/>
      <c r="U11" s="301"/>
      <c r="V11" s="180">
        <f t="shared" si="0"/>
        <v>0</v>
      </c>
    </row>
    <row r="12" spans="1:22" s="166" customFormat="1">
      <c r="A12" s="177">
        <v>6</v>
      </c>
      <c r="B12" s="1" t="s">
        <v>98</v>
      </c>
      <c r="C12" s="178"/>
      <c r="D12" s="165"/>
      <c r="E12" s="165"/>
      <c r="F12" s="165"/>
      <c r="G12" s="165"/>
      <c r="H12" s="165"/>
      <c r="I12" s="165"/>
      <c r="J12" s="165"/>
      <c r="K12" s="165"/>
      <c r="L12" s="179"/>
      <c r="M12" s="178"/>
      <c r="N12" s="165"/>
      <c r="O12" s="165"/>
      <c r="P12" s="165"/>
      <c r="Q12" s="165"/>
      <c r="R12" s="165"/>
      <c r="S12" s="179"/>
      <c r="T12" s="301"/>
      <c r="U12" s="301"/>
      <c r="V12" s="180">
        <f t="shared" si="0"/>
        <v>0</v>
      </c>
    </row>
    <row r="13" spans="1:22" s="166" customFormat="1">
      <c r="A13" s="177">
        <v>7</v>
      </c>
      <c r="B13" s="1" t="s">
        <v>99</v>
      </c>
      <c r="C13" s="178"/>
      <c r="D13" s="165"/>
      <c r="E13" s="165"/>
      <c r="F13" s="165"/>
      <c r="G13" s="165"/>
      <c r="H13" s="165"/>
      <c r="I13" s="165"/>
      <c r="J13" s="165"/>
      <c r="K13" s="165"/>
      <c r="L13" s="179"/>
      <c r="M13" s="178"/>
      <c r="N13" s="165"/>
      <c r="O13" s="165"/>
      <c r="P13" s="165"/>
      <c r="Q13" s="165"/>
      <c r="R13" s="165"/>
      <c r="S13" s="179"/>
      <c r="T13" s="301"/>
      <c r="U13" s="301"/>
      <c r="V13" s="180">
        <f t="shared" si="0"/>
        <v>0</v>
      </c>
    </row>
    <row r="14" spans="1:22" s="166" customFormat="1">
      <c r="A14" s="177">
        <v>8</v>
      </c>
      <c r="B14" s="1" t="s">
        <v>100</v>
      </c>
      <c r="C14" s="178"/>
      <c r="D14" s="165"/>
      <c r="E14" s="165"/>
      <c r="F14" s="165"/>
      <c r="G14" s="165"/>
      <c r="H14" s="165"/>
      <c r="I14" s="165"/>
      <c r="J14" s="165"/>
      <c r="K14" s="165"/>
      <c r="L14" s="179"/>
      <c r="M14" s="178"/>
      <c r="N14" s="165"/>
      <c r="O14" s="165"/>
      <c r="P14" s="165"/>
      <c r="Q14" s="165"/>
      <c r="R14" s="165"/>
      <c r="S14" s="179"/>
      <c r="T14" s="301"/>
      <c r="U14" s="301"/>
      <c r="V14" s="180">
        <f t="shared" si="0"/>
        <v>0</v>
      </c>
    </row>
    <row r="15" spans="1:22" s="166" customFormat="1">
      <c r="A15" s="177">
        <v>9</v>
      </c>
      <c r="B15" s="1" t="s">
        <v>101</v>
      </c>
      <c r="C15" s="178"/>
      <c r="D15" s="165"/>
      <c r="E15" s="165"/>
      <c r="F15" s="165"/>
      <c r="G15" s="165"/>
      <c r="H15" s="165"/>
      <c r="I15" s="165"/>
      <c r="J15" s="165"/>
      <c r="K15" s="165"/>
      <c r="L15" s="179"/>
      <c r="M15" s="178"/>
      <c r="N15" s="165"/>
      <c r="O15" s="165"/>
      <c r="P15" s="165"/>
      <c r="Q15" s="165"/>
      <c r="R15" s="165"/>
      <c r="S15" s="179"/>
      <c r="T15" s="301"/>
      <c r="U15" s="301"/>
      <c r="V15" s="180">
        <f t="shared" si="0"/>
        <v>0</v>
      </c>
    </row>
    <row r="16" spans="1:22" s="166" customFormat="1">
      <c r="A16" s="177">
        <v>10</v>
      </c>
      <c r="B16" s="1" t="s">
        <v>102</v>
      </c>
      <c r="C16" s="178"/>
      <c r="D16" s="165"/>
      <c r="E16" s="165"/>
      <c r="F16" s="165"/>
      <c r="G16" s="165"/>
      <c r="H16" s="165"/>
      <c r="I16" s="165"/>
      <c r="J16" s="165"/>
      <c r="K16" s="165"/>
      <c r="L16" s="179"/>
      <c r="M16" s="178"/>
      <c r="N16" s="165"/>
      <c r="O16" s="165"/>
      <c r="P16" s="165"/>
      <c r="Q16" s="165"/>
      <c r="R16" s="165"/>
      <c r="S16" s="179"/>
      <c r="T16" s="301"/>
      <c r="U16" s="301"/>
      <c r="V16" s="180">
        <f t="shared" si="0"/>
        <v>0</v>
      </c>
    </row>
    <row r="17" spans="1:22" s="166" customFormat="1">
      <c r="A17" s="177">
        <v>11</v>
      </c>
      <c r="B17" s="1" t="s">
        <v>103</v>
      </c>
      <c r="C17" s="178"/>
      <c r="D17" s="165"/>
      <c r="E17" s="165"/>
      <c r="F17" s="165"/>
      <c r="G17" s="165"/>
      <c r="H17" s="165"/>
      <c r="I17" s="165"/>
      <c r="J17" s="165"/>
      <c r="K17" s="165"/>
      <c r="L17" s="179"/>
      <c r="M17" s="178"/>
      <c r="N17" s="165"/>
      <c r="O17" s="165"/>
      <c r="P17" s="165"/>
      <c r="Q17" s="165"/>
      <c r="R17" s="165"/>
      <c r="S17" s="179"/>
      <c r="T17" s="301"/>
      <c r="U17" s="301"/>
      <c r="V17" s="180">
        <f t="shared" si="0"/>
        <v>0</v>
      </c>
    </row>
    <row r="18" spans="1:22" s="166" customFormat="1">
      <c r="A18" s="177">
        <v>12</v>
      </c>
      <c r="B18" s="1" t="s">
        <v>104</v>
      </c>
      <c r="C18" s="178"/>
      <c r="D18" s="165"/>
      <c r="E18" s="165"/>
      <c r="F18" s="165"/>
      <c r="G18" s="165"/>
      <c r="H18" s="165"/>
      <c r="I18" s="165"/>
      <c r="J18" s="165"/>
      <c r="K18" s="165"/>
      <c r="L18" s="179"/>
      <c r="M18" s="178"/>
      <c r="N18" s="165"/>
      <c r="O18" s="165"/>
      <c r="P18" s="165"/>
      <c r="Q18" s="165"/>
      <c r="R18" s="165"/>
      <c r="S18" s="179"/>
      <c r="T18" s="301"/>
      <c r="U18" s="301"/>
      <c r="V18" s="180">
        <f t="shared" si="0"/>
        <v>0</v>
      </c>
    </row>
    <row r="19" spans="1:22" s="166" customFormat="1">
      <c r="A19" s="177">
        <v>13</v>
      </c>
      <c r="B19" s="1" t="s">
        <v>105</v>
      </c>
      <c r="C19" s="178"/>
      <c r="D19" s="165"/>
      <c r="E19" s="165"/>
      <c r="F19" s="165"/>
      <c r="G19" s="165"/>
      <c r="H19" s="165"/>
      <c r="I19" s="165"/>
      <c r="J19" s="165"/>
      <c r="K19" s="165"/>
      <c r="L19" s="179"/>
      <c r="M19" s="178"/>
      <c r="N19" s="165"/>
      <c r="O19" s="165"/>
      <c r="P19" s="165"/>
      <c r="Q19" s="165"/>
      <c r="R19" s="165"/>
      <c r="S19" s="179"/>
      <c r="T19" s="301"/>
      <c r="U19" s="301"/>
      <c r="V19" s="180">
        <f t="shared" si="0"/>
        <v>0</v>
      </c>
    </row>
    <row r="20" spans="1:22" s="166" customFormat="1">
      <c r="A20" s="177">
        <v>14</v>
      </c>
      <c r="B20" s="1" t="s">
        <v>106</v>
      </c>
      <c r="C20" s="178"/>
      <c r="D20" s="165"/>
      <c r="E20" s="165"/>
      <c r="F20" s="165"/>
      <c r="G20" s="165"/>
      <c r="H20" s="165"/>
      <c r="I20" s="165"/>
      <c r="J20" s="165"/>
      <c r="K20" s="165"/>
      <c r="L20" s="179"/>
      <c r="M20" s="178"/>
      <c r="N20" s="165"/>
      <c r="O20" s="165"/>
      <c r="P20" s="165"/>
      <c r="Q20" s="165"/>
      <c r="R20" s="165"/>
      <c r="S20" s="179"/>
      <c r="T20" s="301"/>
      <c r="U20" s="301"/>
      <c r="V20" s="180">
        <f t="shared" si="0"/>
        <v>0</v>
      </c>
    </row>
    <row r="21" spans="1:22" ht="13.5" thickBot="1">
      <c r="A21" s="167"/>
      <c r="B21" s="181" t="s">
        <v>107</v>
      </c>
      <c r="C21" s="182">
        <f>SUM(C7:C20)</f>
        <v>0</v>
      </c>
      <c r="D21" s="169">
        <f t="shared" ref="D21:V21" si="1">SUM(D7:D20)</f>
        <v>0</v>
      </c>
      <c r="E21" s="169">
        <f t="shared" si="1"/>
        <v>0</v>
      </c>
      <c r="F21" s="169">
        <f t="shared" si="1"/>
        <v>0</v>
      </c>
      <c r="G21" s="169">
        <f t="shared" si="1"/>
        <v>0</v>
      </c>
      <c r="H21" s="169">
        <f t="shared" si="1"/>
        <v>0</v>
      </c>
      <c r="I21" s="169">
        <f t="shared" si="1"/>
        <v>0</v>
      </c>
      <c r="J21" s="169">
        <f t="shared" si="1"/>
        <v>0</v>
      </c>
      <c r="K21" s="169">
        <f t="shared" si="1"/>
        <v>0</v>
      </c>
      <c r="L21" s="183">
        <f t="shared" si="1"/>
        <v>0</v>
      </c>
      <c r="M21" s="182">
        <f t="shared" si="1"/>
        <v>0</v>
      </c>
      <c r="N21" s="169">
        <f t="shared" si="1"/>
        <v>0</v>
      </c>
      <c r="O21" s="169">
        <f t="shared" si="1"/>
        <v>0</v>
      </c>
      <c r="P21" s="169">
        <f t="shared" si="1"/>
        <v>0</v>
      </c>
      <c r="Q21" s="169">
        <f t="shared" si="1"/>
        <v>0</v>
      </c>
      <c r="R21" s="169">
        <f t="shared" si="1"/>
        <v>0</v>
      </c>
      <c r="S21" s="183">
        <f>SUM(S7:S20)</f>
        <v>0</v>
      </c>
      <c r="T21" s="183">
        <f>SUM(T7:T20)</f>
        <v>0</v>
      </c>
      <c r="U21" s="183">
        <f t="shared" ref="U21" si="2">SUM(U7:U20)</f>
        <v>0</v>
      </c>
      <c r="V21" s="184">
        <f t="shared" si="1"/>
        <v>0</v>
      </c>
    </row>
    <row r="24" spans="1:22">
      <c r="A24" s="7"/>
      <c r="B24" s="7"/>
      <c r="C24" s="81"/>
      <c r="D24" s="81"/>
      <c r="E24" s="81"/>
    </row>
    <row r="25" spans="1:22">
      <c r="A25" s="185"/>
      <c r="B25" s="185"/>
      <c r="C25" s="7"/>
      <c r="D25" s="81"/>
      <c r="E25" s="81"/>
    </row>
    <row r="26" spans="1:22">
      <c r="A26" s="185"/>
      <c r="B26" s="82"/>
      <c r="C26" s="7"/>
      <c r="D26" s="81"/>
      <c r="E26" s="81"/>
    </row>
    <row r="27" spans="1:22">
      <c r="A27" s="185"/>
      <c r="B27" s="185"/>
      <c r="C27" s="7"/>
      <c r="D27" s="81"/>
      <c r="E27" s="81"/>
    </row>
    <row r="28" spans="1:22">
      <c r="A28" s="185"/>
      <c r="B28" s="82"/>
      <c r="C28" s="7"/>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302" customWidth="1"/>
    <col min="4" max="4" width="14.85546875" style="302" bestFit="1" customWidth="1"/>
    <col min="5" max="5" width="17.7109375" style="302" customWidth="1"/>
    <col min="6" max="6" width="15.85546875" style="302" customWidth="1"/>
    <col min="7" max="7" width="17.42578125" style="302" customWidth="1"/>
    <col min="8" max="8" width="15.28515625" style="302" customWidth="1"/>
    <col min="9" max="16384" width="9.140625" style="45"/>
  </cols>
  <sheetData>
    <row r="1" spans="1:9">
      <c r="A1" s="2" t="s">
        <v>30</v>
      </c>
      <c r="B1" s="4" t="str">
        <f>'Info '!C2</f>
        <v>JSC "CREDO BANK"</v>
      </c>
      <c r="C1" s="3">
        <f>'Info '!D2</f>
        <v>0</v>
      </c>
    </row>
    <row r="2" spans="1:9">
      <c r="A2" s="2" t="s">
        <v>31</v>
      </c>
      <c r="C2" s="448">
        <f>'5. RWA '!B2</f>
        <v>44742</v>
      </c>
    </row>
    <row r="4" spans="1:9" ht="13.5" thickBot="1">
      <c r="A4" s="2" t="s">
        <v>251</v>
      </c>
      <c r="B4" s="170" t="s">
        <v>374</v>
      </c>
    </row>
    <row r="5" spans="1:9">
      <c r="A5" s="171"/>
      <c r="B5" s="186"/>
      <c r="C5" s="303" t="s">
        <v>0</v>
      </c>
      <c r="D5" s="303" t="s">
        <v>1</v>
      </c>
      <c r="E5" s="303" t="s">
        <v>2</v>
      </c>
      <c r="F5" s="303" t="s">
        <v>3</v>
      </c>
      <c r="G5" s="304" t="s">
        <v>4</v>
      </c>
      <c r="H5" s="305" t="s">
        <v>5</v>
      </c>
      <c r="I5" s="187"/>
    </row>
    <row r="6" spans="1:9" s="187" customFormat="1" ht="12.75" customHeight="1">
      <c r="A6" s="188"/>
      <c r="B6" s="716" t="s">
        <v>250</v>
      </c>
      <c r="C6" s="718" t="s">
        <v>366</v>
      </c>
      <c r="D6" s="720" t="s">
        <v>365</v>
      </c>
      <c r="E6" s="721"/>
      <c r="F6" s="718" t="s">
        <v>370</v>
      </c>
      <c r="G6" s="718" t="s">
        <v>371</v>
      </c>
      <c r="H6" s="714" t="s">
        <v>369</v>
      </c>
    </row>
    <row r="7" spans="1:9" ht="38.25">
      <c r="A7" s="190"/>
      <c r="B7" s="717"/>
      <c r="C7" s="719"/>
      <c r="D7" s="306" t="s">
        <v>368</v>
      </c>
      <c r="E7" s="306" t="s">
        <v>367</v>
      </c>
      <c r="F7" s="719"/>
      <c r="G7" s="719"/>
      <c r="H7" s="715"/>
      <c r="I7" s="187"/>
    </row>
    <row r="8" spans="1:9">
      <c r="A8" s="188">
        <v>1</v>
      </c>
      <c r="B8" s="1" t="s">
        <v>94</v>
      </c>
      <c r="C8" s="635">
        <v>200582601.42999998</v>
      </c>
      <c r="D8" s="636"/>
      <c r="E8" s="635"/>
      <c r="F8" s="635">
        <v>21493017.509999998</v>
      </c>
      <c r="G8" s="637">
        <v>21493017.509999998</v>
      </c>
      <c r="H8" s="672">
        <f>IFERROR(G8/(C8+E8),"")</f>
        <v>0.10715295023980785</v>
      </c>
    </row>
    <row r="9" spans="1:9" ht="15" customHeight="1">
      <c r="A9" s="188">
        <v>2</v>
      </c>
      <c r="B9" s="1" t="s">
        <v>95</v>
      </c>
      <c r="C9" s="635"/>
      <c r="D9" s="636"/>
      <c r="E9" s="635"/>
      <c r="F9" s="635"/>
      <c r="G9" s="637"/>
      <c r="H9" s="672" t="str">
        <f t="shared" ref="H9:H21" si="0">IFERROR(G9/(C9+E9),"")</f>
        <v/>
      </c>
    </row>
    <row r="10" spans="1:9">
      <c r="A10" s="188">
        <v>3</v>
      </c>
      <c r="B10" s="1" t="s">
        <v>268</v>
      </c>
      <c r="C10" s="635">
        <v>26140428.5</v>
      </c>
      <c r="D10" s="636"/>
      <c r="E10" s="635"/>
      <c r="F10" s="635">
        <v>0</v>
      </c>
      <c r="G10" s="637">
        <v>0</v>
      </c>
      <c r="H10" s="672">
        <f t="shared" si="0"/>
        <v>0</v>
      </c>
    </row>
    <row r="11" spans="1:9">
      <c r="A11" s="188">
        <v>4</v>
      </c>
      <c r="B11" s="1" t="s">
        <v>96</v>
      </c>
      <c r="C11" s="635"/>
      <c r="D11" s="636"/>
      <c r="E11" s="635"/>
      <c r="F11" s="635"/>
      <c r="G11" s="637"/>
      <c r="H11" s="672" t="str">
        <f t="shared" si="0"/>
        <v/>
      </c>
    </row>
    <row r="12" spans="1:9">
      <c r="A12" s="188">
        <v>5</v>
      </c>
      <c r="B12" s="1" t="s">
        <v>97</v>
      </c>
      <c r="C12" s="635"/>
      <c r="D12" s="636"/>
      <c r="E12" s="635"/>
      <c r="F12" s="635"/>
      <c r="G12" s="637"/>
      <c r="H12" s="672" t="str">
        <f t="shared" si="0"/>
        <v/>
      </c>
    </row>
    <row r="13" spans="1:9">
      <c r="A13" s="188">
        <v>6</v>
      </c>
      <c r="B13" s="1" t="s">
        <v>98</v>
      </c>
      <c r="C13" s="635">
        <v>29959342.810000002</v>
      </c>
      <c r="D13" s="636"/>
      <c r="E13" s="635"/>
      <c r="F13" s="635">
        <v>14579446.432000002</v>
      </c>
      <c r="G13" s="637">
        <v>14579446.432000002</v>
      </c>
      <c r="H13" s="672">
        <f t="shared" si="0"/>
        <v>0.48664106300534704</v>
      </c>
    </row>
    <row r="14" spans="1:9">
      <c r="A14" s="188">
        <v>7</v>
      </c>
      <c r="B14" s="1" t="s">
        <v>99</v>
      </c>
      <c r="C14" s="635">
        <v>8793220.8877539188</v>
      </c>
      <c r="D14" s="636"/>
      <c r="E14" s="635"/>
      <c r="F14" s="636">
        <v>8793220.8877539188</v>
      </c>
      <c r="G14" s="638">
        <v>8793220.8877539188</v>
      </c>
      <c r="H14" s="672">
        <f t="shared" si="0"/>
        <v>1</v>
      </c>
    </row>
    <row r="15" spans="1:9">
      <c r="A15" s="188">
        <v>8</v>
      </c>
      <c r="B15" s="1" t="s">
        <v>100</v>
      </c>
      <c r="C15" s="636">
        <v>1444141649.0016694</v>
      </c>
      <c r="D15" s="636">
        <v>35681618.990000002</v>
      </c>
      <c r="E15" s="635">
        <v>12908667</v>
      </c>
      <c r="F15" s="636">
        <v>1092787737.0012522</v>
      </c>
      <c r="G15" s="638">
        <v>1092787737.0012522</v>
      </c>
      <c r="H15" s="672">
        <f t="shared" si="0"/>
        <v>0.75000000000000011</v>
      </c>
    </row>
    <row r="16" spans="1:9">
      <c r="A16" s="188">
        <v>9</v>
      </c>
      <c r="B16" s="1" t="s">
        <v>101</v>
      </c>
      <c r="C16" s="635"/>
      <c r="D16" s="636"/>
      <c r="E16" s="635"/>
      <c r="F16" s="636"/>
      <c r="G16" s="638"/>
      <c r="H16" s="672" t="str">
        <f t="shared" si="0"/>
        <v/>
      </c>
    </row>
    <row r="17" spans="1:8">
      <c r="A17" s="188">
        <v>10</v>
      </c>
      <c r="B17" s="1" t="s">
        <v>102</v>
      </c>
      <c r="C17" s="635">
        <v>13848958.735668307</v>
      </c>
      <c r="D17" s="636"/>
      <c r="E17" s="635"/>
      <c r="F17" s="636">
        <v>16033099.125674471</v>
      </c>
      <c r="G17" s="638">
        <v>16033099.125674471</v>
      </c>
      <c r="H17" s="672">
        <f t="shared" si="0"/>
        <v>1.157711524143751</v>
      </c>
    </row>
    <row r="18" spans="1:8">
      <c r="A18" s="188">
        <v>11</v>
      </c>
      <c r="B18" s="1" t="s">
        <v>103</v>
      </c>
      <c r="C18" s="635">
        <v>154706338.01719028</v>
      </c>
      <c r="D18" s="636"/>
      <c r="E18" s="635"/>
      <c r="F18" s="636">
        <v>177093896.55237895</v>
      </c>
      <c r="G18" s="638">
        <v>177093896.55237895</v>
      </c>
      <c r="H18" s="672">
        <f t="shared" si="0"/>
        <v>1.1447100281870874</v>
      </c>
    </row>
    <row r="19" spans="1:8">
      <c r="A19" s="188">
        <v>12</v>
      </c>
      <c r="B19" s="1" t="s">
        <v>104</v>
      </c>
      <c r="C19" s="635"/>
      <c r="D19" s="636"/>
      <c r="E19" s="635"/>
      <c r="F19" s="636"/>
      <c r="G19" s="638"/>
      <c r="H19" s="672" t="str">
        <f t="shared" si="0"/>
        <v/>
      </c>
    </row>
    <row r="20" spans="1:8">
      <c r="A20" s="188">
        <v>13</v>
      </c>
      <c r="B20" s="1" t="s">
        <v>245</v>
      </c>
      <c r="C20" s="635"/>
      <c r="D20" s="636"/>
      <c r="E20" s="635"/>
      <c r="F20" s="636"/>
      <c r="G20" s="638"/>
      <c r="H20" s="672" t="str">
        <f t="shared" si="0"/>
        <v/>
      </c>
    </row>
    <row r="21" spans="1:8">
      <c r="A21" s="188">
        <v>14</v>
      </c>
      <c r="B21" s="1" t="s">
        <v>106</v>
      </c>
      <c r="C21" s="635">
        <v>145537133.43999997</v>
      </c>
      <c r="D21" s="636"/>
      <c r="E21" s="635"/>
      <c r="F21" s="636">
        <v>75127733.279999986</v>
      </c>
      <c r="G21" s="638">
        <v>75127733.279999986</v>
      </c>
      <c r="H21" s="672">
        <f t="shared" si="0"/>
        <v>0.51621006614763787</v>
      </c>
    </row>
    <row r="22" spans="1:8" ht="13.5" thickBot="1">
      <c r="A22" s="191"/>
      <c r="B22" s="192" t="s">
        <v>107</v>
      </c>
      <c r="C22" s="307">
        <f>SUM(C8:C21)</f>
        <v>2023709672.8222821</v>
      </c>
      <c r="D22" s="307">
        <f>SUM(D8:D21)</f>
        <v>35681618.990000002</v>
      </c>
      <c r="E22" s="307">
        <f>SUM(E8:E21)</f>
        <v>12908667</v>
      </c>
      <c r="F22" s="307">
        <f>SUM(F8:F21)</f>
        <v>1405908150.7890594</v>
      </c>
      <c r="G22" s="307">
        <f>SUM(G8:G21)</f>
        <v>1405908150.7890594</v>
      </c>
      <c r="H22" s="585">
        <f>G22/(C22+E22)</f>
        <v>0.69031498111312339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302" bestFit="1" customWidth="1"/>
    <col min="2" max="2" width="81.7109375" style="302" customWidth="1"/>
    <col min="3" max="11" width="12.7109375" style="302" customWidth="1"/>
    <col min="12" max="16384" width="9.140625" style="302"/>
  </cols>
  <sheetData>
    <row r="1" spans="1:11">
      <c r="A1" s="302" t="s">
        <v>30</v>
      </c>
      <c r="B1" s="3" t="str">
        <f>'Info '!C2</f>
        <v>JSC "CREDO BANK"</v>
      </c>
    </row>
    <row r="2" spans="1:11">
      <c r="A2" s="302" t="s">
        <v>31</v>
      </c>
      <c r="B2" s="448">
        <f>'5. RWA '!B2</f>
        <v>44742</v>
      </c>
      <c r="C2" s="320"/>
      <c r="D2" s="320"/>
    </row>
    <row r="3" spans="1:11">
      <c r="B3" s="320"/>
      <c r="C3" s="320"/>
      <c r="D3" s="320"/>
    </row>
    <row r="4" spans="1:11" ht="13.5" thickBot="1">
      <c r="A4" s="302" t="s">
        <v>247</v>
      </c>
      <c r="B4" s="349" t="s">
        <v>375</v>
      </c>
      <c r="C4" s="320"/>
      <c r="D4" s="320"/>
    </row>
    <row r="5" spans="1:11" ht="30" customHeight="1">
      <c r="A5" s="722"/>
      <c r="B5" s="723"/>
      <c r="C5" s="724" t="s">
        <v>427</v>
      </c>
      <c r="D5" s="724"/>
      <c r="E5" s="724"/>
      <c r="F5" s="724" t="s">
        <v>428</v>
      </c>
      <c r="G5" s="724"/>
      <c r="H5" s="724"/>
      <c r="I5" s="724" t="s">
        <v>429</v>
      </c>
      <c r="J5" s="724"/>
      <c r="K5" s="725"/>
    </row>
    <row r="6" spans="1:11">
      <c r="A6" s="321"/>
      <c r="B6" s="322"/>
      <c r="C6" s="52" t="s">
        <v>69</v>
      </c>
      <c r="D6" s="52" t="s">
        <v>70</v>
      </c>
      <c r="E6" s="52" t="s">
        <v>71</v>
      </c>
      <c r="F6" s="52" t="s">
        <v>69</v>
      </c>
      <c r="G6" s="52" t="s">
        <v>70</v>
      </c>
      <c r="H6" s="52" t="s">
        <v>71</v>
      </c>
      <c r="I6" s="52" t="s">
        <v>69</v>
      </c>
      <c r="J6" s="52" t="s">
        <v>70</v>
      </c>
      <c r="K6" s="52" t="s">
        <v>71</v>
      </c>
    </row>
    <row r="7" spans="1:11">
      <c r="A7" s="323" t="s">
        <v>378</v>
      </c>
      <c r="B7" s="324"/>
      <c r="C7" s="324"/>
      <c r="D7" s="324"/>
      <c r="E7" s="324"/>
      <c r="F7" s="324"/>
      <c r="G7" s="324"/>
      <c r="H7" s="324"/>
      <c r="I7" s="324"/>
      <c r="J7" s="324"/>
      <c r="K7" s="325"/>
    </row>
    <row r="8" spans="1:11">
      <c r="A8" s="326">
        <v>1</v>
      </c>
      <c r="B8" s="327" t="s">
        <v>376</v>
      </c>
      <c r="C8" s="328"/>
      <c r="D8" s="328"/>
      <c r="E8" s="328"/>
      <c r="F8" s="588">
        <v>110096144.55883034</v>
      </c>
      <c r="G8" s="588">
        <v>79098182.840350315</v>
      </c>
      <c r="H8" s="588">
        <f>F8+G8</f>
        <v>189194327.39918065</v>
      </c>
      <c r="I8" s="588">
        <v>100622356.7885257</v>
      </c>
      <c r="J8" s="588">
        <v>36920624.08401341</v>
      </c>
      <c r="K8" s="673">
        <f>I8+J8</f>
        <v>137542980.8725391</v>
      </c>
    </row>
    <row r="9" spans="1:11">
      <c r="A9" s="323" t="s">
        <v>379</v>
      </c>
      <c r="B9" s="324"/>
      <c r="C9" s="324"/>
      <c r="D9" s="324"/>
      <c r="E9" s="324"/>
      <c r="F9" s="589"/>
      <c r="G9" s="589"/>
      <c r="H9" s="324"/>
      <c r="I9" s="589"/>
      <c r="J9" s="589"/>
      <c r="K9" s="325"/>
    </row>
    <row r="10" spans="1:11">
      <c r="A10" s="329">
        <v>2</v>
      </c>
      <c r="B10" s="330" t="s">
        <v>387</v>
      </c>
      <c r="C10" s="643">
        <v>118674172.96842293</v>
      </c>
      <c r="D10" s="674">
        <v>87165170.304991409</v>
      </c>
      <c r="E10" s="588">
        <f t="shared" ref="E10:E15" si="0">C10+D10</f>
        <v>205839343.27341434</v>
      </c>
      <c r="F10" s="674">
        <v>32391562.694528311</v>
      </c>
      <c r="G10" s="674">
        <v>22040804.562816057</v>
      </c>
      <c r="H10" s="588">
        <f t="shared" ref="H10:H15" si="1">F10+G10</f>
        <v>54432367.257344365</v>
      </c>
      <c r="I10" s="674">
        <v>5933708.648421146</v>
      </c>
      <c r="J10" s="674">
        <v>4358258.5152495699</v>
      </c>
      <c r="K10" s="673">
        <f t="shared" ref="K10:K15" si="2">I10+J10</f>
        <v>10291967.163670715</v>
      </c>
    </row>
    <row r="11" spans="1:11">
      <c r="A11" s="329">
        <v>3</v>
      </c>
      <c r="B11" s="330" t="s">
        <v>381</v>
      </c>
      <c r="C11" s="643">
        <v>110073786.79379621</v>
      </c>
      <c r="D11" s="674">
        <v>9119975.0890762843</v>
      </c>
      <c r="E11" s="588">
        <f t="shared" si="0"/>
        <v>119193761.88287249</v>
      </c>
      <c r="F11" s="674">
        <v>68403679.67083618</v>
      </c>
      <c r="G11" s="674">
        <v>6529886.3785603447</v>
      </c>
      <c r="H11" s="588">
        <f t="shared" si="1"/>
        <v>74933566.04939653</v>
      </c>
      <c r="I11" s="674">
        <v>64916577.269141607</v>
      </c>
      <c r="J11" s="674">
        <v>6506673.6840743506</v>
      </c>
      <c r="K11" s="673">
        <f t="shared" si="2"/>
        <v>71423250.953215957</v>
      </c>
    </row>
    <row r="12" spans="1:11">
      <c r="A12" s="329">
        <v>4</v>
      </c>
      <c r="B12" s="330" t="s">
        <v>382</v>
      </c>
      <c r="C12" s="643">
        <v>42853068.100358427</v>
      </c>
      <c r="D12" s="674">
        <v>0</v>
      </c>
      <c r="E12" s="588"/>
      <c r="F12" s="674">
        <v>0</v>
      </c>
      <c r="G12" s="674">
        <v>0</v>
      </c>
      <c r="H12" s="588"/>
      <c r="I12" s="674">
        <v>0</v>
      </c>
      <c r="J12" s="674">
        <v>0</v>
      </c>
      <c r="K12" s="673"/>
    </row>
    <row r="13" spans="1:11">
      <c r="A13" s="329">
        <v>5</v>
      </c>
      <c r="B13" s="330" t="s">
        <v>390</v>
      </c>
      <c r="C13" s="643">
        <v>17957279.352756754</v>
      </c>
      <c r="D13" s="674">
        <v>4639083.58238889</v>
      </c>
      <c r="E13" s="588">
        <f t="shared" si="0"/>
        <v>22596362.935145643</v>
      </c>
      <c r="F13" s="674">
        <v>5387183.8058270253</v>
      </c>
      <c r="G13" s="674">
        <v>1391725.0747166669</v>
      </c>
      <c r="H13" s="588">
        <f t="shared" si="1"/>
        <v>6778908.880543692</v>
      </c>
      <c r="I13" s="674">
        <v>897863.96763783775</v>
      </c>
      <c r="J13" s="674">
        <v>231954.17911944451</v>
      </c>
      <c r="K13" s="673">
        <f t="shared" si="2"/>
        <v>1129818.1467572823</v>
      </c>
    </row>
    <row r="14" spans="1:11">
      <c r="A14" s="329">
        <v>6</v>
      </c>
      <c r="B14" s="330" t="s">
        <v>422</v>
      </c>
      <c r="C14" s="643"/>
      <c r="D14" s="674"/>
      <c r="E14" s="588"/>
      <c r="F14" s="674">
        <v>0</v>
      </c>
      <c r="G14" s="674">
        <v>0</v>
      </c>
      <c r="H14" s="588"/>
      <c r="I14" s="674">
        <v>0</v>
      </c>
      <c r="J14" s="674">
        <v>0</v>
      </c>
      <c r="K14" s="673"/>
    </row>
    <row r="15" spans="1:11">
      <c r="A15" s="329">
        <v>7</v>
      </c>
      <c r="B15" s="330" t="s">
        <v>423</v>
      </c>
      <c r="C15" s="643">
        <v>10638653.013480287</v>
      </c>
      <c r="D15" s="674">
        <v>4116934.7982336418</v>
      </c>
      <c r="E15" s="588">
        <f t="shared" si="0"/>
        <v>14755587.811713928</v>
      </c>
      <c r="F15" s="674">
        <v>10638653.013480287</v>
      </c>
      <c r="G15" s="674">
        <v>4116934.7982336418</v>
      </c>
      <c r="H15" s="588">
        <f t="shared" si="1"/>
        <v>14755587.811713928</v>
      </c>
      <c r="I15" s="674">
        <v>10638653.013480287</v>
      </c>
      <c r="J15" s="674">
        <v>4116934.7982336418</v>
      </c>
      <c r="K15" s="673">
        <f t="shared" si="2"/>
        <v>14755587.811713928</v>
      </c>
    </row>
    <row r="16" spans="1:11">
      <c r="A16" s="329">
        <v>8</v>
      </c>
      <c r="B16" s="333" t="s">
        <v>383</v>
      </c>
      <c r="C16" s="586">
        <f>SUM(C10:C15)</f>
        <v>300196960.2288146</v>
      </c>
      <c r="D16" s="586">
        <f t="shared" ref="D16:E16" si="3">SUM(D10:D15)</f>
        <v>105041163.77469023</v>
      </c>
      <c r="E16" s="586">
        <f t="shared" si="3"/>
        <v>362385055.90314639</v>
      </c>
      <c r="F16" s="586">
        <f t="shared" ref="F16" si="4">SUM(F10:F15)</f>
        <v>116821079.1846718</v>
      </c>
      <c r="G16" s="586">
        <f t="shared" ref="G16" si="5">SUM(G10:G15)</f>
        <v>34079350.814326711</v>
      </c>
      <c r="H16" s="586">
        <f t="shared" ref="H16" si="6">SUM(H10:H15)</f>
        <v>150900429.99899852</v>
      </c>
      <c r="I16" s="586">
        <f t="shared" ref="I16" si="7">SUM(I10:I15)</f>
        <v>82386802.898680881</v>
      </c>
      <c r="J16" s="586">
        <f t="shared" ref="J16" si="8">SUM(J10:J15)</f>
        <v>15213821.176677007</v>
      </c>
      <c r="K16" s="586">
        <f t="shared" ref="K16" si="9">SUM(K10:K15)</f>
        <v>97600624.075357884</v>
      </c>
    </row>
    <row r="17" spans="1:11">
      <c r="A17" s="323" t="s">
        <v>380</v>
      </c>
      <c r="B17" s="324"/>
      <c r="C17" s="324"/>
      <c r="D17" s="324"/>
      <c r="E17" s="324"/>
      <c r="F17" s="324"/>
      <c r="G17" s="324"/>
      <c r="H17" s="324"/>
      <c r="I17" s="324"/>
      <c r="J17" s="324"/>
      <c r="K17" s="325"/>
    </row>
    <row r="18" spans="1:11">
      <c r="A18" s="329">
        <v>9</v>
      </c>
      <c r="B18" s="330" t="s">
        <v>386</v>
      </c>
      <c r="C18" s="330"/>
      <c r="D18" s="331"/>
      <c r="E18" s="331"/>
      <c r="F18" s="331"/>
      <c r="G18" s="331"/>
      <c r="H18" s="331"/>
      <c r="I18" s="331"/>
      <c r="J18" s="331"/>
      <c r="K18" s="332"/>
    </row>
    <row r="19" spans="1:11">
      <c r="A19" s="329">
        <v>10</v>
      </c>
      <c r="B19" s="330" t="s">
        <v>424</v>
      </c>
      <c r="C19" s="643">
        <v>66842866.840652853</v>
      </c>
      <c r="D19" s="674">
        <v>1083726.9061193902</v>
      </c>
      <c r="E19" s="588">
        <f t="shared" ref="E19" si="10">C19+D19</f>
        <v>67926593.746772245</v>
      </c>
      <c r="F19" s="674">
        <v>33421433.420326427</v>
      </c>
      <c r="G19" s="674">
        <v>541863.45305969508</v>
      </c>
      <c r="H19" s="588">
        <f t="shared" ref="H19" si="11">F19+G19</f>
        <v>33963296.873386122</v>
      </c>
      <c r="I19" s="674">
        <v>86125337.496462613</v>
      </c>
      <c r="J19" s="674">
        <v>42803364.356389448</v>
      </c>
      <c r="K19" s="673">
        <f t="shared" ref="K19" si="12">I19+J19</f>
        <v>128928701.85285206</v>
      </c>
    </row>
    <row r="20" spans="1:11">
      <c r="A20" s="329">
        <v>11</v>
      </c>
      <c r="B20" s="330" t="s">
        <v>385</v>
      </c>
      <c r="C20" s="330"/>
      <c r="D20" s="331"/>
      <c r="E20" s="331"/>
      <c r="F20" s="331"/>
      <c r="G20" s="331"/>
      <c r="H20" s="331"/>
      <c r="I20" s="331"/>
      <c r="J20" s="331"/>
      <c r="K20" s="332"/>
    </row>
    <row r="21" spans="1:11" ht="13.5" thickBot="1">
      <c r="A21" s="334">
        <v>12</v>
      </c>
      <c r="B21" s="335" t="s">
        <v>384</v>
      </c>
      <c r="C21" s="587">
        <f>SUM(C18:C20)</f>
        <v>66842866.840652853</v>
      </c>
      <c r="D21" s="587">
        <f t="shared" ref="D21:E21" si="13">SUM(D18:D20)</f>
        <v>1083726.9061193902</v>
      </c>
      <c r="E21" s="587">
        <f t="shared" si="13"/>
        <v>67926593.746772245</v>
      </c>
      <c r="F21" s="587">
        <f>SUM(F18:F20)</f>
        <v>33421433.420326427</v>
      </c>
      <c r="G21" s="587">
        <f t="shared" ref="G21" si="14">SUM(G18:G20)</f>
        <v>541863.45305969508</v>
      </c>
      <c r="H21" s="587">
        <f t="shared" ref="H21" si="15">SUM(H18:H20)</f>
        <v>33963296.873386122</v>
      </c>
      <c r="I21" s="587">
        <f t="shared" ref="I21" si="16">SUM(I18:I20)</f>
        <v>86125337.496462613</v>
      </c>
      <c r="J21" s="587">
        <f t="shared" ref="J21" si="17">SUM(J18:J20)</f>
        <v>42803364.356389448</v>
      </c>
      <c r="K21" s="587">
        <f t="shared" ref="K21" si="18">SUM(K18:K20)</f>
        <v>128928701.85285206</v>
      </c>
    </row>
    <row r="22" spans="1:11" ht="38.25" customHeight="1" thickBot="1">
      <c r="A22" s="336"/>
      <c r="B22" s="337"/>
      <c r="C22" s="337"/>
      <c r="D22" s="337"/>
      <c r="E22" s="337"/>
      <c r="F22" s="726" t="s">
        <v>426</v>
      </c>
      <c r="G22" s="724"/>
      <c r="H22" s="724"/>
      <c r="I22" s="726" t="s">
        <v>391</v>
      </c>
      <c r="J22" s="724"/>
      <c r="K22" s="725"/>
    </row>
    <row r="23" spans="1:11" ht="13.5" thickBot="1">
      <c r="A23" s="338">
        <v>13</v>
      </c>
      <c r="B23" s="339" t="s">
        <v>376</v>
      </c>
      <c r="C23" s="340"/>
      <c r="D23" s="340"/>
      <c r="E23" s="340"/>
      <c r="F23" s="590">
        <f>F8</f>
        <v>110096144.55883034</v>
      </c>
      <c r="G23" s="590">
        <f>G8</f>
        <v>79098182.840350315</v>
      </c>
      <c r="H23" s="591">
        <f>F23+G23</f>
        <v>189194327.39918065</v>
      </c>
      <c r="I23" s="590">
        <f>I8</f>
        <v>100622356.7885257</v>
      </c>
      <c r="J23" s="590">
        <f>J8</f>
        <v>36920624.08401341</v>
      </c>
      <c r="K23" s="592">
        <f>I23+J23</f>
        <v>137542980.8725391</v>
      </c>
    </row>
    <row r="24" spans="1:11" ht="13.5" thickBot="1">
      <c r="A24" s="341">
        <v>14</v>
      </c>
      <c r="B24" s="342" t="s">
        <v>388</v>
      </c>
      <c r="C24" s="343"/>
      <c r="D24" s="344"/>
      <c r="E24" s="345"/>
      <c r="F24" s="593">
        <f>MAX(F16-F21,F16*0.25)</f>
        <v>83399645.764345378</v>
      </c>
      <c r="G24" s="593">
        <f>MAX(G16-G21,G16*0.25)</f>
        <v>33537487.361267015</v>
      </c>
      <c r="H24" s="591">
        <f>F24+G24</f>
        <v>116937133.12561239</v>
      </c>
      <c r="I24" s="593">
        <f>MAX(I16-I21,I16*0.25)</f>
        <v>20596700.72467022</v>
      </c>
      <c r="J24" s="593">
        <f>MAX(J16-J21,J16*0.25)</f>
        <v>3803455.2941692518</v>
      </c>
      <c r="K24" s="592">
        <f>I24+J24</f>
        <v>24400156.018839471</v>
      </c>
    </row>
    <row r="25" spans="1:11" ht="13.5" thickBot="1">
      <c r="A25" s="346">
        <v>15</v>
      </c>
      <c r="B25" s="347" t="s">
        <v>389</v>
      </c>
      <c r="C25" s="348"/>
      <c r="D25" s="348"/>
      <c r="E25" s="348"/>
      <c r="F25" s="594">
        <f>F23/F24</f>
        <v>1.3201032636267878</v>
      </c>
      <c r="G25" s="594">
        <f t="shared" ref="G25:K25" si="19">G23/G24</f>
        <v>2.3585005635127598</v>
      </c>
      <c r="H25" s="594">
        <f t="shared" si="19"/>
        <v>1.6179148773550869</v>
      </c>
      <c r="I25" s="594">
        <f t="shared" si="19"/>
        <v>4.885362861441334</v>
      </c>
      <c r="J25" s="594">
        <f t="shared" si="19"/>
        <v>9.7071271326925341</v>
      </c>
      <c r="K25" s="594">
        <f t="shared" si="19"/>
        <v>5.6369713688036072</v>
      </c>
    </row>
    <row r="27" spans="1:11" ht="38.25">
      <c r="B27" s="319" t="s">
        <v>425</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5"/>
  </cols>
  <sheetData>
    <row r="1" spans="1:14">
      <c r="A1" s="4" t="s">
        <v>30</v>
      </c>
      <c r="B1" s="3" t="str">
        <f>'Info '!C2</f>
        <v>JSC "CREDO BANK"</v>
      </c>
    </row>
    <row r="2" spans="1:14" ht="14.25" customHeight="1">
      <c r="A2" s="4" t="s">
        <v>31</v>
      </c>
      <c r="B2" s="448">
        <f>'7. LI1 '!B2</f>
        <v>44742</v>
      </c>
    </row>
    <row r="3" spans="1:14" ht="14.25" customHeight="1"/>
    <row r="4" spans="1:14" ht="13.5" thickBot="1">
      <c r="A4" s="4" t="s">
        <v>263</v>
      </c>
      <c r="B4" s="265" t="s">
        <v>28</v>
      </c>
    </row>
    <row r="5" spans="1:14" s="198" customFormat="1">
      <c r="A5" s="194"/>
      <c r="B5" s="195"/>
      <c r="C5" s="196" t="s">
        <v>0</v>
      </c>
      <c r="D5" s="196" t="s">
        <v>1</v>
      </c>
      <c r="E5" s="196" t="s">
        <v>2</v>
      </c>
      <c r="F5" s="196" t="s">
        <v>3</v>
      </c>
      <c r="G5" s="196" t="s">
        <v>4</v>
      </c>
      <c r="H5" s="196" t="s">
        <v>5</v>
      </c>
      <c r="I5" s="196" t="s">
        <v>8</v>
      </c>
      <c r="J5" s="196" t="s">
        <v>9</v>
      </c>
      <c r="K5" s="196" t="s">
        <v>10</v>
      </c>
      <c r="L5" s="196" t="s">
        <v>11</v>
      </c>
      <c r="M5" s="196" t="s">
        <v>12</v>
      </c>
      <c r="N5" s="197" t="s">
        <v>13</v>
      </c>
    </row>
    <row r="6" spans="1:14" ht="25.5">
      <c r="A6" s="199"/>
      <c r="B6" s="200"/>
      <c r="C6" s="201" t="s">
        <v>262</v>
      </c>
      <c r="D6" s="202" t="s">
        <v>261</v>
      </c>
      <c r="E6" s="203" t="s">
        <v>260</v>
      </c>
      <c r="F6" s="204">
        <v>0</v>
      </c>
      <c r="G6" s="204">
        <v>0.2</v>
      </c>
      <c r="H6" s="204">
        <v>0.35</v>
      </c>
      <c r="I6" s="204">
        <v>0.5</v>
      </c>
      <c r="J6" s="204">
        <v>0.75</v>
      </c>
      <c r="K6" s="204">
        <v>1</v>
      </c>
      <c r="L6" s="204">
        <v>1.5</v>
      </c>
      <c r="M6" s="204">
        <v>2.5</v>
      </c>
      <c r="N6" s="264" t="s">
        <v>274</v>
      </c>
    </row>
    <row r="7" spans="1:14" ht="15.75">
      <c r="A7" s="205">
        <v>1</v>
      </c>
      <c r="B7" s="206" t="s">
        <v>259</v>
      </c>
      <c r="C7" s="207">
        <f>SUM(C8:C13)</f>
        <v>116641515</v>
      </c>
      <c r="D7" s="200"/>
      <c r="E7" s="208">
        <f t="shared" ref="E7:M7" si="0">SUM(E8:E13)</f>
        <v>2332830.3000000003</v>
      </c>
      <c r="F7" s="640">
        <f>SUM(F8:F13)</f>
        <v>0</v>
      </c>
      <c r="G7" s="640">
        <f t="shared" si="0"/>
        <v>0</v>
      </c>
      <c r="H7" s="640">
        <f t="shared" si="0"/>
        <v>0</v>
      </c>
      <c r="I7" s="640">
        <f t="shared" si="0"/>
        <v>0</v>
      </c>
      <c r="J7" s="640">
        <f t="shared" si="0"/>
        <v>0</v>
      </c>
      <c r="K7" s="640">
        <f t="shared" si="0"/>
        <v>2332830.3000000003</v>
      </c>
      <c r="L7" s="640">
        <f t="shared" si="0"/>
        <v>0</v>
      </c>
      <c r="M7" s="640">
        <f t="shared" si="0"/>
        <v>0</v>
      </c>
      <c r="N7" s="210">
        <f>SUM(N8:N13)</f>
        <v>2332830.3000000003</v>
      </c>
    </row>
    <row r="8" spans="1:14" ht="14.25">
      <c r="A8" s="205">
        <v>1.1000000000000001</v>
      </c>
      <c r="B8" s="211" t="s">
        <v>257</v>
      </c>
      <c r="C8" s="209">
        <v>116641515</v>
      </c>
      <c r="D8" s="212">
        <v>0.02</v>
      </c>
      <c r="E8" s="208">
        <f>C8*D8</f>
        <v>2332830.3000000003</v>
      </c>
      <c r="F8" s="209"/>
      <c r="G8" s="209"/>
      <c r="H8" s="209"/>
      <c r="I8" s="209"/>
      <c r="J8" s="209"/>
      <c r="K8" s="209">
        <v>2332830.3000000003</v>
      </c>
      <c r="L8" s="209"/>
      <c r="M8" s="209"/>
      <c r="N8" s="210">
        <f>SUMPRODUCT($F$6:$M$6,F8:M8)</f>
        <v>2332830.3000000003</v>
      </c>
    </row>
    <row r="9" spans="1:14" ht="14.25">
      <c r="A9" s="205">
        <v>1.2</v>
      </c>
      <c r="B9" s="211" t="s">
        <v>256</v>
      </c>
      <c r="C9" s="209"/>
      <c r="D9" s="212">
        <v>0.05</v>
      </c>
      <c r="E9" s="208">
        <f>C9*D9</f>
        <v>0</v>
      </c>
      <c r="F9" s="209"/>
      <c r="G9" s="209"/>
      <c r="H9" s="209"/>
      <c r="I9" s="209"/>
      <c r="J9" s="209"/>
      <c r="K9" s="209"/>
      <c r="L9" s="209"/>
      <c r="M9" s="209"/>
      <c r="N9" s="210">
        <f t="shared" ref="N9:N12" si="1">SUMPRODUCT($F$6:$M$6,F9:M9)</f>
        <v>0</v>
      </c>
    </row>
    <row r="10" spans="1:14" ht="14.25">
      <c r="A10" s="205">
        <v>1.3</v>
      </c>
      <c r="B10" s="211" t="s">
        <v>255</v>
      </c>
      <c r="C10" s="209">
        <v>0</v>
      </c>
      <c r="D10" s="212">
        <v>0.08</v>
      </c>
      <c r="E10" s="208">
        <f>C10*D10</f>
        <v>0</v>
      </c>
      <c r="F10" s="209"/>
      <c r="G10" s="209"/>
      <c r="H10" s="209"/>
      <c r="I10" s="209"/>
      <c r="J10" s="209"/>
      <c r="K10" s="209"/>
      <c r="L10" s="209"/>
      <c r="M10" s="209"/>
      <c r="N10" s="210">
        <f>SUMPRODUCT($F$6:$M$6,F10:M10)</f>
        <v>0</v>
      </c>
    </row>
    <row r="11" spans="1:14" ht="14.25">
      <c r="A11" s="205">
        <v>1.4</v>
      </c>
      <c r="B11" s="211" t="s">
        <v>254</v>
      </c>
      <c r="C11" s="209">
        <v>0</v>
      </c>
      <c r="D11" s="212">
        <v>0.11</v>
      </c>
      <c r="E11" s="208">
        <f>C11*D11</f>
        <v>0</v>
      </c>
      <c r="F11" s="209"/>
      <c r="G11" s="209"/>
      <c r="H11" s="209"/>
      <c r="I11" s="209"/>
      <c r="J11" s="209"/>
      <c r="K11" s="209"/>
      <c r="L11" s="209"/>
      <c r="M11" s="209"/>
      <c r="N11" s="210">
        <f t="shared" si="1"/>
        <v>0</v>
      </c>
    </row>
    <row r="12" spans="1:14" ht="14.25">
      <c r="A12" s="205">
        <v>1.5</v>
      </c>
      <c r="B12" s="211" t="s">
        <v>253</v>
      </c>
      <c r="C12" s="209">
        <v>0</v>
      </c>
      <c r="D12" s="212">
        <v>0.14000000000000001</v>
      </c>
      <c r="E12" s="208">
        <f>C12*D12</f>
        <v>0</v>
      </c>
      <c r="F12" s="209"/>
      <c r="G12" s="209"/>
      <c r="H12" s="209"/>
      <c r="I12" s="209"/>
      <c r="J12" s="209"/>
      <c r="K12" s="209"/>
      <c r="L12" s="209"/>
      <c r="M12" s="209"/>
      <c r="N12" s="210">
        <f t="shared" si="1"/>
        <v>0</v>
      </c>
    </row>
    <row r="13" spans="1:14" ht="14.25">
      <c r="A13" s="205">
        <v>1.6</v>
      </c>
      <c r="B13" s="213" t="s">
        <v>252</v>
      </c>
      <c r="C13" s="209">
        <v>0</v>
      </c>
      <c r="D13" s="214"/>
      <c r="E13" s="209"/>
      <c r="F13" s="209"/>
      <c r="G13" s="209"/>
      <c r="H13" s="209"/>
      <c r="I13" s="209"/>
      <c r="J13" s="209"/>
      <c r="K13" s="209"/>
      <c r="L13" s="209"/>
      <c r="M13" s="209"/>
      <c r="N13" s="210">
        <f>SUMPRODUCT($F$6:$M$6,F13:M13)</f>
        <v>0</v>
      </c>
    </row>
    <row r="14" spans="1:14" ht="15">
      <c r="A14" s="205">
        <v>2</v>
      </c>
      <c r="B14" s="215" t="s">
        <v>258</v>
      </c>
      <c r="C14" s="207">
        <f>SUM(C15:C20)</f>
        <v>0</v>
      </c>
      <c r="D14" s="200"/>
      <c r="E14" s="208">
        <f t="shared" ref="E14:M14" si="2">SUM(E15:E20)</f>
        <v>0</v>
      </c>
      <c r="F14" s="209">
        <f t="shared" si="2"/>
        <v>0</v>
      </c>
      <c r="G14" s="209">
        <f t="shared" si="2"/>
        <v>0</v>
      </c>
      <c r="H14" s="209">
        <f t="shared" si="2"/>
        <v>0</v>
      </c>
      <c r="I14" s="209">
        <f t="shared" si="2"/>
        <v>0</v>
      </c>
      <c r="J14" s="209">
        <f t="shared" si="2"/>
        <v>0</v>
      </c>
      <c r="K14" s="209">
        <f t="shared" si="2"/>
        <v>0</v>
      </c>
      <c r="L14" s="209">
        <f t="shared" si="2"/>
        <v>0</v>
      </c>
      <c r="M14" s="209">
        <f t="shared" si="2"/>
        <v>0</v>
      </c>
      <c r="N14" s="210">
        <f>SUM(N15:N20)</f>
        <v>0</v>
      </c>
    </row>
    <row r="15" spans="1:14" ht="14.25">
      <c r="A15" s="205">
        <v>2.1</v>
      </c>
      <c r="B15" s="213" t="s">
        <v>257</v>
      </c>
      <c r="C15" s="209"/>
      <c r="D15" s="212">
        <v>5.0000000000000001E-3</v>
      </c>
      <c r="E15" s="208">
        <f>C15*D15</f>
        <v>0</v>
      </c>
      <c r="F15" s="209"/>
      <c r="G15" s="209"/>
      <c r="H15" s="209"/>
      <c r="I15" s="209"/>
      <c r="J15" s="209"/>
      <c r="K15" s="209"/>
      <c r="L15" s="209"/>
      <c r="M15" s="209"/>
      <c r="N15" s="210">
        <f>SUMPRODUCT($F$6:$M$6,F15:M15)</f>
        <v>0</v>
      </c>
    </row>
    <row r="16" spans="1:14" ht="14.25">
      <c r="A16" s="205">
        <v>2.2000000000000002</v>
      </c>
      <c r="B16" s="213" t="s">
        <v>256</v>
      </c>
      <c r="C16" s="209"/>
      <c r="D16" s="212">
        <v>0.01</v>
      </c>
      <c r="E16" s="208">
        <f>C16*D16</f>
        <v>0</v>
      </c>
      <c r="F16" s="209"/>
      <c r="G16" s="209"/>
      <c r="H16" s="209"/>
      <c r="I16" s="209"/>
      <c r="J16" s="209"/>
      <c r="K16" s="209"/>
      <c r="L16" s="209"/>
      <c r="M16" s="209"/>
      <c r="N16" s="210">
        <f t="shared" ref="N16:N20" si="3">SUMPRODUCT($F$6:$M$6,F16:M16)</f>
        <v>0</v>
      </c>
    </row>
    <row r="17" spans="1:14" ht="14.25">
      <c r="A17" s="205">
        <v>2.2999999999999998</v>
      </c>
      <c r="B17" s="213" t="s">
        <v>255</v>
      </c>
      <c r="C17" s="209"/>
      <c r="D17" s="212">
        <v>0.02</v>
      </c>
      <c r="E17" s="208">
        <f>C17*D17</f>
        <v>0</v>
      </c>
      <c r="F17" s="209"/>
      <c r="G17" s="209"/>
      <c r="H17" s="209"/>
      <c r="I17" s="209"/>
      <c r="J17" s="209"/>
      <c r="K17" s="209"/>
      <c r="L17" s="209"/>
      <c r="M17" s="209"/>
      <c r="N17" s="210">
        <f t="shared" si="3"/>
        <v>0</v>
      </c>
    </row>
    <row r="18" spans="1:14" ht="14.25">
      <c r="A18" s="205">
        <v>2.4</v>
      </c>
      <c r="B18" s="213" t="s">
        <v>254</v>
      </c>
      <c r="C18" s="209"/>
      <c r="D18" s="212">
        <v>0.03</v>
      </c>
      <c r="E18" s="208">
        <f>C18*D18</f>
        <v>0</v>
      </c>
      <c r="F18" s="209"/>
      <c r="G18" s="209"/>
      <c r="H18" s="209"/>
      <c r="I18" s="209"/>
      <c r="J18" s="209"/>
      <c r="K18" s="209"/>
      <c r="L18" s="209"/>
      <c r="M18" s="209"/>
      <c r="N18" s="210">
        <f t="shared" si="3"/>
        <v>0</v>
      </c>
    </row>
    <row r="19" spans="1:14" ht="14.25">
      <c r="A19" s="205">
        <v>2.5</v>
      </c>
      <c r="B19" s="213" t="s">
        <v>253</v>
      </c>
      <c r="C19" s="209"/>
      <c r="D19" s="212">
        <v>0.04</v>
      </c>
      <c r="E19" s="208">
        <f>C19*D19</f>
        <v>0</v>
      </c>
      <c r="F19" s="209"/>
      <c r="G19" s="209"/>
      <c r="H19" s="209"/>
      <c r="I19" s="209"/>
      <c r="J19" s="209"/>
      <c r="K19" s="209"/>
      <c r="L19" s="209"/>
      <c r="M19" s="209"/>
      <c r="N19" s="210">
        <f t="shared" si="3"/>
        <v>0</v>
      </c>
    </row>
    <row r="20" spans="1:14" ht="14.25">
      <c r="A20" s="205">
        <v>2.6</v>
      </c>
      <c r="B20" s="213" t="s">
        <v>252</v>
      </c>
      <c r="C20" s="209"/>
      <c r="D20" s="214"/>
      <c r="E20" s="216"/>
      <c r="F20" s="209"/>
      <c r="G20" s="209"/>
      <c r="H20" s="209"/>
      <c r="I20" s="209"/>
      <c r="J20" s="209"/>
      <c r="K20" s="209"/>
      <c r="L20" s="209"/>
      <c r="M20" s="209"/>
      <c r="N20" s="210">
        <f t="shared" si="3"/>
        <v>0</v>
      </c>
    </row>
    <row r="21" spans="1:14" ht="16.5" thickBot="1">
      <c r="A21" s="217"/>
      <c r="B21" s="218" t="s">
        <v>107</v>
      </c>
      <c r="C21" s="193">
        <f>C14+C7</f>
        <v>116641515</v>
      </c>
      <c r="D21" s="219"/>
      <c r="E21" s="220">
        <f>E14+E7</f>
        <v>2332830.3000000003</v>
      </c>
      <c r="F21" s="221">
        <f>F7+F14</f>
        <v>0</v>
      </c>
      <c r="G21" s="221">
        <f t="shared" ref="G21:L21" si="4">G7+G14</f>
        <v>0</v>
      </c>
      <c r="H21" s="221">
        <f t="shared" si="4"/>
        <v>0</v>
      </c>
      <c r="I21" s="221">
        <f t="shared" si="4"/>
        <v>0</v>
      </c>
      <c r="J21" s="221">
        <f t="shared" si="4"/>
        <v>0</v>
      </c>
      <c r="K21" s="639">
        <f t="shared" si="4"/>
        <v>2332830.3000000003</v>
      </c>
      <c r="L21" s="221">
        <f t="shared" si="4"/>
        <v>0</v>
      </c>
      <c r="M21" s="221">
        <f>M7+M14</f>
        <v>0</v>
      </c>
      <c r="N21" s="222">
        <f>N14+N7</f>
        <v>2332830.3000000003</v>
      </c>
    </row>
    <row r="22" spans="1:14">
      <c r="E22" s="223"/>
      <c r="F22" s="223"/>
      <c r="G22" s="223"/>
      <c r="H22" s="223"/>
      <c r="I22" s="223"/>
      <c r="J22" s="223"/>
      <c r="K22" s="223"/>
      <c r="L22" s="223"/>
      <c r="M22" s="22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0" zoomScale="90" zoomScaleNormal="90" workbookViewId="0">
      <selection activeCell="C28" sqref="C28:C30"/>
    </sheetView>
  </sheetViews>
  <sheetFormatPr defaultRowHeight="15"/>
  <cols>
    <col min="1" max="1" width="11.42578125" customWidth="1"/>
    <col min="2" max="2" width="76.85546875" style="381" customWidth="1"/>
    <col min="3" max="3" width="22.85546875" customWidth="1"/>
  </cols>
  <sheetData>
    <row r="1" spans="1:3">
      <c r="A1" s="2" t="s">
        <v>30</v>
      </c>
      <c r="B1" s="3" t="str">
        <f>'Info '!C2</f>
        <v>JSC "CREDO BANK"</v>
      </c>
    </row>
    <row r="2" spans="1:3">
      <c r="A2" s="2" t="s">
        <v>31</v>
      </c>
      <c r="B2" s="448">
        <f>'7. LI1 '!B2</f>
        <v>44742</v>
      </c>
    </row>
    <row r="3" spans="1:3">
      <c r="A3" s="4"/>
      <c r="B3"/>
    </row>
    <row r="4" spans="1:3">
      <c r="A4" s="4" t="s">
        <v>430</v>
      </c>
      <c r="B4" t="s">
        <v>431</v>
      </c>
    </row>
    <row r="5" spans="1:3">
      <c r="A5" s="382" t="s">
        <v>432</v>
      </c>
      <c r="B5" s="383"/>
      <c r="C5" s="384"/>
    </row>
    <row r="6" spans="1:3" ht="24">
      <c r="A6" s="385">
        <v>1</v>
      </c>
      <c r="B6" s="386" t="s">
        <v>483</v>
      </c>
      <c r="C6" s="641">
        <v>2036805682.5322819</v>
      </c>
    </row>
    <row r="7" spans="1:3">
      <c r="A7" s="385">
        <v>2</v>
      </c>
      <c r="B7" s="386" t="s">
        <v>433</v>
      </c>
      <c r="C7" s="641">
        <v>-13492468.710000001</v>
      </c>
    </row>
    <row r="8" spans="1:3" ht="24">
      <c r="A8" s="388">
        <v>3</v>
      </c>
      <c r="B8" s="389" t="s">
        <v>434</v>
      </c>
      <c r="C8" s="595">
        <f>C6+C7</f>
        <v>2023313213.8222818</v>
      </c>
    </row>
    <row r="9" spans="1:3">
      <c r="A9" s="382" t="s">
        <v>435</v>
      </c>
      <c r="B9" s="383"/>
      <c r="C9" s="390"/>
    </row>
    <row r="10" spans="1:3" ht="24">
      <c r="A10" s="391">
        <v>4</v>
      </c>
      <c r="B10" s="392" t="s">
        <v>436</v>
      </c>
      <c r="C10" s="387"/>
    </row>
    <row r="11" spans="1:3">
      <c r="A11" s="391">
        <v>5</v>
      </c>
      <c r="B11" s="393" t="s">
        <v>437</v>
      </c>
      <c r="C11" s="387"/>
    </row>
    <row r="12" spans="1:3">
      <c r="A12" s="391" t="s">
        <v>438</v>
      </c>
      <c r="B12" s="393" t="s">
        <v>439</v>
      </c>
      <c r="C12" s="595">
        <f>'15. CCR '!E21</f>
        <v>2332830.3000000003</v>
      </c>
    </row>
    <row r="13" spans="1:3" ht="24">
      <c r="A13" s="394">
        <v>6</v>
      </c>
      <c r="B13" s="392" t="s">
        <v>440</v>
      </c>
      <c r="C13" s="387"/>
    </row>
    <row r="14" spans="1:3">
      <c r="A14" s="394">
        <v>7</v>
      </c>
      <c r="B14" s="395" t="s">
        <v>441</v>
      </c>
      <c r="C14" s="387"/>
    </row>
    <row r="15" spans="1:3">
      <c r="A15" s="396">
        <v>8</v>
      </c>
      <c r="B15" s="397" t="s">
        <v>442</v>
      </c>
      <c r="C15" s="387"/>
    </row>
    <row r="16" spans="1:3">
      <c r="A16" s="394">
        <v>9</v>
      </c>
      <c r="B16" s="395" t="s">
        <v>443</v>
      </c>
      <c r="C16" s="387"/>
    </row>
    <row r="17" spans="1:3">
      <c r="A17" s="394">
        <v>10</v>
      </c>
      <c r="B17" s="395" t="s">
        <v>444</v>
      </c>
      <c r="C17" s="387"/>
    </row>
    <row r="18" spans="1:3">
      <c r="A18" s="398">
        <v>11</v>
      </c>
      <c r="B18" s="399" t="s">
        <v>445</v>
      </c>
      <c r="C18" s="400">
        <f>SUM(C10:C17)</f>
        <v>2332830.3000000003</v>
      </c>
    </row>
    <row r="19" spans="1:3">
      <c r="A19" s="401" t="s">
        <v>446</v>
      </c>
      <c r="B19" s="402"/>
      <c r="C19" s="403"/>
    </row>
    <row r="20" spans="1:3" ht="24">
      <c r="A20" s="404">
        <v>12</v>
      </c>
      <c r="B20" s="392" t="s">
        <v>447</v>
      </c>
      <c r="C20" s="387"/>
    </row>
    <row r="21" spans="1:3">
      <c r="A21" s="404">
        <v>13</v>
      </c>
      <c r="B21" s="392" t="s">
        <v>448</v>
      </c>
      <c r="C21" s="387"/>
    </row>
    <row r="22" spans="1:3">
      <c r="A22" s="404">
        <v>14</v>
      </c>
      <c r="B22" s="392" t="s">
        <v>449</v>
      </c>
      <c r="C22" s="387"/>
    </row>
    <row r="23" spans="1:3" ht="24">
      <c r="A23" s="404" t="s">
        <v>450</v>
      </c>
      <c r="B23" s="392" t="s">
        <v>451</v>
      </c>
      <c r="C23" s="387"/>
    </row>
    <row r="24" spans="1:3">
      <c r="A24" s="404">
        <v>15</v>
      </c>
      <c r="B24" s="392" t="s">
        <v>452</v>
      </c>
      <c r="C24" s="387"/>
    </row>
    <row r="25" spans="1:3">
      <c r="A25" s="404" t="s">
        <v>453</v>
      </c>
      <c r="B25" s="392" t="s">
        <v>454</v>
      </c>
      <c r="C25" s="387"/>
    </row>
    <row r="26" spans="1:3">
      <c r="A26" s="405">
        <v>16</v>
      </c>
      <c r="B26" s="406" t="s">
        <v>455</v>
      </c>
      <c r="C26" s="400">
        <f>SUM(C20:C25)</f>
        <v>0</v>
      </c>
    </row>
    <row r="27" spans="1:3">
      <c r="A27" s="382" t="s">
        <v>456</v>
      </c>
      <c r="B27" s="383"/>
      <c r="C27" s="390"/>
    </row>
    <row r="28" spans="1:3">
      <c r="A28" s="407">
        <v>17</v>
      </c>
      <c r="B28" s="393" t="s">
        <v>457</v>
      </c>
      <c r="C28" s="641">
        <v>35681618.990000002</v>
      </c>
    </row>
    <row r="29" spans="1:3">
      <c r="A29" s="407">
        <v>18</v>
      </c>
      <c r="B29" s="393" t="s">
        <v>458</v>
      </c>
      <c r="C29" s="641">
        <v>-22772951.990000002</v>
      </c>
    </row>
    <row r="30" spans="1:3">
      <c r="A30" s="405">
        <v>19</v>
      </c>
      <c r="B30" s="406" t="s">
        <v>459</v>
      </c>
      <c r="C30" s="595">
        <f>C28+C29</f>
        <v>12908667</v>
      </c>
    </row>
    <row r="31" spans="1:3">
      <c r="A31" s="382" t="s">
        <v>460</v>
      </c>
      <c r="B31" s="383"/>
      <c r="C31" s="390"/>
    </row>
    <row r="32" spans="1:3" ht="24">
      <c r="A32" s="407" t="s">
        <v>461</v>
      </c>
      <c r="B32" s="392" t="s">
        <v>462</v>
      </c>
      <c r="C32" s="408"/>
    </row>
    <row r="33" spans="1:3">
      <c r="A33" s="407" t="s">
        <v>463</v>
      </c>
      <c r="B33" s="393" t="s">
        <v>464</v>
      </c>
      <c r="C33" s="408"/>
    </row>
    <row r="34" spans="1:3">
      <c r="A34" s="382" t="s">
        <v>465</v>
      </c>
      <c r="B34" s="383"/>
      <c r="C34" s="390"/>
    </row>
    <row r="35" spans="1:3">
      <c r="A35" s="409">
        <v>20</v>
      </c>
      <c r="B35" s="410" t="s">
        <v>466</v>
      </c>
      <c r="C35" s="595">
        <f>'1. key ratios '!C9</f>
        <v>198409430.91999987</v>
      </c>
    </row>
    <row r="36" spans="1:3">
      <c r="A36" s="405">
        <v>21</v>
      </c>
      <c r="B36" s="406" t="s">
        <v>467</v>
      </c>
      <c r="C36" s="595">
        <f>C8+C18+C26+C30</f>
        <v>2038554711.1222818</v>
      </c>
    </row>
    <row r="37" spans="1:3">
      <c r="A37" s="382" t="s">
        <v>468</v>
      </c>
      <c r="B37" s="383"/>
      <c r="C37" s="390"/>
    </row>
    <row r="38" spans="1:3">
      <c r="A38" s="405">
        <v>22</v>
      </c>
      <c r="B38" s="406" t="s">
        <v>468</v>
      </c>
      <c r="C38" s="596">
        <f t="shared" ref="C38" si="0">C35/C36</f>
        <v>9.7328479749640803E-2</v>
      </c>
    </row>
    <row r="39" spans="1:3">
      <c r="A39" s="382" t="s">
        <v>469</v>
      </c>
      <c r="B39" s="383"/>
      <c r="C39" s="390"/>
    </row>
    <row r="40" spans="1:3">
      <c r="A40" s="411" t="s">
        <v>470</v>
      </c>
      <c r="B40" s="392" t="s">
        <v>471</v>
      </c>
      <c r="C40" s="408"/>
    </row>
    <row r="41" spans="1:3" ht="24">
      <c r="A41" s="412" t="s">
        <v>472</v>
      </c>
      <c r="B41" s="386" t="s">
        <v>473</v>
      </c>
      <c r="C41" s="408"/>
    </row>
    <row r="43" spans="1:3">
      <c r="B43" s="381"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5" activePane="bottomRight" state="frozen"/>
      <selection pane="topRight" activeCell="C1" sqref="C1"/>
      <selection pane="bottomLeft" activeCell="A6" sqref="A6"/>
      <selection pane="bottomRight" activeCell="G23" sqref="G23"/>
    </sheetView>
  </sheetViews>
  <sheetFormatPr defaultRowHeight="15"/>
  <cols>
    <col min="1" max="1" width="8.7109375" style="302"/>
    <col min="2" max="2" width="82.5703125" style="456" customWidth="1"/>
    <col min="3" max="7" width="17.5703125" style="302" customWidth="1"/>
  </cols>
  <sheetData>
    <row r="1" spans="1:7">
      <c r="A1" s="302" t="s">
        <v>30</v>
      </c>
      <c r="B1" s="3" t="str">
        <f>'Info '!C2</f>
        <v>JSC "CREDO BANK"</v>
      </c>
    </row>
    <row r="2" spans="1:7">
      <c r="A2" s="302" t="s">
        <v>31</v>
      </c>
      <c r="B2" s="448">
        <f>'7. LI1 '!B2</f>
        <v>44742</v>
      </c>
    </row>
    <row r="4" spans="1:7" ht="15.75" thickBot="1">
      <c r="A4" s="302" t="s">
        <v>534</v>
      </c>
      <c r="B4" s="457" t="s">
        <v>495</v>
      </c>
    </row>
    <row r="5" spans="1:7">
      <c r="A5" s="458"/>
      <c r="B5" s="459"/>
      <c r="C5" s="727" t="s">
        <v>496</v>
      </c>
      <c r="D5" s="727"/>
      <c r="E5" s="727"/>
      <c r="F5" s="727"/>
      <c r="G5" s="728" t="s">
        <v>497</v>
      </c>
    </row>
    <row r="6" spans="1:7">
      <c r="A6" s="460"/>
      <c r="B6" s="461"/>
      <c r="C6" s="462" t="s">
        <v>498</v>
      </c>
      <c r="D6" s="463" t="s">
        <v>499</v>
      </c>
      <c r="E6" s="463" t="s">
        <v>500</v>
      </c>
      <c r="F6" s="463" t="s">
        <v>501</v>
      </c>
      <c r="G6" s="729"/>
    </row>
    <row r="7" spans="1:7">
      <c r="A7" s="464"/>
      <c r="B7" s="465" t="s">
        <v>502</v>
      </c>
      <c r="C7" s="466"/>
      <c r="D7" s="466"/>
      <c r="E7" s="466"/>
      <c r="F7" s="466"/>
      <c r="G7" s="467"/>
    </row>
    <row r="8" spans="1:7">
      <c r="A8" s="468">
        <v>1</v>
      </c>
      <c r="B8" s="469" t="s">
        <v>503</v>
      </c>
      <c r="C8" s="675">
        <f>SUM(C9:C10)</f>
        <v>198409430.91999987</v>
      </c>
      <c r="D8" s="675">
        <f>SUM(D9:D10)</f>
        <v>0</v>
      </c>
      <c r="E8" s="675">
        <f>SUM(E9:E10)</f>
        <v>0</v>
      </c>
      <c r="F8" s="675">
        <f>SUM(F9:F10)</f>
        <v>901253641.25999999</v>
      </c>
      <c r="G8" s="474">
        <f>SUM(G9:G10)</f>
        <v>1099663072.1799998</v>
      </c>
    </row>
    <row r="9" spans="1:7">
      <c r="A9" s="468">
        <v>2</v>
      </c>
      <c r="B9" s="471" t="s">
        <v>504</v>
      </c>
      <c r="C9" s="642">
        <v>198409430.91999987</v>
      </c>
      <c r="D9" s="642"/>
      <c r="E9" s="642"/>
      <c r="F9" s="642">
        <v>71977496</v>
      </c>
      <c r="G9" s="470">
        <f>SUM(C9:F9)</f>
        <v>270386926.91999984</v>
      </c>
    </row>
    <row r="10" spans="1:7">
      <c r="A10" s="468">
        <v>3</v>
      </c>
      <c r="B10" s="471" t="s">
        <v>505</v>
      </c>
      <c r="C10" s="676"/>
      <c r="D10" s="676"/>
      <c r="E10" s="676"/>
      <c r="F10" s="642">
        <v>829276145.25999999</v>
      </c>
      <c r="G10" s="470">
        <f>SUM(C10:F10)</f>
        <v>829276145.25999999</v>
      </c>
    </row>
    <row r="11" spans="1:7" ht="14.45" customHeight="1">
      <c r="A11" s="468">
        <v>4</v>
      </c>
      <c r="B11" s="469" t="s">
        <v>506</v>
      </c>
      <c r="C11" s="675">
        <f t="shared" ref="C11:F11" si="0">SUM(C12:C13)</f>
        <v>104070975.75940076</v>
      </c>
      <c r="D11" s="675">
        <f t="shared" si="0"/>
        <v>83166698.061700031</v>
      </c>
      <c r="E11" s="675">
        <f t="shared" si="0"/>
        <v>71720880.787800089</v>
      </c>
      <c r="F11" s="675">
        <f t="shared" si="0"/>
        <v>11718656.511599908</v>
      </c>
      <c r="G11" s="474">
        <f>SUM(G12:G13)</f>
        <v>253765559.53577575</v>
      </c>
    </row>
    <row r="12" spans="1:7">
      <c r="A12" s="468">
        <v>5</v>
      </c>
      <c r="B12" s="471" t="s">
        <v>507</v>
      </c>
      <c r="C12" s="642">
        <v>104070975.75940076</v>
      </c>
      <c r="D12" s="643">
        <v>78561111.88940002</v>
      </c>
      <c r="E12" s="644">
        <v>69798889.795900092</v>
      </c>
      <c r="F12" s="644">
        <v>10740031.389799908</v>
      </c>
      <c r="G12" s="470">
        <f>SUM(C12:F12)*0.95</f>
        <v>250012458.39277574</v>
      </c>
    </row>
    <row r="13" spans="1:7">
      <c r="A13" s="468">
        <v>6</v>
      </c>
      <c r="B13" s="471" t="s">
        <v>508</v>
      </c>
      <c r="C13" s="642"/>
      <c r="D13" s="643">
        <v>4605586.1723000053</v>
      </c>
      <c r="E13" s="644">
        <v>1921990.9919</v>
      </c>
      <c r="F13" s="644">
        <v>978625.12180000008</v>
      </c>
      <c r="G13" s="470">
        <f>SUM(C13:F13)*0.5</f>
        <v>3753101.1430000025</v>
      </c>
    </row>
    <row r="14" spans="1:7">
      <c r="A14" s="468">
        <v>7</v>
      </c>
      <c r="B14" s="469" t="s">
        <v>509</v>
      </c>
      <c r="C14" s="675">
        <f t="shared" ref="C14:F14" si="1">SUM(C15:C16)</f>
        <v>40730830.688099973</v>
      </c>
      <c r="D14" s="675">
        <f t="shared" si="1"/>
        <v>245667287.11360002</v>
      </c>
      <c r="E14" s="675">
        <f t="shared" si="1"/>
        <v>214973245.65000001</v>
      </c>
      <c r="F14" s="675">
        <f t="shared" si="1"/>
        <v>296495</v>
      </c>
      <c r="G14" s="474">
        <f>SUM(G15:G16)</f>
        <v>187496172.80584991</v>
      </c>
    </row>
    <row r="15" spans="1:7" ht="39">
      <c r="A15" s="468">
        <v>8</v>
      </c>
      <c r="B15" s="471" t="s">
        <v>510</v>
      </c>
      <c r="C15" s="642">
        <v>40730830.688099973</v>
      </c>
      <c r="D15" s="645">
        <v>118991774.1136</v>
      </c>
      <c r="E15" s="642">
        <v>78979938.650000006</v>
      </c>
      <c r="F15" s="642">
        <v>296495</v>
      </c>
      <c r="G15" s="470">
        <f>SUM(C15:F15)*0.5</f>
        <v>119499519.22584999</v>
      </c>
    </row>
    <row r="16" spans="1:7" ht="26.25">
      <c r="A16" s="468">
        <v>9</v>
      </c>
      <c r="B16" s="471" t="s">
        <v>511</v>
      </c>
      <c r="C16" s="642"/>
      <c r="D16" s="645">
        <v>126675513</v>
      </c>
      <c r="E16" s="645">
        <v>135993307</v>
      </c>
      <c r="F16" s="642"/>
      <c r="G16" s="470">
        <v>67996653.579999924</v>
      </c>
    </row>
    <row r="17" spans="1:7">
      <c r="A17" s="468">
        <v>10</v>
      </c>
      <c r="B17" s="469" t="s">
        <v>512</v>
      </c>
      <c r="C17" s="642"/>
      <c r="D17" s="646"/>
      <c r="E17" s="642"/>
      <c r="F17" s="642"/>
      <c r="G17" s="470"/>
    </row>
    <row r="18" spans="1:7">
      <c r="A18" s="468">
        <v>11</v>
      </c>
      <c r="B18" s="469" t="s">
        <v>513</v>
      </c>
      <c r="C18" s="675">
        <f>SUM(C19:C20)</f>
        <v>82439255.302428901</v>
      </c>
      <c r="D18" s="677">
        <f t="shared" ref="D18:G18" si="2">SUM(D19:D20)</f>
        <v>16228332.647089601</v>
      </c>
      <c r="E18" s="675">
        <f t="shared" si="2"/>
        <v>9767621.3976096511</v>
      </c>
      <c r="F18" s="675">
        <f t="shared" si="2"/>
        <v>13052073.835448861</v>
      </c>
      <c r="G18" s="470">
        <f t="shared" si="2"/>
        <v>0</v>
      </c>
    </row>
    <row r="19" spans="1:7">
      <c r="A19" s="468">
        <v>12</v>
      </c>
      <c r="B19" s="471" t="s">
        <v>514</v>
      </c>
      <c r="C19" s="676"/>
      <c r="D19" s="646"/>
      <c r="E19" s="642"/>
      <c r="F19" s="642"/>
      <c r="G19" s="470">
        <f>SUM(C19:F19)*0</f>
        <v>0</v>
      </c>
    </row>
    <row r="20" spans="1:7">
      <c r="A20" s="468">
        <v>13</v>
      </c>
      <c r="B20" s="471" t="s">
        <v>515</v>
      </c>
      <c r="C20" s="642">
        <v>82439255.302428901</v>
      </c>
      <c r="D20" s="642">
        <v>16228332.647089601</v>
      </c>
      <c r="E20" s="642">
        <v>9767621.3976096511</v>
      </c>
      <c r="F20" s="642">
        <v>13052073.835448861</v>
      </c>
      <c r="G20" s="470">
        <f>SUM(C20:F20)*0</f>
        <v>0</v>
      </c>
    </row>
    <row r="21" spans="1:7">
      <c r="A21" s="472">
        <v>14</v>
      </c>
      <c r="B21" s="473" t="s">
        <v>516</v>
      </c>
      <c r="C21" s="676"/>
      <c r="D21" s="676"/>
      <c r="E21" s="676"/>
      <c r="F21" s="676"/>
      <c r="G21" s="474">
        <f>SUM(G8,G11,G14,G17,G18)</f>
        <v>1540924804.5216255</v>
      </c>
    </row>
    <row r="22" spans="1:7">
      <c r="A22" s="475"/>
      <c r="B22" s="476" t="s">
        <v>517</v>
      </c>
      <c r="C22" s="477"/>
      <c r="D22" s="478"/>
      <c r="E22" s="477"/>
      <c r="F22" s="477"/>
      <c r="G22" s="479"/>
    </row>
    <row r="23" spans="1:7">
      <c r="A23" s="468">
        <v>15</v>
      </c>
      <c r="B23" s="469" t="s">
        <v>518</v>
      </c>
      <c r="C23" s="649">
        <v>279441616.43999994</v>
      </c>
      <c r="D23" s="650">
        <v>45501824.558499999</v>
      </c>
      <c r="E23" s="644"/>
      <c r="F23" s="644"/>
      <c r="G23" s="470">
        <v>3772480.2199249999</v>
      </c>
    </row>
    <row r="24" spans="1:7">
      <c r="A24" s="468">
        <v>16</v>
      </c>
      <c r="B24" s="469" t="s">
        <v>519</v>
      </c>
      <c r="C24" s="675">
        <f>SUM(C25:C27,C29,C31)</f>
        <v>14607.310000000001</v>
      </c>
      <c r="D24" s="677">
        <f t="shared" ref="D24:G24" si="3">SUM(D25:D27,D29,D31)</f>
        <v>397036261.02553499</v>
      </c>
      <c r="E24" s="675">
        <f t="shared" si="3"/>
        <v>270128472.34965503</v>
      </c>
      <c r="F24" s="675">
        <f t="shared" si="3"/>
        <v>814157072.10337257</v>
      </c>
      <c r="G24" s="470">
        <f t="shared" si="3"/>
        <v>1025618069.0719618</v>
      </c>
    </row>
    <row r="25" spans="1:7">
      <c r="A25" s="468">
        <v>17</v>
      </c>
      <c r="B25" s="471" t="s">
        <v>520</v>
      </c>
      <c r="C25" s="642"/>
      <c r="D25" s="646"/>
      <c r="E25" s="642"/>
      <c r="F25" s="642"/>
      <c r="G25" s="470"/>
    </row>
    <row r="26" spans="1:7" ht="26.25">
      <c r="A26" s="468">
        <v>18</v>
      </c>
      <c r="B26" s="471" t="s">
        <v>521</v>
      </c>
      <c r="C26" s="645">
        <v>14607.310000000001</v>
      </c>
      <c r="D26" s="645"/>
      <c r="E26" s="645"/>
      <c r="F26" s="645"/>
      <c r="G26" s="647">
        <v>2191.0965000000001</v>
      </c>
    </row>
    <row r="27" spans="1:7">
      <c r="A27" s="468">
        <v>19</v>
      </c>
      <c r="B27" s="471" t="s">
        <v>522</v>
      </c>
      <c r="C27" s="642"/>
      <c r="D27" s="646">
        <v>397036261.02553499</v>
      </c>
      <c r="E27" s="642">
        <v>270128472.34965503</v>
      </c>
      <c r="F27" s="642">
        <v>811759772.10337257</v>
      </c>
      <c r="G27" s="648">
        <v>1023578172.9754617</v>
      </c>
    </row>
    <row r="28" spans="1:7">
      <c r="A28" s="468">
        <v>20</v>
      </c>
      <c r="B28" s="480" t="s">
        <v>523</v>
      </c>
      <c r="C28" s="642"/>
      <c r="D28" s="646"/>
      <c r="E28" s="642"/>
      <c r="F28" s="642"/>
      <c r="G28" s="648"/>
    </row>
    <row r="29" spans="1:7">
      <c r="A29" s="468">
        <v>21</v>
      </c>
      <c r="B29" s="471" t="s">
        <v>524</v>
      </c>
      <c r="C29" s="642"/>
      <c r="D29" s="646"/>
      <c r="E29" s="642"/>
      <c r="F29" s="642"/>
      <c r="G29" s="648"/>
    </row>
    <row r="30" spans="1:7">
      <c r="A30" s="468">
        <v>22</v>
      </c>
      <c r="B30" s="480" t="s">
        <v>523</v>
      </c>
      <c r="C30" s="642"/>
      <c r="D30" s="646"/>
      <c r="E30" s="642"/>
      <c r="F30" s="642"/>
      <c r="G30" s="648"/>
    </row>
    <row r="31" spans="1:7">
      <c r="A31" s="468">
        <v>23</v>
      </c>
      <c r="B31" s="471" t="s">
        <v>525</v>
      </c>
      <c r="C31" s="642"/>
      <c r="D31" s="646"/>
      <c r="E31" s="642"/>
      <c r="F31" s="642">
        <v>2397300</v>
      </c>
      <c r="G31" s="648">
        <v>2037705</v>
      </c>
    </row>
    <row r="32" spans="1:7">
      <c r="A32" s="468">
        <v>24</v>
      </c>
      <c r="B32" s="469" t="s">
        <v>526</v>
      </c>
      <c r="C32" s="642"/>
      <c r="D32" s="646"/>
      <c r="E32" s="642"/>
      <c r="F32" s="642"/>
      <c r="G32" s="470"/>
    </row>
    <row r="33" spans="1:7">
      <c r="A33" s="468">
        <v>25</v>
      </c>
      <c r="B33" s="469" t="s">
        <v>527</v>
      </c>
      <c r="C33" s="675">
        <f>SUM(C34:C35)</f>
        <v>71740957.919999987</v>
      </c>
      <c r="D33" s="675">
        <f>SUM(D34:D35)</f>
        <v>80618128.412679583</v>
      </c>
      <c r="E33" s="675">
        <f>SUM(E34:E35)</f>
        <v>3778196.509193033</v>
      </c>
      <c r="F33" s="675">
        <f>SUM(F34:F35)</f>
        <v>33167811.858127385</v>
      </c>
      <c r="G33" s="470">
        <f>SUM(G34:G35)</f>
        <v>140774692.83710742</v>
      </c>
    </row>
    <row r="34" spans="1:7">
      <c r="A34" s="468">
        <v>26</v>
      </c>
      <c r="B34" s="471" t="s">
        <v>528</v>
      </c>
      <c r="C34" s="676"/>
      <c r="D34" s="646">
        <v>2089523.700000003</v>
      </c>
      <c r="E34" s="642"/>
      <c r="F34" s="642"/>
      <c r="G34" s="470">
        <v>2089523.700000003</v>
      </c>
    </row>
    <row r="35" spans="1:7">
      <c r="A35" s="468">
        <v>27</v>
      </c>
      <c r="B35" s="471" t="s">
        <v>529</v>
      </c>
      <c r="C35" s="642">
        <v>71740957.919999987</v>
      </c>
      <c r="D35" s="646">
        <v>78528604.71267958</v>
      </c>
      <c r="E35" s="642">
        <v>3778196.509193033</v>
      </c>
      <c r="F35" s="642">
        <v>33167811.858127385</v>
      </c>
      <c r="G35" s="470">
        <v>138685169.1371074</v>
      </c>
    </row>
    <row r="36" spans="1:7">
      <c r="A36" s="468">
        <v>28</v>
      </c>
      <c r="B36" s="469" t="s">
        <v>530</v>
      </c>
      <c r="C36" s="642">
        <v>9864284.9900000002</v>
      </c>
      <c r="D36" s="646"/>
      <c r="E36" s="642"/>
      <c r="F36" s="642">
        <v>25817334</v>
      </c>
      <c r="G36" s="470">
        <v>1784080.9495000001</v>
      </c>
    </row>
    <row r="37" spans="1:7">
      <c r="A37" s="472">
        <v>29</v>
      </c>
      <c r="B37" s="473" t="s">
        <v>531</v>
      </c>
      <c r="C37" s="676"/>
      <c r="D37" s="676"/>
      <c r="E37" s="676"/>
      <c r="F37" s="676"/>
      <c r="G37" s="474">
        <f>SUM(G23:G24,G32:G33,G36)</f>
        <v>1171949323.0784943</v>
      </c>
    </row>
    <row r="38" spans="1:7">
      <c r="A38" s="464"/>
      <c r="B38" s="481"/>
      <c r="C38" s="482"/>
      <c r="D38" s="482"/>
      <c r="E38" s="482"/>
      <c r="F38" s="482"/>
      <c r="G38" s="483"/>
    </row>
    <row r="39" spans="1:7" ht="15.75" thickBot="1">
      <c r="A39" s="484">
        <v>30</v>
      </c>
      <c r="B39" s="485" t="s">
        <v>532</v>
      </c>
      <c r="C39" s="343"/>
      <c r="D39" s="344"/>
      <c r="E39" s="344"/>
      <c r="F39" s="345"/>
      <c r="G39" s="486">
        <f>IFERROR(G21/G37,0)</f>
        <v>1.3148391096586847</v>
      </c>
    </row>
    <row r="42" spans="1:7" ht="39">
      <c r="B42" s="456" t="s">
        <v>533</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Normal="100" workbookViewId="0">
      <pane xSplit="1" ySplit="5" topLeftCell="B40" activePane="bottomRight" state="frozen"/>
      <selection activeCell="B9" sqref="B9"/>
      <selection pane="topRight" activeCell="B9" sqref="B9"/>
      <selection pane="bottomLeft" activeCell="B9" sqref="B9"/>
      <selection pane="bottomRight" activeCell="C46" sqref="C46:G48"/>
    </sheetView>
  </sheetViews>
  <sheetFormatPr defaultColWidth="9.140625" defaultRowHeight="14.25"/>
  <cols>
    <col min="1" max="1" width="9.5703125" style="3" bestFit="1" customWidth="1"/>
    <col min="2" max="2" width="86" style="3" customWidth="1"/>
    <col min="3" max="3" width="13.28515625" style="3" bestFit="1" customWidth="1"/>
    <col min="4" max="7" width="13.28515625" style="4" bestFit="1" customWidth="1"/>
    <col min="8" max="13" width="6.7109375" style="5" customWidth="1"/>
    <col min="14" max="16384" width="9.140625" style="5"/>
  </cols>
  <sheetData>
    <row r="1" spans="1:8">
      <c r="A1" s="2" t="s">
        <v>30</v>
      </c>
      <c r="B1" s="3" t="str">
        <f>'Info '!C2</f>
        <v>JSC "CREDO BANK"</v>
      </c>
    </row>
    <row r="2" spans="1:8">
      <c r="A2" s="2" t="s">
        <v>31</v>
      </c>
      <c r="B2" s="448">
        <v>44742</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46" t="str">
        <f>INT((MONTH($B$2))/3)&amp;"Q"&amp;"-"&amp;YEAR($B$2)</f>
        <v>2Q-2022</v>
      </c>
      <c r="D5" s="446" t="str">
        <f>IF(INT(MONTH($B$2))=3, "4"&amp;"Q"&amp;"-"&amp;YEAR($B$2)-1, IF(INT(MONTH($B$2))=6, "1"&amp;"Q"&amp;"-"&amp;YEAR($B$2), IF(INT(MONTH($B$2))=9, "2"&amp;"Q"&amp;"-"&amp;YEAR($B$2),IF(INT(MONTH($B$2))=12, "3"&amp;"Q"&amp;"-"&amp;YEAR($B$2), 0))))</f>
        <v>1Q-2022</v>
      </c>
      <c r="E5" s="446" t="str">
        <f>IF(INT(MONTH($B$2))=3, "3"&amp;"Q"&amp;"-"&amp;YEAR($B$2)-1, IF(INT(MONTH($B$2))=6, "4"&amp;"Q"&amp;"-"&amp;YEAR($B$2)-1, IF(INT(MONTH($B$2))=9, "1"&amp;"Q"&amp;"-"&amp;YEAR($B$2),IF(INT(MONTH($B$2))=12, "2"&amp;"Q"&amp;"-"&amp;YEAR($B$2), 0))))</f>
        <v>4Q-2021</v>
      </c>
      <c r="F5" s="446" t="str">
        <f>IF(INT(MONTH($B$2))=3, "2"&amp;"Q"&amp;"-"&amp;YEAR($B$2)-1, IF(INT(MONTH($B$2))=6, "3"&amp;"Q"&amp;"-"&amp;YEAR($B$2)-1, IF(INT(MONTH($B$2))=9, "4"&amp;"Q"&amp;"-"&amp;YEAR($B$2)-1,IF(INT(MONTH($B$2))=12, "1"&amp;"Q"&amp;"-"&amp;YEAR($B$2), 0))))</f>
        <v>3Q-2021</v>
      </c>
      <c r="G5" s="447" t="str">
        <f>IF(INT(MONTH($B$2))=3, "1"&amp;"Q"&amp;"-"&amp;YEAR($B$2)-1, IF(INT(MONTH($B$2))=6, "2"&amp;"Q"&amp;"-"&amp;YEAR($B$2)-1, IF(INT(MONTH($B$2))=9, "3"&amp;"Q"&amp;"-"&amp;YEAR($B$2)-1,IF(INT(MONTH($B$2))=12, "4"&amp;"Q"&amp;"-"&amp;YEAR($B$2)-1, 0))))</f>
        <v>2Q-2021</v>
      </c>
    </row>
    <row r="6" spans="1:8">
      <c r="B6" s="242" t="s">
        <v>136</v>
      </c>
      <c r="C6" s="450"/>
      <c r="D6" s="450"/>
      <c r="E6" s="450"/>
      <c r="F6" s="450"/>
      <c r="G6" s="451"/>
    </row>
    <row r="7" spans="1:8">
      <c r="A7" s="13"/>
      <c r="B7" s="243" t="s">
        <v>134</v>
      </c>
      <c r="C7" s="450"/>
      <c r="D7" s="450"/>
      <c r="E7" s="450"/>
      <c r="F7" s="450"/>
      <c r="G7" s="451"/>
    </row>
    <row r="8" spans="1:8">
      <c r="A8" s="452">
        <v>1</v>
      </c>
      <c r="B8" s="14" t="s">
        <v>485</v>
      </c>
      <c r="C8" s="667">
        <v>198409430.91999987</v>
      </c>
      <c r="D8" s="663">
        <v>197489453.98000044</v>
      </c>
      <c r="E8" s="663">
        <v>190970466.01999995</v>
      </c>
      <c r="F8" s="663">
        <v>170545936.60499954</v>
      </c>
      <c r="G8" s="664">
        <v>159516402.39999977</v>
      </c>
    </row>
    <row r="9" spans="1:8">
      <c r="A9" s="452">
        <v>2</v>
      </c>
      <c r="B9" s="14" t="s">
        <v>486</v>
      </c>
      <c r="C9" s="667">
        <v>198409430.91999987</v>
      </c>
      <c r="D9" s="663">
        <v>197489453.98000044</v>
      </c>
      <c r="E9" s="663">
        <v>190970466.01999995</v>
      </c>
      <c r="F9" s="663">
        <v>170545936.60499954</v>
      </c>
      <c r="G9" s="664">
        <v>159516402.39999977</v>
      </c>
    </row>
    <row r="10" spans="1:8">
      <c r="A10" s="452">
        <v>3</v>
      </c>
      <c r="B10" s="14" t="s">
        <v>243</v>
      </c>
      <c r="C10" s="667">
        <v>287989939.18361312</v>
      </c>
      <c r="D10" s="663">
        <v>282429451.49236441</v>
      </c>
      <c r="E10" s="663">
        <v>275919553.95755643</v>
      </c>
      <c r="F10" s="663">
        <v>238148092.37380791</v>
      </c>
      <c r="G10" s="664">
        <v>220503390.8101269</v>
      </c>
    </row>
    <row r="11" spans="1:8">
      <c r="A11" s="452">
        <v>4</v>
      </c>
      <c r="B11" s="14" t="s">
        <v>488</v>
      </c>
      <c r="C11" s="667">
        <v>148367492.45126465</v>
      </c>
      <c r="D11" s="663">
        <v>139475312.33826685</v>
      </c>
      <c r="E11" s="663">
        <v>133444721.91963258</v>
      </c>
      <c r="F11" s="663">
        <v>109872576.48518217</v>
      </c>
      <c r="G11" s="664">
        <v>104154177.3230308</v>
      </c>
    </row>
    <row r="12" spans="1:8">
      <c r="A12" s="452">
        <v>5</v>
      </c>
      <c r="B12" s="14" t="s">
        <v>489</v>
      </c>
      <c r="C12" s="667">
        <v>183166203.41896465</v>
      </c>
      <c r="D12" s="663">
        <v>172176573.46557817</v>
      </c>
      <c r="E12" s="663">
        <v>164232533.09510088</v>
      </c>
      <c r="F12" s="663">
        <v>135229184.71478793</v>
      </c>
      <c r="G12" s="664">
        <v>128029747.38348642</v>
      </c>
    </row>
    <row r="13" spans="1:8">
      <c r="A13" s="452">
        <v>6</v>
      </c>
      <c r="B13" s="14" t="s">
        <v>487</v>
      </c>
      <c r="C13" s="667">
        <v>239408379.65133566</v>
      </c>
      <c r="D13" s="663">
        <v>225040345.25436014</v>
      </c>
      <c r="E13" s="663">
        <v>226769539.88382533</v>
      </c>
      <c r="F13" s="663">
        <v>186717948.58043131</v>
      </c>
      <c r="G13" s="664">
        <v>174443344.48956314</v>
      </c>
    </row>
    <row r="14" spans="1:8">
      <c r="A14" s="13"/>
      <c r="B14" s="242" t="s">
        <v>491</v>
      </c>
      <c r="C14" s="450"/>
      <c r="D14" s="450"/>
      <c r="E14" s="450"/>
      <c r="F14" s="450"/>
      <c r="G14" s="451"/>
    </row>
    <row r="15" spans="1:8" ht="15" customHeight="1">
      <c r="A15" s="452">
        <v>7</v>
      </c>
      <c r="B15" s="14" t="s">
        <v>490</v>
      </c>
      <c r="C15" s="662">
        <v>1760935941.6892467</v>
      </c>
      <c r="D15" s="663">
        <v>1656738792.5893064</v>
      </c>
      <c r="E15" s="663">
        <v>1646372343.0332627</v>
      </c>
      <c r="F15" s="663">
        <v>1354725836.7705703</v>
      </c>
      <c r="G15" s="664">
        <v>1303609759.8539195</v>
      </c>
    </row>
    <row r="16" spans="1:8">
      <c r="A16" s="13"/>
      <c r="B16" s="242" t="s">
        <v>492</v>
      </c>
      <c r="C16" s="450"/>
      <c r="D16" s="450"/>
      <c r="E16" s="450"/>
      <c r="F16" s="450"/>
      <c r="G16" s="451"/>
    </row>
    <row r="17" spans="1:7" s="15" customFormat="1">
      <c r="A17" s="452"/>
      <c r="B17" s="243" t="s">
        <v>476</v>
      </c>
      <c r="C17" s="450"/>
      <c r="D17" s="450"/>
      <c r="E17" s="450"/>
      <c r="F17" s="450"/>
      <c r="G17" s="450"/>
    </row>
    <row r="18" spans="1:7">
      <c r="A18" s="11">
        <v>8</v>
      </c>
      <c r="B18" s="14" t="s">
        <v>485</v>
      </c>
      <c r="C18" s="665">
        <v>0.11267271353986213</v>
      </c>
      <c r="D18" s="665">
        <v>0.11920373619751212</v>
      </c>
      <c r="E18" s="666">
        <v>0.11600555535699156</v>
      </c>
      <c r="F18" s="666">
        <v>0.12588963167008851</v>
      </c>
      <c r="G18" s="666">
        <v>0.12236514892146476</v>
      </c>
    </row>
    <row r="19" spans="1:7" ht="15" customHeight="1">
      <c r="A19" s="11">
        <v>9</v>
      </c>
      <c r="B19" s="14" t="s">
        <v>486</v>
      </c>
      <c r="C19" s="665">
        <v>0.11267271353986213</v>
      </c>
      <c r="D19" s="665">
        <v>0.11920373619751212</v>
      </c>
      <c r="E19" s="666">
        <v>0.11600555535699156</v>
      </c>
      <c r="F19" s="666">
        <v>0.12588963167008851</v>
      </c>
      <c r="G19" s="666">
        <v>0.12236514892146476</v>
      </c>
    </row>
    <row r="20" spans="1:7">
      <c r="A20" s="11">
        <v>10</v>
      </c>
      <c r="B20" s="14" t="s">
        <v>243</v>
      </c>
      <c r="C20" s="665">
        <v>0.16354367718075397</v>
      </c>
      <c r="D20" s="665">
        <v>0.17047313237046693</v>
      </c>
      <c r="E20" s="666">
        <v>0.16760695178841442</v>
      </c>
      <c r="F20" s="666">
        <v>0.17579061822686673</v>
      </c>
      <c r="G20" s="666">
        <v>0.16914831232533589</v>
      </c>
    </row>
    <row r="21" spans="1:7">
      <c r="A21" s="11">
        <v>11</v>
      </c>
      <c r="B21" s="14" t="s">
        <v>488</v>
      </c>
      <c r="C21" s="665">
        <v>8.4254906120513007E-2</v>
      </c>
      <c r="D21" s="665">
        <v>8.4186664163444738E-2</v>
      </c>
      <c r="E21" s="666">
        <v>8.1054040642183592E-2</v>
      </c>
      <c r="F21" s="666">
        <v>8.1103182284541941E-2</v>
      </c>
      <c r="G21" s="666">
        <v>7.9896745583357826E-2</v>
      </c>
    </row>
    <row r="22" spans="1:7">
      <c r="A22" s="11">
        <v>12</v>
      </c>
      <c r="B22" s="14" t="s">
        <v>489</v>
      </c>
      <c r="C22" s="665">
        <v>0.10401639212568704</v>
      </c>
      <c r="D22" s="665">
        <v>0.10392499664747061</v>
      </c>
      <c r="E22" s="666">
        <v>9.9754518717210167E-2</v>
      </c>
      <c r="F22" s="666">
        <v>9.9820333416797219E-2</v>
      </c>
      <c r="G22" s="666">
        <v>9.821171283485422E-2</v>
      </c>
    </row>
    <row r="23" spans="1:7">
      <c r="A23" s="11">
        <v>13</v>
      </c>
      <c r="B23" s="14" t="s">
        <v>487</v>
      </c>
      <c r="C23" s="665">
        <v>0.13595518950091609</v>
      </c>
      <c r="D23" s="665">
        <v>0.13583332886329416</v>
      </c>
      <c r="E23" s="666">
        <v>0.13773935828961356</v>
      </c>
      <c r="F23" s="666">
        <v>0.13782711122239633</v>
      </c>
      <c r="G23" s="666">
        <v>0.13381561711313897</v>
      </c>
    </row>
    <row r="24" spans="1:7">
      <c r="A24" s="13"/>
      <c r="B24" s="242" t="s">
        <v>133</v>
      </c>
      <c r="C24" s="450"/>
      <c r="D24" s="450"/>
      <c r="E24" s="450"/>
      <c r="F24" s="450"/>
      <c r="G24" s="451"/>
    </row>
    <row r="25" spans="1:7" ht="15" customHeight="1">
      <c r="A25" s="453">
        <v>14</v>
      </c>
      <c r="B25" s="14" t="s">
        <v>132</v>
      </c>
      <c r="C25" s="665">
        <v>0.17594187329019867</v>
      </c>
      <c r="D25" s="665">
        <v>0.17558798173409881</v>
      </c>
      <c r="E25" s="665">
        <v>0.17906126754806295</v>
      </c>
      <c r="F25" s="665">
        <v>0.16676073723122978</v>
      </c>
      <c r="G25" s="665">
        <v>0.16490591544310193</v>
      </c>
    </row>
    <row r="26" spans="1:7">
      <c r="A26" s="453">
        <v>15</v>
      </c>
      <c r="B26" s="14" t="s">
        <v>131</v>
      </c>
      <c r="C26" s="665">
        <v>9.4890187147007657E-2</v>
      </c>
      <c r="D26" s="665">
        <v>9.4786573956475148E-2</v>
      </c>
      <c r="E26" s="665">
        <v>9.1761194423027714E-2</v>
      </c>
      <c r="F26" s="665">
        <v>8.5703202350992838E-2</v>
      </c>
      <c r="G26" s="665">
        <v>8.2510663276905469E-2</v>
      </c>
    </row>
    <row r="27" spans="1:7">
      <c r="A27" s="453">
        <v>16</v>
      </c>
      <c r="B27" s="14" t="s">
        <v>130</v>
      </c>
      <c r="C27" s="665">
        <v>3.9544071239042078E-2</v>
      </c>
      <c r="D27" s="665">
        <v>4.629038108866456E-2</v>
      </c>
      <c r="E27" s="665">
        <v>4.3632615790773571E-2</v>
      </c>
      <c r="F27" s="665">
        <v>4.2393594816898507E-2</v>
      </c>
      <c r="G27" s="665">
        <v>4.4595100939298284E-2</v>
      </c>
    </row>
    <row r="28" spans="1:7">
      <c r="A28" s="453">
        <v>17</v>
      </c>
      <c r="B28" s="14" t="s">
        <v>129</v>
      </c>
      <c r="C28" s="665">
        <v>8.1051686143190999E-2</v>
      </c>
      <c r="D28" s="665">
        <v>8.0801407777623666E-2</v>
      </c>
      <c r="E28" s="665">
        <v>8.7300073125035238E-2</v>
      </c>
      <c r="F28" s="665">
        <v>8.1057534880236912E-2</v>
      </c>
      <c r="G28" s="665">
        <v>8.2395252166196462E-2</v>
      </c>
    </row>
    <row r="29" spans="1:7">
      <c r="A29" s="453">
        <v>18</v>
      </c>
      <c r="B29" s="14" t="s">
        <v>269</v>
      </c>
      <c r="C29" s="665">
        <v>1.4009968708847517E-2</v>
      </c>
      <c r="D29" s="665">
        <v>1.6594867425930651E-2</v>
      </c>
      <c r="E29" s="665">
        <v>1.7875156182373939E-2</v>
      </c>
      <c r="F29" s="665">
        <v>2.042410213898507E-2</v>
      </c>
      <c r="G29" s="665">
        <v>2.3207042180071493E-2</v>
      </c>
    </row>
    <row r="30" spans="1:7">
      <c r="A30" s="453">
        <v>19</v>
      </c>
      <c r="B30" s="14" t="s">
        <v>270</v>
      </c>
      <c r="C30" s="665">
        <v>0.12374646298410533</v>
      </c>
      <c r="D30" s="665">
        <v>0.14259755119714557</v>
      </c>
      <c r="E30" s="665">
        <v>0.14944306531804341</v>
      </c>
      <c r="F30" s="665">
        <v>0.17001370928338166</v>
      </c>
      <c r="G30" s="665">
        <v>0.2051091874195872</v>
      </c>
    </row>
    <row r="31" spans="1:7">
      <c r="A31" s="13"/>
      <c r="B31" s="242" t="s">
        <v>349</v>
      </c>
      <c r="C31" s="450"/>
      <c r="D31" s="450"/>
      <c r="E31" s="450"/>
      <c r="F31" s="450"/>
      <c r="G31" s="451"/>
    </row>
    <row r="32" spans="1:7">
      <c r="A32" s="453">
        <v>20</v>
      </c>
      <c r="B32" s="14" t="s">
        <v>128</v>
      </c>
      <c r="C32" s="665">
        <v>3.5506758855341561E-2</v>
      </c>
      <c r="D32" s="665">
        <v>4.1706818566806476E-2</v>
      </c>
      <c r="E32" s="665">
        <v>3.8736315714277547E-2</v>
      </c>
      <c r="F32" s="665">
        <v>2.3394146315303972E-2</v>
      </c>
      <c r="G32" s="665">
        <v>1.8721118429435246E-2</v>
      </c>
    </row>
    <row r="33" spans="1:7" ht="15" customHeight="1">
      <c r="A33" s="453">
        <v>21</v>
      </c>
      <c r="B33" s="14" t="s">
        <v>127</v>
      </c>
      <c r="C33" s="665">
        <v>4.0650632765261471E-2</v>
      </c>
      <c r="D33" s="665">
        <v>4.4768195042700271E-2</v>
      </c>
      <c r="E33" s="665">
        <v>4.2972414925792041E-2</v>
      </c>
      <c r="F33" s="665">
        <v>3.7030603577105303E-2</v>
      </c>
      <c r="G33" s="665">
        <v>3.5200000000000002E-2</v>
      </c>
    </row>
    <row r="34" spans="1:7">
      <c r="A34" s="453">
        <v>22</v>
      </c>
      <c r="B34" s="14" t="s">
        <v>126</v>
      </c>
      <c r="C34" s="665">
        <v>9.8676280063083432E-2</v>
      </c>
      <c r="D34" s="665">
        <v>9.5245395168892397E-2</v>
      </c>
      <c r="E34" s="665">
        <v>9.1200000000000003E-2</v>
      </c>
      <c r="F34" s="665">
        <v>9.1551287193214675E-2</v>
      </c>
      <c r="G34" s="665">
        <v>9.149066023636318E-2</v>
      </c>
    </row>
    <row r="35" spans="1:7" ht="15" customHeight="1">
      <c r="A35" s="453">
        <v>23</v>
      </c>
      <c r="B35" s="14" t="s">
        <v>125</v>
      </c>
      <c r="C35" s="665">
        <v>0.11809891384951869</v>
      </c>
      <c r="D35" s="665">
        <v>0.11494656148985324</v>
      </c>
      <c r="E35" s="665">
        <v>0.12834595455243403</v>
      </c>
      <c r="F35" s="665">
        <v>0.13492248165465076</v>
      </c>
      <c r="G35" s="665">
        <v>0.14977465231554332</v>
      </c>
    </row>
    <row r="36" spans="1:7">
      <c r="A36" s="453">
        <v>24</v>
      </c>
      <c r="B36" s="14" t="s">
        <v>124</v>
      </c>
      <c r="C36" s="665">
        <v>8.8302054385147599E-2</v>
      </c>
      <c r="D36" s="665">
        <v>1.61E-2</v>
      </c>
      <c r="E36" s="665">
        <v>0.40130466436092099</v>
      </c>
      <c r="F36" s="665">
        <v>0.13508389064670023</v>
      </c>
      <c r="G36" s="665">
        <v>8.6800000000000002E-2</v>
      </c>
    </row>
    <row r="37" spans="1:7" ht="15" customHeight="1">
      <c r="A37" s="13"/>
      <c r="B37" s="242" t="s">
        <v>350</v>
      </c>
      <c r="C37" s="450"/>
      <c r="D37" s="450"/>
      <c r="E37" s="450"/>
      <c r="F37" s="450"/>
      <c r="G37" s="451"/>
    </row>
    <row r="38" spans="1:7" ht="15" customHeight="1">
      <c r="A38" s="453">
        <v>25</v>
      </c>
      <c r="B38" s="14" t="s">
        <v>123</v>
      </c>
      <c r="C38" s="665">
        <v>0.14015702748192332</v>
      </c>
      <c r="D38" s="665">
        <v>0.10553155570945096</v>
      </c>
      <c r="E38" s="665">
        <v>0.12248576368474862</v>
      </c>
      <c r="F38" s="665">
        <v>0.14780529813254237</v>
      </c>
      <c r="G38" s="665">
        <v>0.16078716298516199</v>
      </c>
    </row>
    <row r="39" spans="1:7" ht="15" customHeight="1">
      <c r="A39" s="453">
        <v>26</v>
      </c>
      <c r="B39" s="14" t="s">
        <v>122</v>
      </c>
      <c r="C39" s="665">
        <v>0.20049307317463336</v>
      </c>
      <c r="D39" s="665">
        <v>0.14544167620875656</v>
      </c>
      <c r="E39" s="665">
        <v>0.1589559058625058</v>
      </c>
      <c r="F39" s="665">
        <v>0.17003998457359173</v>
      </c>
      <c r="G39" s="665">
        <v>0.18094049013450156</v>
      </c>
    </row>
    <row r="40" spans="1:7" ht="15" customHeight="1">
      <c r="A40" s="453">
        <v>27</v>
      </c>
      <c r="B40" s="14" t="s">
        <v>121</v>
      </c>
      <c r="C40" s="665">
        <v>7.2148819076422246E-2</v>
      </c>
      <c r="D40" s="665">
        <v>5.6661406683720661E-2</v>
      </c>
      <c r="E40" s="665">
        <v>7.0089317029742138E-2</v>
      </c>
      <c r="F40" s="665">
        <v>4.7189690439026731E-2</v>
      </c>
      <c r="G40" s="665">
        <v>5.14726153104791E-2</v>
      </c>
    </row>
    <row r="41" spans="1:7" ht="15" customHeight="1">
      <c r="A41" s="454"/>
      <c r="B41" s="242" t="s">
        <v>393</v>
      </c>
      <c r="C41" s="450"/>
      <c r="D41" s="450"/>
      <c r="E41" s="450"/>
      <c r="F41" s="450"/>
      <c r="G41" s="451"/>
    </row>
    <row r="42" spans="1:7">
      <c r="A42" s="453">
        <v>28</v>
      </c>
      <c r="B42" s="14" t="s">
        <v>376</v>
      </c>
      <c r="C42" s="667">
        <v>189194327.39918065</v>
      </c>
      <c r="D42" s="667">
        <v>169189184.3245492</v>
      </c>
      <c r="E42" s="667">
        <v>207165339.34011158</v>
      </c>
      <c r="F42" s="667">
        <v>199077912.89091116</v>
      </c>
      <c r="G42" s="667">
        <v>214376794.77349353</v>
      </c>
    </row>
    <row r="43" spans="1:7" ht="15" customHeight="1">
      <c r="A43" s="453">
        <v>29</v>
      </c>
      <c r="B43" s="14" t="s">
        <v>388</v>
      </c>
      <c r="C43" s="667">
        <v>116937133.12561239</v>
      </c>
      <c r="D43" s="667">
        <v>90968988.875303537</v>
      </c>
      <c r="E43" s="667">
        <v>118717181.96934123</v>
      </c>
      <c r="F43" s="667">
        <v>83099386.974698663</v>
      </c>
      <c r="G43" s="667">
        <v>100930519.47576636</v>
      </c>
    </row>
    <row r="44" spans="1:7" ht="15" customHeight="1">
      <c r="A44" s="487">
        <v>30</v>
      </c>
      <c r="B44" s="488" t="s">
        <v>377</v>
      </c>
      <c r="C44" s="665">
        <v>1.6179148773550869</v>
      </c>
      <c r="D44" s="665">
        <v>1.859855610316463</v>
      </c>
      <c r="E44" s="665">
        <v>1.7450324873244727</v>
      </c>
      <c r="F44" s="665">
        <v>2.3956604270922548</v>
      </c>
      <c r="G44" s="665">
        <v>2.1240036798281401</v>
      </c>
    </row>
    <row r="45" spans="1:7" ht="15" customHeight="1">
      <c r="A45" s="487"/>
      <c r="B45" s="242" t="s">
        <v>495</v>
      </c>
      <c r="C45" s="489"/>
      <c r="D45" s="490"/>
      <c r="E45" s="490"/>
      <c r="F45" s="490"/>
      <c r="G45" s="491"/>
    </row>
    <row r="46" spans="1:7" ht="15" customHeight="1">
      <c r="A46" s="487">
        <v>31</v>
      </c>
      <c r="B46" s="488" t="s">
        <v>502</v>
      </c>
      <c r="C46" s="667">
        <v>1550796936.0216255</v>
      </c>
      <c r="D46" s="667">
        <v>1383622416.4300005</v>
      </c>
      <c r="E46" s="667">
        <v>1362648324.3199999</v>
      </c>
      <c r="F46" s="667">
        <v>1236728028.7499995</v>
      </c>
      <c r="G46" s="667">
        <v>1117305337.848695</v>
      </c>
    </row>
    <row r="47" spans="1:7" ht="15" customHeight="1">
      <c r="A47" s="487">
        <v>32</v>
      </c>
      <c r="B47" s="488" t="s">
        <v>517</v>
      </c>
      <c r="C47" s="667">
        <v>1176047953.6276989</v>
      </c>
      <c r="D47" s="667">
        <v>1135121484.5826097</v>
      </c>
      <c r="E47" s="667">
        <v>1073684098.3064198</v>
      </c>
      <c r="F47" s="667">
        <v>920660974.02293551</v>
      </c>
      <c r="G47" s="667">
        <v>851634981.07405925</v>
      </c>
    </row>
    <row r="48" spans="1:7" ht="15" thickBot="1">
      <c r="A48" s="455">
        <v>33</v>
      </c>
      <c r="B48" s="244" t="s">
        <v>535</v>
      </c>
      <c r="C48" s="665">
        <v>1.3186511070725955</v>
      </c>
      <c r="D48" s="665">
        <v>1.2189201202008488</v>
      </c>
      <c r="E48" s="665">
        <v>1.269133375887171</v>
      </c>
      <c r="F48" s="665">
        <v>1.3433044993163685</v>
      </c>
      <c r="G48" s="665">
        <v>1.3119533164778876</v>
      </c>
    </row>
    <row r="49" spans="1:2">
      <c r="A49" s="16"/>
    </row>
    <row r="50" spans="1:2" ht="38.25">
      <c r="B50" s="319" t="s">
        <v>477</v>
      </c>
    </row>
    <row r="51" spans="1:2" ht="51">
      <c r="B51" s="319" t="s">
        <v>392</v>
      </c>
    </row>
    <row r="53" spans="1:2">
      <c r="B53" s="31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90" zoomScaleNormal="90" workbookViewId="0">
      <selection activeCell="C8" sqref="C8:G22"/>
    </sheetView>
  </sheetViews>
  <sheetFormatPr defaultColWidth="9.140625" defaultRowHeight="12.75"/>
  <cols>
    <col min="1" max="1" width="11.85546875" style="501" bestFit="1" customWidth="1"/>
    <col min="2" max="2" width="86.7109375" style="501" customWidth="1"/>
    <col min="3" max="4" width="17" style="501" bestFit="1" customWidth="1"/>
    <col min="5" max="5" width="17.7109375" style="501" bestFit="1" customWidth="1"/>
    <col min="6" max="6" width="17" style="501" bestFit="1" customWidth="1"/>
    <col min="7" max="7" width="19" style="501" customWidth="1"/>
    <col min="8" max="8" width="15.85546875" style="501" bestFit="1" customWidth="1"/>
    <col min="9" max="16384" width="9.140625" style="501"/>
  </cols>
  <sheetData>
    <row r="1" spans="1:8" ht="13.5">
      <c r="A1" s="492" t="s">
        <v>30</v>
      </c>
      <c r="B1" s="3" t="str">
        <f>'Info '!C2</f>
        <v>JSC "CREDO BANK"</v>
      </c>
    </row>
    <row r="2" spans="1:8" ht="13.5">
      <c r="A2" s="493" t="s">
        <v>31</v>
      </c>
      <c r="B2" s="528">
        <f>'1. key ratios '!B2</f>
        <v>44742</v>
      </c>
    </row>
    <row r="3" spans="1:8">
      <c r="A3" s="494" t="s">
        <v>542</v>
      </c>
    </row>
    <row r="5" spans="1:8" ht="15" customHeight="1">
      <c r="A5" s="730" t="s">
        <v>543</v>
      </c>
      <c r="B5" s="731"/>
      <c r="C5" s="736" t="s">
        <v>544</v>
      </c>
      <c r="D5" s="737"/>
      <c r="E5" s="737"/>
      <c r="F5" s="737"/>
      <c r="G5" s="737"/>
      <c r="H5" s="738"/>
    </row>
    <row r="6" spans="1:8">
      <c r="A6" s="732"/>
      <c r="B6" s="733"/>
      <c r="C6" s="739"/>
      <c r="D6" s="740"/>
      <c r="E6" s="740"/>
      <c r="F6" s="740"/>
      <c r="G6" s="740"/>
      <c r="H6" s="741"/>
    </row>
    <row r="7" spans="1:8">
      <c r="A7" s="734"/>
      <c r="B7" s="735"/>
      <c r="C7" s="525" t="s">
        <v>545</v>
      </c>
      <c r="D7" s="525" t="s">
        <v>546</v>
      </c>
      <c r="E7" s="525" t="s">
        <v>547</v>
      </c>
      <c r="F7" s="525" t="s">
        <v>548</v>
      </c>
      <c r="G7" s="525" t="s">
        <v>549</v>
      </c>
      <c r="H7" s="525" t="s">
        <v>107</v>
      </c>
    </row>
    <row r="8" spans="1:8">
      <c r="A8" s="496">
        <v>1</v>
      </c>
      <c r="B8" s="495" t="s">
        <v>94</v>
      </c>
      <c r="C8" s="599">
        <v>132235643.55999999</v>
      </c>
      <c r="D8" s="599"/>
      <c r="E8" s="599">
        <v>2968492.64</v>
      </c>
      <c r="F8" s="599">
        <v>19745284</v>
      </c>
      <c r="G8" s="599">
        <v>45633180.519999996</v>
      </c>
      <c r="H8" s="599">
        <f>SUM(C8:G8)</f>
        <v>200582600.71999997</v>
      </c>
    </row>
    <row r="9" spans="1:8">
      <c r="A9" s="496">
        <v>2</v>
      </c>
      <c r="B9" s="495" t="s">
        <v>95</v>
      </c>
      <c r="C9" s="599"/>
      <c r="D9" s="599"/>
      <c r="E9" s="599"/>
      <c r="F9" s="599"/>
      <c r="G9" s="599"/>
      <c r="H9" s="599">
        <f t="shared" ref="H9:H21" si="0">SUM(C9:G9)</f>
        <v>0</v>
      </c>
    </row>
    <row r="10" spans="1:8">
      <c r="A10" s="496">
        <v>3</v>
      </c>
      <c r="B10" s="495" t="s">
        <v>267</v>
      </c>
      <c r="C10" s="599"/>
      <c r="D10" s="599"/>
      <c r="E10" s="599">
        <v>26140428.5</v>
      </c>
      <c r="F10" s="599"/>
      <c r="G10" s="599"/>
      <c r="H10" s="599">
        <f t="shared" si="0"/>
        <v>26140428.5</v>
      </c>
    </row>
    <row r="11" spans="1:8">
      <c r="A11" s="496">
        <v>4</v>
      </c>
      <c r="B11" s="495" t="s">
        <v>96</v>
      </c>
      <c r="C11" s="599"/>
      <c r="D11" s="599"/>
      <c r="E11" s="599"/>
      <c r="F11" s="599"/>
      <c r="G11" s="599"/>
      <c r="H11" s="599">
        <f t="shared" si="0"/>
        <v>0</v>
      </c>
    </row>
    <row r="12" spans="1:8">
      <c r="A12" s="496">
        <v>5</v>
      </c>
      <c r="B12" s="495" t="s">
        <v>97</v>
      </c>
      <c r="C12" s="599"/>
      <c r="D12" s="599"/>
      <c r="E12" s="599"/>
      <c r="F12" s="599"/>
      <c r="G12" s="599"/>
      <c r="H12" s="599">
        <f t="shared" si="0"/>
        <v>0</v>
      </c>
    </row>
    <row r="13" spans="1:8">
      <c r="A13" s="496">
        <v>6</v>
      </c>
      <c r="B13" s="495" t="s">
        <v>98</v>
      </c>
      <c r="C13" s="599">
        <v>29959342.810000002</v>
      </c>
      <c r="D13" s="599"/>
      <c r="E13" s="599"/>
      <c r="F13" s="599"/>
      <c r="G13" s="599"/>
      <c r="H13" s="599">
        <f t="shared" si="0"/>
        <v>29959342.810000002</v>
      </c>
    </row>
    <row r="14" spans="1:8">
      <c r="A14" s="496">
        <v>7</v>
      </c>
      <c r="B14" s="495" t="s">
        <v>99</v>
      </c>
      <c r="C14" s="599"/>
      <c r="D14" s="599"/>
      <c r="E14" s="599">
        <v>131929.59195296565</v>
      </c>
      <c r="F14" s="599">
        <v>8661291.2958009541</v>
      </c>
      <c r="G14" s="599"/>
      <c r="H14" s="599">
        <f t="shared" si="0"/>
        <v>8793220.8877539206</v>
      </c>
    </row>
    <row r="15" spans="1:8">
      <c r="A15" s="496">
        <v>8</v>
      </c>
      <c r="B15" s="495" t="s">
        <v>100</v>
      </c>
      <c r="C15" s="599">
        <v>38463.182639934646</v>
      </c>
      <c r="D15" s="599">
        <v>278832316.5837881</v>
      </c>
      <c r="E15" s="599">
        <v>958165589.45188522</v>
      </c>
      <c r="F15" s="599">
        <v>219706993.2379885</v>
      </c>
      <c r="G15" s="599">
        <v>739685.10282858601</v>
      </c>
      <c r="H15" s="599">
        <f t="shared" si="0"/>
        <v>1457483047.5591302</v>
      </c>
    </row>
    <row r="16" spans="1:8">
      <c r="A16" s="496">
        <v>9</v>
      </c>
      <c r="B16" s="495" t="s">
        <v>101</v>
      </c>
      <c r="C16" s="599"/>
      <c r="D16" s="599"/>
      <c r="E16" s="599"/>
      <c r="F16" s="599"/>
      <c r="G16" s="599"/>
      <c r="H16" s="599">
        <f t="shared" si="0"/>
        <v>0</v>
      </c>
    </row>
    <row r="17" spans="1:8">
      <c r="A17" s="496">
        <v>10</v>
      </c>
      <c r="B17" s="529" t="s">
        <v>561</v>
      </c>
      <c r="C17" s="599">
        <v>122.22650725708809</v>
      </c>
      <c r="D17" s="599">
        <v>2639487.0497838133</v>
      </c>
      <c r="E17" s="599">
        <v>9001467.7936833519</v>
      </c>
      <c r="F17" s="599">
        <v>1732531.359491722</v>
      </c>
      <c r="G17" s="599">
        <v>475350.30620223336</v>
      </c>
      <c r="H17" s="599">
        <f t="shared" si="0"/>
        <v>13848958.735668378</v>
      </c>
    </row>
    <row r="18" spans="1:8">
      <c r="A18" s="496">
        <v>11</v>
      </c>
      <c r="B18" s="495" t="s">
        <v>103</v>
      </c>
      <c r="C18" s="599">
        <v>1547.1269563853821</v>
      </c>
      <c r="D18" s="599">
        <v>24363638.852248136</v>
      </c>
      <c r="E18" s="599">
        <v>117855973.48058568</v>
      </c>
      <c r="F18" s="599">
        <v>12982455.351766385</v>
      </c>
      <c r="G18" s="599">
        <v>10283.433887124136</v>
      </c>
      <c r="H18" s="599">
        <f t="shared" si="0"/>
        <v>155213898.2454437</v>
      </c>
    </row>
    <row r="19" spans="1:8">
      <c r="A19" s="496">
        <v>12</v>
      </c>
      <c r="B19" s="495" t="s">
        <v>104</v>
      </c>
      <c r="C19" s="599"/>
      <c r="D19" s="599"/>
      <c r="E19" s="599"/>
      <c r="F19" s="599"/>
      <c r="G19" s="599"/>
      <c r="H19" s="599">
        <f t="shared" si="0"/>
        <v>0</v>
      </c>
    </row>
    <row r="20" spans="1:8">
      <c r="A20" s="496">
        <v>13</v>
      </c>
      <c r="B20" s="495" t="s">
        <v>245</v>
      </c>
      <c r="C20" s="599"/>
      <c r="D20" s="599"/>
      <c r="E20" s="599"/>
      <c r="F20" s="599"/>
      <c r="G20" s="599"/>
      <c r="H20" s="599">
        <f t="shared" si="0"/>
        <v>0</v>
      </c>
    </row>
    <row r="21" spans="1:8">
      <c r="A21" s="496">
        <v>14</v>
      </c>
      <c r="B21" s="495" t="s">
        <v>106</v>
      </c>
      <c r="C21" s="599">
        <v>71625012.519999996</v>
      </c>
      <c r="D21" s="599">
        <v>46680731.439999975</v>
      </c>
      <c r="E21" s="599">
        <v>1337678</v>
      </c>
      <c r="F21" s="599"/>
      <c r="G21" s="599">
        <v>25893711.479999989</v>
      </c>
      <c r="H21" s="599">
        <f t="shared" si="0"/>
        <v>145537133.43999997</v>
      </c>
    </row>
    <row r="22" spans="1:8">
      <c r="A22" s="497">
        <v>15</v>
      </c>
      <c r="B22" s="503" t="s">
        <v>107</v>
      </c>
      <c r="C22" s="599">
        <v>233860009.19959632</v>
      </c>
      <c r="D22" s="599">
        <v>349876686.87603623</v>
      </c>
      <c r="E22" s="599">
        <v>1106600091.6644237</v>
      </c>
      <c r="F22" s="599">
        <v>261096023.88555583</v>
      </c>
      <c r="G22" s="599">
        <v>72276860.536715686</v>
      </c>
      <c r="H22" s="599">
        <f>SUM(H18:H21)+SUM(H8:H16)</f>
        <v>2023709672.1623278</v>
      </c>
    </row>
    <row r="26" spans="1:8" ht="38.25">
      <c r="B26" s="530"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3" zoomScale="80" zoomScaleNormal="80" workbookViewId="0">
      <selection activeCell="C22" sqref="C22:H23"/>
    </sheetView>
  </sheetViews>
  <sheetFormatPr defaultColWidth="9.140625" defaultRowHeight="12.75"/>
  <cols>
    <col min="1" max="1" width="11.85546875" style="531" bestFit="1" customWidth="1"/>
    <col min="2" max="2" width="85.140625" style="501" customWidth="1"/>
    <col min="3" max="3" width="22.42578125" style="501" customWidth="1"/>
    <col min="4" max="4" width="23.5703125" style="501" customWidth="1"/>
    <col min="5" max="6" width="15.5703125" style="501" bestFit="1" customWidth="1"/>
    <col min="7" max="7" width="21" style="501" bestFit="1" customWidth="1"/>
    <col min="8" max="8" width="20.7109375" style="501" bestFit="1" customWidth="1"/>
    <col min="9" max="9" width="27.85546875" style="501" customWidth="1"/>
    <col min="10" max="16384" width="9.140625" style="501"/>
  </cols>
  <sheetData>
    <row r="1" spans="1:9" ht="13.5">
      <c r="A1" s="492" t="s">
        <v>30</v>
      </c>
      <c r="B1" s="3" t="str">
        <f>'Info '!C2</f>
        <v>JSC "CREDO BANK"</v>
      </c>
    </row>
    <row r="2" spans="1:9" ht="13.5">
      <c r="A2" s="493" t="s">
        <v>31</v>
      </c>
      <c r="B2" s="528">
        <f>'1. key ratios '!B2</f>
        <v>44742</v>
      </c>
    </row>
    <row r="3" spans="1:9">
      <c r="A3" s="494" t="s">
        <v>550</v>
      </c>
    </row>
    <row r="4" spans="1:9">
      <c r="C4" s="532" t="s">
        <v>0</v>
      </c>
      <c r="D4" s="532" t="s">
        <v>1</v>
      </c>
      <c r="E4" s="532" t="s">
        <v>2</v>
      </c>
      <c r="F4" s="532" t="s">
        <v>3</v>
      </c>
      <c r="G4" s="532" t="s">
        <v>4</v>
      </c>
      <c r="H4" s="532" t="s">
        <v>5</v>
      </c>
      <c r="I4" s="532" t="s">
        <v>8</v>
      </c>
    </row>
    <row r="5" spans="1:9" ht="44.25" customHeight="1">
      <c r="A5" s="730" t="s">
        <v>551</v>
      </c>
      <c r="B5" s="731"/>
      <c r="C5" s="744" t="s">
        <v>552</v>
      </c>
      <c r="D5" s="744"/>
      <c r="E5" s="744" t="s">
        <v>553</v>
      </c>
      <c r="F5" s="744" t="s">
        <v>554</v>
      </c>
      <c r="G5" s="742" t="s">
        <v>555</v>
      </c>
      <c r="H5" s="742" t="s">
        <v>556</v>
      </c>
      <c r="I5" s="533" t="s">
        <v>557</v>
      </c>
    </row>
    <row r="6" spans="1:9" ht="60" customHeight="1">
      <c r="A6" s="734"/>
      <c r="B6" s="735"/>
      <c r="C6" s="521" t="s">
        <v>558</v>
      </c>
      <c r="D6" s="521" t="s">
        <v>559</v>
      </c>
      <c r="E6" s="744"/>
      <c r="F6" s="744"/>
      <c r="G6" s="743"/>
      <c r="H6" s="743"/>
      <c r="I6" s="533" t="s">
        <v>560</v>
      </c>
    </row>
    <row r="7" spans="1:9">
      <c r="A7" s="499">
        <v>1</v>
      </c>
      <c r="B7" s="495" t="s">
        <v>94</v>
      </c>
      <c r="C7" s="598"/>
      <c r="D7" s="598">
        <v>200582600.71999997</v>
      </c>
      <c r="E7" s="597"/>
      <c r="F7" s="597"/>
      <c r="G7" s="597"/>
      <c r="H7" s="598"/>
      <c r="I7" s="651">
        <f t="shared" ref="I7:I23" si="0">C7+D7-E7-F7-G7</f>
        <v>200582600.71999997</v>
      </c>
    </row>
    <row r="8" spans="1:9">
      <c r="A8" s="499">
        <v>2</v>
      </c>
      <c r="B8" s="495" t="s">
        <v>95</v>
      </c>
      <c r="C8" s="598"/>
      <c r="D8" s="598">
        <v>0</v>
      </c>
      <c r="E8" s="597"/>
      <c r="F8" s="597"/>
      <c r="G8" s="597"/>
      <c r="H8" s="598"/>
      <c r="I8" s="651">
        <f t="shared" si="0"/>
        <v>0</v>
      </c>
    </row>
    <row r="9" spans="1:9">
      <c r="A9" s="499">
        <v>3</v>
      </c>
      <c r="B9" s="495" t="s">
        <v>267</v>
      </c>
      <c r="C9" s="598"/>
      <c r="D9" s="598">
        <v>26140428.5</v>
      </c>
      <c r="E9" s="597"/>
      <c r="F9" s="597"/>
      <c r="G9" s="597"/>
      <c r="H9" s="598"/>
      <c r="I9" s="651">
        <f t="shared" si="0"/>
        <v>26140428.5</v>
      </c>
    </row>
    <row r="10" spans="1:9">
      <c r="A10" s="499">
        <v>4</v>
      </c>
      <c r="B10" s="495" t="s">
        <v>96</v>
      </c>
      <c r="C10" s="598"/>
      <c r="D10" s="598">
        <v>0</v>
      </c>
      <c r="E10" s="597"/>
      <c r="F10" s="597"/>
      <c r="G10" s="597"/>
      <c r="H10" s="598"/>
      <c r="I10" s="651">
        <f t="shared" si="0"/>
        <v>0</v>
      </c>
    </row>
    <row r="11" spans="1:9">
      <c r="A11" s="499">
        <v>5</v>
      </c>
      <c r="B11" s="495" t="s">
        <v>97</v>
      </c>
      <c r="C11" s="598"/>
      <c r="D11" s="598">
        <v>0</v>
      </c>
      <c r="E11" s="597"/>
      <c r="F11" s="597"/>
      <c r="G11" s="597"/>
      <c r="H11" s="598"/>
      <c r="I11" s="651">
        <f t="shared" si="0"/>
        <v>0</v>
      </c>
    </row>
    <row r="12" spans="1:9">
      <c r="A12" s="499">
        <v>6</v>
      </c>
      <c r="B12" s="495" t="s">
        <v>98</v>
      </c>
      <c r="C12" s="598"/>
      <c r="D12" s="598">
        <v>29959342.810000002</v>
      </c>
      <c r="E12" s="597"/>
      <c r="F12" s="597"/>
      <c r="G12" s="597"/>
      <c r="H12" s="598"/>
      <c r="I12" s="651">
        <f t="shared" si="0"/>
        <v>29959342.810000002</v>
      </c>
    </row>
    <row r="13" spans="1:9">
      <c r="A13" s="499">
        <v>7</v>
      </c>
      <c r="B13" s="495" t="s">
        <v>99</v>
      </c>
      <c r="C13" s="598"/>
      <c r="D13" s="598">
        <v>8793220.8877539206</v>
      </c>
      <c r="E13" s="597"/>
      <c r="F13" s="597">
        <v>174309.86499999999</v>
      </c>
      <c r="G13" s="597"/>
      <c r="H13" s="598"/>
      <c r="I13" s="651">
        <f t="shared" si="0"/>
        <v>8618911.0227539204</v>
      </c>
    </row>
    <row r="14" spans="1:9">
      <c r="A14" s="499">
        <v>8</v>
      </c>
      <c r="B14" s="495" t="s">
        <v>100</v>
      </c>
      <c r="C14" s="598">
        <v>57650371.718989953</v>
      </c>
      <c r="D14" s="598">
        <v>1435968814.963011</v>
      </c>
      <c r="E14" s="597">
        <v>36136139.123003528</v>
      </c>
      <c r="F14" s="597">
        <v>26587776.459393006</v>
      </c>
      <c r="G14" s="597"/>
      <c r="H14" s="597">
        <v>13279675.73</v>
      </c>
      <c r="I14" s="651">
        <f t="shared" si="0"/>
        <v>1430895271.0996044</v>
      </c>
    </row>
    <row r="15" spans="1:9">
      <c r="A15" s="499">
        <v>9</v>
      </c>
      <c r="B15" s="495" t="s">
        <v>101</v>
      </c>
      <c r="C15" s="598"/>
      <c r="D15" s="598"/>
      <c r="E15" s="597"/>
      <c r="F15" s="597"/>
      <c r="G15" s="597"/>
      <c r="H15" s="597"/>
      <c r="I15" s="651">
        <f t="shared" si="0"/>
        <v>0</v>
      </c>
    </row>
    <row r="16" spans="1:9">
      <c r="A16" s="499">
        <v>10</v>
      </c>
      <c r="B16" s="529" t="s">
        <v>561</v>
      </c>
      <c r="C16" s="597">
        <v>18571519.484100815</v>
      </c>
      <c r="D16" s="597">
        <v>4779955.8645674037</v>
      </c>
      <c r="E16" s="597">
        <v>9502516.6129999273</v>
      </c>
      <c r="F16" s="597">
        <v>59408.404600000074</v>
      </c>
      <c r="G16" s="597"/>
      <c r="H16" s="597">
        <v>13279675.73</v>
      </c>
      <c r="I16" s="651">
        <f t="shared" si="0"/>
        <v>13789550.33106829</v>
      </c>
    </row>
    <row r="17" spans="1:9">
      <c r="A17" s="499">
        <v>11</v>
      </c>
      <c r="B17" s="495" t="s">
        <v>103</v>
      </c>
      <c r="C17" s="598">
        <v>268016.94151868258</v>
      </c>
      <c r="D17" s="598">
        <v>155033232.75692677</v>
      </c>
      <c r="E17" s="597">
        <v>87351.45299999998</v>
      </c>
      <c r="F17" s="597">
        <v>3055702.1317000203</v>
      </c>
      <c r="G17" s="597"/>
      <c r="H17" s="597"/>
      <c r="I17" s="651">
        <f t="shared" si="0"/>
        <v>152158196.11374545</v>
      </c>
    </row>
    <row r="18" spans="1:9">
      <c r="A18" s="499">
        <v>12</v>
      </c>
      <c r="B18" s="495" t="s">
        <v>104</v>
      </c>
      <c r="C18" s="598"/>
      <c r="D18" s="598"/>
      <c r="E18" s="597"/>
      <c r="F18" s="597"/>
      <c r="G18" s="597"/>
      <c r="H18" s="598"/>
      <c r="I18" s="651">
        <f t="shared" si="0"/>
        <v>0</v>
      </c>
    </row>
    <row r="19" spans="1:9">
      <c r="A19" s="499">
        <v>13</v>
      </c>
      <c r="B19" s="495" t="s">
        <v>245</v>
      </c>
      <c r="C19" s="598"/>
      <c r="D19" s="598"/>
      <c r="E19" s="597"/>
      <c r="F19" s="597"/>
      <c r="G19" s="597"/>
      <c r="H19" s="598"/>
      <c r="I19" s="651">
        <f t="shared" si="0"/>
        <v>0</v>
      </c>
    </row>
    <row r="20" spans="1:9">
      <c r="A20" s="499">
        <v>14</v>
      </c>
      <c r="B20" s="495" t="s">
        <v>106</v>
      </c>
      <c r="C20" s="598">
        <v>7136873</v>
      </c>
      <c r="D20" s="598">
        <v>155415085.14999998</v>
      </c>
      <c r="E20" s="597">
        <v>3918815</v>
      </c>
      <c r="F20" s="597"/>
      <c r="G20" s="597"/>
      <c r="H20" s="597">
        <v>30600</v>
      </c>
      <c r="I20" s="651">
        <f t="shared" si="0"/>
        <v>158633143.14999998</v>
      </c>
    </row>
    <row r="21" spans="1:9" s="534" customFormat="1">
      <c r="A21" s="500">
        <v>15</v>
      </c>
      <c r="B21" s="503" t="s">
        <v>107</v>
      </c>
      <c r="C21" s="599">
        <f>SUM(C7:C15)+SUM(C17:C20)</f>
        <v>65055261.660508633</v>
      </c>
      <c r="D21" s="599">
        <f t="shared" ref="D21:H21" si="1">SUM(D7:D15)+SUM(D17:D20)</f>
        <v>2011892725.7876916</v>
      </c>
      <c r="E21" s="599">
        <f t="shared" si="1"/>
        <v>40142305.576003529</v>
      </c>
      <c r="F21" s="599">
        <f t="shared" si="1"/>
        <v>29817788.456093024</v>
      </c>
      <c r="G21" s="599">
        <f t="shared" si="1"/>
        <v>0</v>
      </c>
      <c r="H21" s="599">
        <f t="shared" si="1"/>
        <v>13310275.73</v>
      </c>
      <c r="I21" s="651">
        <f t="shared" si="0"/>
        <v>2006987893.4161036</v>
      </c>
    </row>
    <row r="22" spans="1:9">
      <c r="A22" s="535">
        <v>16</v>
      </c>
      <c r="B22" s="536" t="s">
        <v>562</v>
      </c>
      <c r="C22" s="598">
        <v>57918388.660508633</v>
      </c>
      <c r="D22" s="598">
        <v>1599795268.6076918</v>
      </c>
      <c r="E22" s="597">
        <v>36223490.576003529</v>
      </c>
      <c r="F22" s="597">
        <v>29817788.456093024</v>
      </c>
      <c r="G22" s="597"/>
      <c r="H22" s="598">
        <v>13279675.73</v>
      </c>
      <c r="I22" s="651">
        <f t="shared" si="0"/>
        <v>1591672378.2361038</v>
      </c>
    </row>
    <row r="23" spans="1:9">
      <c r="A23" s="535">
        <v>17</v>
      </c>
      <c r="B23" s="536" t="s">
        <v>563</v>
      </c>
      <c r="C23" s="598"/>
      <c r="D23" s="598">
        <v>48854205.850000001</v>
      </c>
      <c r="E23" s="597"/>
      <c r="F23" s="597"/>
      <c r="G23" s="597"/>
      <c r="H23" s="598"/>
      <c r="I23" s="651">
        <f t="shared" si="0"/>
        <v>48854205.850000001</v>
      </c>
    </row>
    <row r="26" spans="1:9" ht="38.25">
      <c r="B26" s="530"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A10" zoomScale="70" zoomScaleNormal="70" workbookViewId="0">
      <selection activeCell="C7" sqref="C7:H33"/>
    </sheetView>
  </sheetViews>
  <sheetFormatPr defaultColWidth="9.140625" defaultRowHeight="12.75"/>
  <cols>
    <col min="1" max="1" width="11" style="501" bestFit="1" customWidth="1"/>
    <col min="2" max="2" width="93.42578125" style="501" customWidth="1"/>
    <col min="3" max="8" width="22" style="501" customWidth="1"/>
    <col min="9" max="9" width="31.7109375" style="501" customWidth="1"/>
    <col min="10" max="16384" width="9.140625" style="501"/>
  </cols>
  <sheetData>
    <row r="1" spans="1:9" ht="13.5">
      <c r="A1" s="492" t="s">
        <v>30</v>
      </c>
      <c r="B1" s="3" t="str">
        <f>'Info '!C2</f>
        <v>JSC "CREDO BANK"</v>
      </c>
    </row>
    <row r="2" spans="1:9" ht="13.5">
      <c r="A2" s="493" t="s">
        <v>31</v>
      </c>
      <c r="B2" s="528">
        <f>'1. key ratios '!B2</f>
        <v>44742</v>
      </c>
    </row>
    <row r="3" spans="1:9">
      <c r="A3" s="494" t="s">
        <v>564</v>
      </c>
    </row>
    <row r="4" spans="1:9">
      <c r="C4" s="532" t="s">
        <v>0</v>
      </c>
      <c r="D4" s="532" t="s">
        <v>1</v>
      </c>
      <c r="E4" s="532" t="s">
        <v>2</v>
      </c>
      <c r="F4" s="532" t="s">
        <v>3</v>
      </c>
      <c r="G4" s="532" t="s">
        <v>4</v>
      </c>
      <c r="H4" s="532" t="s">
        <v>5</v>
      </c>
      <c r="I4" s="532" t="s">
        <v>8</v>
      </c>
    </row>
    <row r="5" spans="1:9" ht="46.5" customHeight="1">
      <c r="A5" s="730" t="s">
        <v>705</v>
      </c>
      <c r="B5" s="731"/>
      <c r="C5" s="744" t="s">
        <v>552</v>
      </c>
      <c r="D5" s="744"/>
      <c r="E5" s="744" t="s">
        <v>553</v>
      </c>
      <c r="F5" s="744" t="s">
        <v>554</v>
      </c>
      <c r="G5" s="742" t="s">
        <v>555</v>
      </c>
      <c r="H5" s="742" t="s">
        <v>556</v>
      </c>
      <c r="I5" s="533" t="s">
        <v>557</v>
      </c>
    </row>
    <row r="6" spans="1:9" ht="75" customHeight="1">
      <c r="A6" s="734"/>
      <c r="B6" s="735"/>
      <c r="C6" s="521" t="s">
        <v>558</v>
      </c>
      <c r="D6" s="521" t="s">
        <v>559</v>
      </c>
      <c r="E6" s="744"/>
      <c r="F6" s="744"/>
      <c r="G6" s="743"/>
      <c r="H6" s="743"/>
      <c r="I6" s="533" t="s">
        <v>560</v>
      </c>
    </row>
    <row r="7" spans="1:9">
      <c r="A7" s="498">
        <v>1</v>
      </c>
      <c r="B7" s="502" t="s">
        <v>695</v>
      </c>
      <c r="C7" s="598">
        <v>490551.08495187253</v>
      </c>
      <c r="D7" s="597">
        <v>217860987.89419121</v>
      </c>
      <c r="E7" s="598">
        <v>252444.20199999923</v>
      </c>
      <c r="F7" s="598">
        <v>328716.64810000069</v>
      </c>
      <c r="G7" s="598"/>
      <c r="H7" s="598">
        <v>104673.36000000003</v>
      </c>
      <c r="I7" s="651">
        <f t="shared" ref="I7:I34" si="0">C7+D7-E7-F7-G7</f>
        <v>217770378.1290431</v>
      </c>
    </row>
    <row r="8" spans="1:9">
      <c r="A8" s="498">
        <v>2</v>
      </c>
      <c r="B8" s="502" t="s">
        <v>565</v>
      </c>
      <c r="C8" s="598">
        <v>53985.18419006536</v>
      </c>
      <c r="D8" s="597">
        <v>63591586.635798059</v>
      </c>
      <c r="E8" s="598">
        <v>37439.566000000283</v>
      </c>
      <c r="F8" s="598">
        <v>144892.34799999994</v>
      </c>
      <c r="G8" s="598"/>
      <c r="H8" s="598">
        <v>9987.7099999999991</v>
      </c>
      <c r="I8" s="651">
        <f t="shared" si="0"/>
        <v>63463239.905988127</v>
      </c>
    </row>
    <row r="9" spans="1:9">
      <c r="A9" s="498">
        <v>3</v>
      </c>
      <c r="B9" s="502" t="s">
        <v>566</v>
      </c>
      <c r="C9" s="598">
        <v>150906.2588955719</v>
      </c>
      <c r="D9" s="598">
        <v>5785944.2246991368</v>
      </c>
      <c r="E9" s="598">
        <v>84898.290000000241</v>
      </c>
      <c r="F9" s="598">
        <v>111382.96079999994</v>
      </c>
      <c r="G9" s="598"/>
      <c r="H9" s="598">
        <v>59343.479999999996</v>
      </c>
      <c r="I9" s="651">
        <f t="shared" si="0"/>
        <v>5740569.2327947095</v>
      </c>
    </row>
    <row r="10" spans="1:9">
      <c r="A10" s="498">
        <v>4</v>
      </c>
      <c r="B10" s="502" t="s">
        <v>696</v>
      </c>
      <c r="C10" s="598">
        <v>297987.7426287781</v>
      </c>
      <c r="D10" s="598">
        <v>3612997.134025204</v>
      </c>
      <c r="E10" s="598">
        <v>93771.035000000134</v>
      </c>
      <c r="F10" s="598">
        <v>71867.633599999986</v>
      </c>
      <c r="G10" s="598"/>
      <c r="H10" s="598">
        <v>1281.8800000000001</v>
      </c>
      <c r="I10" s="651">
        <f t="shared" si="0"/>
        <v>3745346.2080539824</v>
      </c>
    </row>
    <row r="11" spans="1:9">
      <c r="A11" s="498">
        <v>5</v>
      </c>
      <c r="B11" s="502" t="s">
        <v>567</v>
      </c>
      <c r="C11" s="598">
        <v>677914.11568748101</v>
      </c>
      <c r="D11" s="598">
        <v>18608242.699262626</v>
      </c>
      <c r="E11" s="598">
        <v>879454.20590000087</v>
      </c>
      <c r="F11" s="598">
        <v>300614.68010000017</v>
      </c>
      <c r="G11" s="598"/>
      <c r="H11" s="598">
        <v>34682.620000000003</v>
      </c>
      <c r="I11" s="651">
        <f t="shared" si="0"/>
        <v>18106087.928950105</v>
      </c>
    </row>
    <row r="12" spans="1:9">
      <c r="A12" s="498">
        <v>6</v>
      </c>
      <c r="B12" s="502" t="s">
        <v>568</v>
      </c>
      <c r="C12" s="598">
        <v>230538.71064795073</v>
      </c>
      <c r="D12" s="598">
        <v>7216995.2313922308</v>
      </c>
      <c r="E12" s="598">
        <v>142385.05199999988</v>
      </c>
      <c r="F12" s="598">
        <v>138183.85180000009</v>
      </c>
      <c r="G12" s="598"/>
      <c r="H12" s="598">
        <v>71539.92</v>
      </c>
      <c r="I12" s="651">
        <f t="shared" si="0"/>
        <v>7166965.0382401813</v>
      </c>
    </row>
    <row r="13" spans="1:9">
      <c r="A13" s="498">
        <v>7</v>
      </c>
      <c r="B13" s="502" t="s">
        <v>569</v>
      </c>
      <c r="C13" s="598">
        <v>115637.46884205508</v>
      </c>
      <c r="D13" s="598">
        <v>4556225.5618531639</v>
      </c>
      <c r="E13" s="598">
        <v>78211.460099999982</v>
      </c>
      <c r="F13" s="598">
        <v>85669.329999999973</v>
      </c>
      <c r="G13" s="598"/>
      <c r="H13" s="598">
        <v>20898.100000000002</v>
      </c>
      <c r="I13" s="651">
        <f t="shared" si="0"/>
        <v>4507982.2405952187</v>
      </c>
    </row>
    <row r="14" spans="1:9">
      <c r="A14" s="498">
        <v>8</v>
      </c>
      <c r="B14" s="502" t="s">
        <v>570</v>
      </c>
      <c r="C14" s="598">
        <v>5119129.4078082237</v>
      </c>
      <c r="D14" s="598">
        <v>119902987.16694948</v>
      </c>
      <c r="E14" s="598">
        <v>2765775.6208001571</v>
      </c>
      <c r="F14" s="598">
        <v>2282259.7177999457</v>
      </c>
      <c r="G14" s="598"/>
      <c r="H14" s="598">
        <v>1029436.3300000018</v>
      </c>
      <c r="I14" s="651">
        <f t="shared" si="0"/>
        <v>119974081.23615761</v>
      </c>
    </row>
    <row r="15" spans="1:9">
      <c r="A15" s="498">
        <v>9</v>
      </c>
      <c r="B15" s="502" t="s">
        <v>571</v>
      </c>
      <c r="C15" s="598">
        <v>794202.3567927269</v>
      </c>
      <c r="D15" s="598">
        <v>22270679.048140146</v>
      </c>
      <c r="E15" s="598">
        <v>556837.91499999806</v>
      </c>
      <c r="F15" s="598">
        <v>415145.67480000167</v>
      </c>
      <c r="G15" s="598"/>
      <c r="H15" s="598">
        <v>121035.10999999999</v>
      </c>
      <c r="I15" s="651">
        <f t="shared" si="0"/>
        <v>22092897.815132871</v>
      </c>
    </row>
    <row r="16" spans="1:9">
      <c r="A16" s="498">
        <v>10</v>
      </c>
      <c r="B16" s="502" t="s">
        <v>572</v>
      </c>
      <c r="C16" s="598">
        <v>339980.15757502528</v>
      </c>
      <c r="D16" s="598">
        <v>7587828.948697987</v>
      </c>
      <c r="E16" s="598">
        <v>227669.218900001</v>
      </c>
      <c r="F16" s="598">
        <v>137780.73939999987</v>
      </c>
      <c r="G16" s="598"/>
      <c r="H16" s="598">
        <v>57415.23000000001</v>
      </c>
      <c r="I16" s="651">
        <f t="shared" si="0"/>
        <v>7562359.1479730112</v>
      </c>
    </row>
    <row r="17" spans="1:10">
      <c r="A17" s="498">
        <v>11</v>
      </c>
      <c r="B17" s="502" t="s">
        <v>573</v>
      </c>
      <c r="C17" s="598">
        <v>298895.91621874337</v>
      </c>
      <c r="D17" s="598">
        <v>10067236.664472658</v>
      </c>
      <c r="E17" s="598">
        <v>163912.21999999959</v>
      </c>
      <c r="F17" s="598">
        <v>193915.34290000037</v>
      </c>
      <c r="G17" s="598"/>
      <c r="H17" s="598">
        <v>78266.494971000022</v>
      </c>
      <c r="I17" s="651">
        <f t="shared" si="0"/>
        <v>10008305.017791402</v>
      </c>
    </row>
    <row r="18" spans="1:10">
      <c r="A18" s="498">
        <v>12</v>
      </c>
      <c r="B18" s="502" t="s">
        <v>574</v>
      </c>
      <c r="C18" s="598">
        <v>2789316.5002654102</v>
      </c>
      <c r="D18" s="598">
        <v>87908681.019610032</v>
      </c>
      <c r="E18" s="598">
        <v>1559854.1418000266</v>
      </c>
      <c r="F18" s="598">
        <v>1660173.4258999696</v>
      </c>
      <c r="G18" s="598"/>
      <c r="H18" s="598">
        <v>622733.30000000016</v>
      </c>
      <c r="I18" s="651">
        <f t="shared" si="0"/>
        <v>87477969.952175438</v>
      </c>
    </row>
    <row r="19" spans="1:10">
      <c r="A19" s="498">
        <v>13</v>
      </c>
      <c r="B19" s="502" t="s">
        <v>575</v>
      </c>
      <c r="C19" s="598">
        <v>617922.19844543643</v>
      </c>
      <c r="D19" s="598">
        <v>16073437.744018616</v>
      </c>
      <c r="E19" s="598">
        <v>362446.97019999812</v>
      </c>
      <c r="F19" s="598">
        <v>306789.54010000045</v>
      </c>
      <c r="G19" s="598"/>
      <c r="H19" s="598">
        <v>109812.90000000004</v>
      </c>
      <c r="I19" s="651">
        <f t="shared" si="0"/>
        <v>16022123.432164053</v>
      </c>
    </row>
    <row r="20" spans="1:10">
      <c r="A20" s="498">
        <v>14</v>
      </c>
      <c r="B20" s="502" t="s">
        <v>576</v>
      </c>
      <c r="C20" s="598">
        <v>2625975.1717144158</v>
      </c>
      <c r="D20" s="598">
        <v>49271866.417232573</v>
      </c>
      <c r="E20" s="598">
        <v>3113325.2480000081</v>
      </c>
      <c r="F20" s="598">
        <v>668277.41729999788</v>
      </c>
      <c r="G20" s="598"/>
      <c r="H20" s="598">
        <v>110971.48000000001</v>
      </c>
      <c r="I20" s="651">
        <f t="shared" si="0"/>
        <v>48116238.923646979</v>
      </c>
    </row>
    <row r="21" spans="1:10">
      <c r="A21" s="498">
        <v>15</v>
      </c>
      <c r="B21" s="502" t="s">
        <v>577</v>
      </c>
      <c r="C21" s="598">
        <v>3261303.8987541068</v>
      </c>
      <c r="D21" s="598">
        <v>23632684.588675674</v>
      </c>
      <c r="E21" s="598">
        <v>2097011.8862000026</v>
      </c>
      <c r="F21" s="598">
        <v>430349.22920000157</v>
      </c>
      <c r="G21" s="598"/>
      <c r="H21" s="598">
        <v>460269.38999999996</v>
      </c>
      <c r="I21" s="651">
        <f t="shared" si="0"/>
        <v>24366627.372029778</v>
      </c>
    </row>
    <row r="22" spans="1:10">
      <c r="A22" s="498">
        <v>16</v>
      </c>
      <c r="B22" s="502" t="s">
        <v>578</v>
      </c>
      <c r="C22" s="598">
        <v>268930.86238638812</v>
      </c>
      <c r="D22" s="598">
        <v>6223683.3958117962</v>
      </c>
      <c r="E22" s="598">
        <v>135273.20390000092</v>
      </c>
      <c r="F22" s="598">
        <v>115900.8495999999</v>
      </c>
      <c r="G22" s="598"/>
      <c r="H22" s="598">
        <v>31112.01</v>
      </c>
      <c r="I22" s="651">
        <f t="shared" si="0"/>
        <v>6241440.2046981826</v>
      </c>
    </row>
    <row r="23" spans="1:10">
      <c r="A23" s="498">
        <v>17</v>
      </c>
      <c r="B23" s="502" t="s">
        <v>699</v>
      </c>
      <c r="C23" s="598">
        <v>20230.686140595462</v>
      </c>
      <c r="D23" s="598">
        <v>790325.81688339775</v>
      </c>
      <c r="E23" s="598">
        <v>9127.2120000000141</v>
      </c>
      <c r="F23" s="598">
        <v>15210.470499999992</v>
      </c>
      <c r="G23" s="598"/>
      <c r="H23" s="598">
        <v>6687.44</v>
      </c>
      <c r="I23" s="651">
        <f t="shared" si="0"/>
        <v>786218.82052399323</v>
      </c>
    </row>
    <row r="24" spans="1:10">
      <c r="A24" s="498">
        <v>18</v>
      </c>
      <c r="B24" s="502" t="s">
        <v>579</v>
      </c>
      <c r="C24" s="598">
        <v>63179.770524784049</v>
      </c>
      <c r="D24" s="598">
        <v>2781870.6155759958</v>
      </c>
      <c r="E24" s="598">
        <v>31152.850999999908</v>
      </c>
      <c r="F24" s="598">
        <v>53852.144000000073</v>
      </c>
      <c r="G24" s="598"/>
      <c r="H24" s="598">
        <v>14925.93</v>
      </c>
      <c r="I24" s="651">
        <f t="shared" si="0"/>
        <v>2760045.3911007801</v>
      </c>
    </row>
    <row r="25" spans="1:10">
      <c r="A25" s="498">
        <v>19</v>
      </c>
      <c r="B25" s="502" t="s">
        <v>580</v>
      </c>
      <c r="C25" s="598">
        <v>168841.27082828336</v>
      </c>
      <c r="D25" s="598">
        <v>6171397.5742916251</v>
      </c>
      <c r="E25" s="598">
        <v>108330.71200000068</v>
      </c>
      <c r="F25" s="598">
        <v>118880.58709999987</v>
      </c>
      <c r="G25" s="598"/>
      <c r="H25" s="598">
        <v>24616.41</v>
      </c>
      <c r="I25" s="651">
        <f t="shared" si="0"/>
        <v>6113027.546019908</v>
      </c>
    </row>
    <row r="26" spans="1:10">
      <c r="A26" s="498">
        <v>20</v>
      </c>
      <c r="B26" s="502" t="s">
        <v>698</v>
      </c>
      <c r="C26" s="598">
        <v>140085.36446909147</v>
      </c>
      <c r="D26" s="598">
        <v>12079746.597509528</v>
      </c>
      <c r="E26" s="598">
        <v>76755.48399999892</v>
      </c>
      <c r="F26" s="598">
        <v>236408.94600000043</v>
      </c>
      <c r="G26" s="598"/>
      <c r="H26" s="598">
        <v>41560.81</v>
      </c>
      <c r="I26" s="651">
        <f t="shared" si="0"/>
        <v>11906667.53197862</v>
      </c>
      <c r="J26" s="504"/>
    </row>
    <row r="27" spans="1:10">
      <c r="A27" s="498">
        <v>21</v>
      </c>
      <c r="B27" s="502" t="s">
        <v>581</v>
      </c>
      <c r="C27" s="598">
        <v>19747.345777745184</v>
      </c>
      <c r="D27" s="598">
        <v>2821398.7629298209</v>
      </c>
      <c r="E27" s="598">
        <v>17360.661000000022</v>
      </c>
      <c r="F27" s="598">
        <v>54087.906400000007</v>
      </c>
      <c r="G27" s="598"/>
      <c r="H27" s="598">
        <v>15442.91</v>
      </c>
      <c r="I27" s="651">
        <f t="shared" si="0"/>
        <v>2769697.5413075662</v>
      </c>
      <c r="J27" s="504"/>
    </row>
    <row r="28" spans="1:10">
      <c r="A28" s="498">
        <v>22</v>
      </c>
      <c r="B28" s="502" t="s">
        <v>582</v>
      </c>
      <c r="C28" s="598">
        <v>37931.594463802787</v>
      </c>
      <c r="D28" s="598">
        <v>625421.73620952782</v>
      </c>
      <c r="E28" s="598">
        <v>12856.270000000006</v>
      </c>
      <c r="F28" s="598">
        <v>12068.907400000002</v>
      </c>
      <c r="G28" s="598"/>
      <c r="H28" s="598">
        <v>18677.599999999999</v>
      </c>
      <c r="I28" s="651">
        <f t="shared" si="0"/>
        <v>638428.15327333054</v>
      </c>
      <c r="J28" s="504"/>
    </row>
    <row r="29" spans="1:10">
      <c r="A29" s="498">
        <v>23</v>
      </c>
      <c r="B29" s="502" t="s">
        <v>583</v>
      </c>
      <c r="C29" s="598">
        <v>13578317.850701937</v>
      </c>
      <c r="D29" s="598">
        <v>313816574.13134623</v>
      </c>
      <c r="E29" s="598">
        <v>7815094.1794000883</v>
      </c>
      <c r="F29" s="598">
        <v>5905783.7512001749</v>
      </c>
      <c r="G29" s="598"/>
      <c r="H29" s="598">
        <v>4095920.1999999988</v>
      </c>
      <c r="I29" s="651">
        <f t="shared" si="0"/>
        <v>313674014.05144787</v>
      </c>
      <c r="J29" s="504"/>
    </row>
    <row r="30" spans="1:10">
      <c r="A30" s="498">
        <v>24</v>
      </c>
      <c r="B30" s="502" t="s">
        <v>697</v>
      </c>
      <c r="C30" s="598">
        <v>18087686.066240381</v>
      </c>
      <c r="D30" s="598">
        <v>653407638.78356409</v>
      </c>
      <c r="E30" s="598">
        <v>11022460.512894565</v>
      </c>
      <c r="F30" s="598">
        <v>12279344.461701678</v>
      </c>
      <c r="G30" s="598"/>
      <c r="H30" s="598">
        <v>4222801.7799999993</v>
      </c>
      <c r="I30" s="651">
        <f t="shared" si="0"/>
        <v>648193519.87520838</v>
      </c>
      <c r="J30" s="504"/>
    </row>
    <row r="31" spans="1:10">
      <c r="A31" s="498">
        <v>25</v>
      </c>
      <c r="B31" s="502" t="s">
        <v>584</v>
      </c>
      <c r="C31" s="598">
        <v>4700786.9906033631</v>
      </c>
      <c r="D31" s="597">
        <v>126104148.25559281</v>
      </c>
      <c r="E31" s="598">
        <v>2743671.8272004263</v>
      </c>
      <c r="F31" s="598">
        <v>2362885.5120000276</v>
      </c>
      <c r="G31" s="598"/>
      <c r="H31" s="597">
        <v>1146279.5000000005</v>
      </c>
      <c r="I31" s="651">
        <f t="shared" si="0"/>
        <v>125698377.90699571</v>
      </c>
      <c r="J31" s="504"/>
    </row>
    <row r="32" spans="1:10">
      <c r="A32" s="498">
        <v>26</v>
      </c>
      <c r="B32" s="502" t="s">
        <v>694</v>
      </c>
      <c r="C32" s="598">
        <v>2968404.6849543983</v>
      </c>
      <c r="D32" s="597">
        <v>73707054.959095046</v>
      </c>
      <c r="E32" s="598">
        <v>1835970.6307000131</v>
      </c>
      <c r="F32" s="598">
        <v>1387346.3803999871</v>
      </c>
      <c r="G32" s="598"/>
      <c r="H32" s="597">
        <v>769303.9</v>
      </c>
      <c r="I32" s="651">
        <f t="shared" si="0"/>
        <v>73452142.632949457</v>
      </c>
      <c r="J32" s="504"/>
    </row>
    <row r="33" spans="1:10">
      <c r="A33" s="498">
        <v>27</v>
      </c>
      <c r="B33" s="498" t="s">
        <v>585</v>
      </c>
      <c r="C33" s="598">
        <v>7136873</v>
      </c>
      <c r="D33" s="597">
        <v>155415085.14999998</v>
      </c>
      <c r="E33" s="598">
        <v>3918815</v>
      </c>
      <c r="F33" s="598"/>
      <c r="G33" s="598"/>
      <c r="H33" s="598">
        <v>30600</v>
      </c>
      <c r="I33" s="651">
        <f t="shared" si="0"/>
        <v>158633143.14999998</v>
      </c>
      <c r="J33" s="504"/>
    </row>
    <row r="34" spans="1:10">
      <c r="A34" s="498">
        <v>28</v>
      </c>
      <c r="B34" s="503" t="s">
        <v>107</v>
      </c>
      <c r="C34" s="600">
        <f>SUM(C7:C33)</f>
        <v>65055261.660508633</v>
      </c>
      <c r="D34" s="600">
        <f t="shared" ref="D34:H34" si="1">SUM(D7:D33)</f>
        <v>2011892726.7578287</v>
      </c>
      <c r="E34" s="600">
        <f t="shared" si="1"/>
        <v>40142305.575995289</v>
      </c>
      <c r="F34" s="600">
        <f t="shared" si="1"/>
        <v>29817788.456101786</v>
      </c>
      <c r="G34" s="652">
        <f t="shared" si="1"/>
        <v>0</v>
      </c>
      <c r="H34" s="600">
        <f t="shared" si="1"/>
        <v>13310275.794971</v>
      </c>
      <c r="I34" s="678">
        <f t="shared" si="0"/>
        <v>2006987894.3862402</v>
      </c>
      <c r="J34" s="504"/>
    </row>
    <row r="35" spans="1:10">
      <c r="A35" s="504"/>
      <c r="B35" s="504"/>
      <c r="C35" s="504"/>
      <c r="D35" s="504"/>
      <c r="E35" s="504"/>
      <c r="F35" s="504"/>
      <c r="G35" s="504"/>
      <c r="H35" s="504"/>
      <c r="I35" s="504"/>
      <c r="J35" s="504"/>
    </row>
    <row r="36" spans="1:10">
      <c r="A36" s="504"/>
      <c r="B36" s="537"/>
      <c r="C36" s="504"/>
      <c r="D36" s="504"/>
      <c r="E36" s="504"/>
      <c r="F36" s="504"/>
      <c r="G36" s="504"/>
      <c r="H36" s="504"/>
      <c r="I36" s="504"/>
      <c r="J36" s="504"/>
    </row>
    <row r="37" spans="1:10">
      <c r="A37" s="504"/>
      <c r="B37" s="504"/>
      <c r="C37" s="504"/>
      <c r="D37" s="504"/>
      <c r="E37" s="504"/>
      <c r="F37" s="504"/>
      <c r="G37" s="504"/>
      <c r="H37" s="504"/>
      <c r="I37" s="504"/>
      <c r="J37" s="504"/>
    </row>
    <row r="38" spans="1:10">
      <c r="A38" s="504"/>
      <c r="B38" s="504"/>
      <c r="C38" s="504"/>
      <c r="D38" s="504"/>
      <c r="E38" s="504"/>
      <c r="F38" s="504"/>
      <c r="G38" s="504"/>
      <c r="H38" s="504"/>
      <c r="I38" s="504"/>
      <c r="J38" s="504"/>
    </row>
    <row r="39" spans="1:10">
      <c r="A39" s="504"/>
      <c r="B39" s="504"/>
      <c r="C39" s="504"/>
      <c r="D39" s="504"/>
      <c r="E39" s="504"/>
      <c r="F39" s="504"/>
      <c r="G39" s="504"/>
      <c r="H39" s="504"/>
      <c r="I39" s="504"/>
      <c r="J39" s="504"/>
    </row>
    <row r="40" spans="1:10">
      <c r="A40" s="504"/>
      <c r="B40" s="504"/>
      <c r="C40" s="504"/>
      <c r="D40" s="504"/>
      <c r="E40" s="504"/>
      <c r="F40" s="504"/>
      <c r="G40" s="504"/>
      <c r="H40" s="504"/>
      <c r="I40" s="504"/>
      <c r="J40" s="504"/>
    </row>
    <row r="41" spans="1:10">
      <c r="A41" s="504"/>
      <c r="B41" s="504"/>
      <c r="C41" s="504"/>
      <c r="D41" s="504"/>
      <c r="E41" s="504"/>
      <c r="F41" s="504"/>
      <c r="G41" s="504"/>
      <c r="H41" s="504"/>
      <c r="I41" s="504"/>
      <c r="J41" s="504"/>
    </row>
    <row r="42" spans="1:10">
      <c r="A42" s="538"/>
      <c r="B42" s="538"/>
      <c r="C42" s="504"/>
      <c r="D42" s="504"/>
      <c r="E42" s="504"/>
      <c r="F42" s="504"/>
      <c r="G42" s="504"/>
      <c r="H42" s="504"/>
      <c r="I42" s="504"/>
      <c r="J42" s="504"/>
    </row>
    <row r="43" spans="1:10">
      <c r="A43" s="538"/>
      <c r="B43" s="538"/>
      <c r="C43" s="504"/>
      <c r="D43" s="504"/>
      <c r="E43" s="504"/>
      <c r="F43" s="504"/>
      <c r="G43" s="504"/>
      <c r="H43" s="504"/>
      <c r="I43" s="504"/>
      <c r="J43" s="504"/>
    </row>
    <row r="44" spans="1:10">
      <c r="A44" s="504"/>
      <c r="B44" s="504"/>
      <c r="C44" s="504"/>
      <c r="D44" s="504"/>
      <c r="E44" s="504"/>
      <c r="F44" s="504"/>
      <c r="G44" s="504"/>
      <c r="H44" s="504"/>
      <c r="I44" s="504"/>
      <c r="J44" s="504"/>
    </row>
    <row r="45" spans="1:10">
      <c r="A45" s="504"/>
      <c r="B45" s="504"/>
      <c r="C45" s="504"/>
      <c r="D45" s="504"/>
      <c r="E45" s="504"/>
      <c r="F45" s="504"/>
      <c r="G45" s="504"/>
      <c r="H45" s="504"/>
      <c r="I45" s="504"/>
      <c r="J45" s="504"/>
    </row>
    <row r="46" spans="1:10">
      <c r="A46" s="504"/>
      <c r="B46" s="504"/>
      <c r="C46" s="504"/>
      <c r="D46" s="504"/>
      <c r="E46" s="504"/>
      <c r="F46" s="504"/>
      <c r="G46" s="504"/>
      <c r="H46" s="504"/>
      <c r="I46" s="504"/>
      <c r="J46" s="504"/>
    </row>
    <row r="47" spans="1:10">
      <c r="A47" s="504"/>
      <c r="B47" s="504"/>
      <c r="C47" s="504"/>
      <c r="D47" s="504"/>
      <c r="E47" s="504"/>
      <c r="F47" s="504"/>
      <c r="G47" s="504"/>
      <c r="H47" s="504"/>
      <c r="I47" s="504"/>
      <c r="J47" s="50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13" sqref="C13:C17"/>
    </sheetView>
  </sheetViews>
  <sheetFormatPr defaultColWidth="9.140625" defaultRowHeight="12.75"/>
  <cols>
    <col min="1" max="1" width="11.85546875" style="501" bestFit="1" customWidth="1"/>
    <col min="2" max="2" width="108" style="501" bestFit="1" customWidth="1"/>
    <col min="3" max="4" width="35.5703125" style="501" customWidth="1"/>
    <col min="5" max="16384" width="9.140625" style="501"/>
  </cols>
  <sheetData>
    <row r="1" spans="1:4" ht="13.5">
      <c r="A1" s="492" t="s">
        <v>30</v>
      </c>
      <c r="B1" s="3" t="str">
        <f>'Info '!C2</f>
        <v>JSC "CREDO BANK"</v>
      </c>
    </row>
    <row r="2" spans="1:4" ht="13.5">
      <c r="A2" s="493" t="s">
        <v>31</v>
      </c>
      <c r="B2" s="528">
        <f>'1. key ratios '!B2</f>
        <v>44742</v>
      </c>
    </row>
    <row r="3" spans="1:4">
      <c r="A3" s="494" t="s">
        <v>586</v>
      </c>
    </row>
    <row r="5" spans="1:4" ht="25.5">
      <c r="A5" s="745" t="s">
        <v>587</v>
      </c>
      <c r="B5" s="745"/>
      <c r="C5" s="525" t="s">
        <v>588</v>
      </c>
      <c r="D5" s="525" t="s">
        <v>589</v>
      </c>
    </row>
    <row r="6" spans="1:4">
      <c r="A6" s="505">
        <v>1</v>
      </c>
      <c r="B6" s="506" t="s">
        <v>590</v>
      </c>
      <c r="C6" s="598">
        <v>67904788.828670293</v>
      </c>
      <c r="D6" s="498"/>
    </row>
    <row r="7" spans="1:4">
      <c r="A7" s="507">
        <v>2</v>
      </c>
      <c r="B7" s="506" t="s">
        <v>591</v>
      </c>
      <c r="C7" s="599">
        <f>SUM(C8:C11)</f>
        <v>30005624.957687482</v>
      </c>
      <c r="D7" s="498">
        <f>SUM(D8:D11)</f>
        <v>0</v>
      </c>
    </row>
    <row r="8" spans="1:4">
      <c r="A8" s="508">
        <v>2.1</v>
      </c>
      <c r="B8" s="509" t="s">
        <v>702</v>
      </c>
      <c r="C8" s="598">
        <v>8977191.7591996603</v>
      </c>
      <c r="D8" s="498"/>
    </row>
    <row r="9" spans="1:4">
      <c r="A9" s="508">
        <v>2.2000000000000002</v>
      </c>
      <c r="B9" s="509" t="s">
        <v>700</v>
      </c>
      <c r="C9" s="598">
        <v>19939276.479022168</v>
      </c>
      <c r="D9" s="498"/>
    </row>
    <row r="10" spans="1:4">
      <c r="A10" s="508">
        <v>2.2999999999999998</v>
      </c>
      <c r="B10" s="509" t="s">
        <v>592</v>
      </c>
      <c r="C10" s="597">
        <v>1089156.7194656553</v>
      </c>
      <c r="D10" s="498"/>
    </row>
    <row r="11" spans="1:4">
      <c r="A11" s="508">
        <v>2.4</v>
      </c>
      <c r="B11" s="509" t="s">
        <v>593</v>
      </c>
      <c r="C11" s="598"/>
      <c r="D11" s="498"/>
    </row>
    <row r="12" spans="1:4">
      <c r="A12" s="505">
        <v>3</v>
      </c>
      <c r="B12" s="506" t="s">
        <v>594</v>
      </c>
      <c r="C12" s="600">
        <f>SUM(C13:C18)</f>
        <v>31869135.448187411</v>
      </c>
      <c r="D12" s="498">
        <f>SUM(D13:D18)</f>
        <v>0</v>
      </c>
    </row>
    <row r="13" spans="1:4">
      <c r="A13" s="508">
        <v>3.1</v>
      </c>
      <c r="B13" s="509" t="s">
        <v>595</v>
      </c>
      <c r="C13" s="598">
        <v>13279676.390000001</v>
      </c>
      <c r="D13" s="498"/>
    </row>
    <row r="14" spans="1:4">
      <c r="A14" s="508">
        <v>3.2</v>
      </c>
      <c r="B14" s="509" t="s">
        <v>596</v>
      </c>
      <c r="C14" s="598">
        <v>5815203.1068957839</v>
      </c>
      <c r="D14" s="498"/>
    </row>
    <row r="15" spans="1:4">
      <c r="A15" s="508">
        <v>3.3</v>
      </c>
      <c r="B15" s="509" t="s">
        <v>691</v>
      </c>
      <c r="C15" s="598">
        <v>5768531.1410597721</v>
      </c>
      <c r="D15" s="498"/>
    </row>
    <row r="16" spans="1:4">
      <c r="A16" s="508">
        <v>3.4</v>
      </c>
      <c r="B16" s="509" t="s">
        <v>701</v>
      </c>
      <c r="C16" s="598">
        <v>4992012.0534460675</v>
      </c>
      <c r="D16" s="498"/>
    </row>
    <row r="17" spans="1:4">
      <c r="A17" s="507">
        <v>3.5</v>
      </c>
      <c r="B17" s="509" t="s">
        <v>597</v>
      </c>
      <c r="C17" s="597">
        <v>2013712.7567857879</v>
      </c>
      <c r="D17" s="498"/>
    </row>
    <row r="18" spans="1:4">
      <c r="A18" s="508">
        <v>3.6</v>
      </c>
      <c r="B18" s="509" t="s">
        <v>598</v>
      </c>
      <c r="C18" s="598"/>
      <c r="D18" s="498"/>
    </row>
    <row r="19" spans="1:4">
      <c r="A19" s="510">
        <v>4</v>
      </c>
      <c r="B19" s="506" t="s">
        <v>599</v>
      </c>
      <c r="C19" s="599">
        <f>C6+C7-C12</f>
        <v>66041278.338170364</v>
      </c>
      <c r="D19" s="50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11" sqref="C11:C18"/>
    </sheetView>
  </sheetViews>
  <sheetFormatPr defaultColWidth="9.140625" defaultRowHeight="12.75"/>
  <cols>
    <col min="1" max="1" width="11.85546875" style="501" bestFit="1" customWidth="1"/>
    <col min="2" max="2" width="124.7109375" style="501" customWidth="1"/>
    <col min="3" max="3" width="31.5703125" style="501" customWidth="1"/>
    <col min="4" max="4" width="39.140625" style="501" customWidth="1"/>
    <col min="5" max="16384" width="9.140625" style="501"/>
  </cols>
  <sheetData>
    <row r="1" spans="1:4" ht="13.5">
      <c r="A1" s="492" t="s">
        <v>30</v>
      </c>
      <c r="B1" s="3" t="str">
        <f>'Info '!C2</f>
        <v>JSC "CREDO BANK"</v>
      </c>
    </row>
    <row r="2" spans="1:4" ht="13.5">
      <c r="A2" s="493" t="s">
        <v>31</v>
      </c>
      <c r="B2" s="528">
        <f>'1. key ratios '!B2</f>
        <v>44742</v>
      </c>
    </row>
    <row r="3" spans="1:4">
      <c r="A3" s="494" t="s">
        <v>600</v>
      </c>
    </row>
    <row r="4" spans="1:4">
      <c r="A4" s="494"/>
    </row>
    <row r="5" spans="1:4" ht="15" customHeight="1">
      <c r="A5" s="746" t="s">
        <v>703</v>
      </c>
      <c r="B5" s="747"/>
      <c r="C5" s="736" t="s">
        <v>601</v>
      </c>
      <c r="D5" s="750" t="s">
        <v>602</v>
      </c>
    </row>
    <row r="6" spans="1:4">
      <c r="A6" s="748"/>
      <c r="B6" s="749"/>
      <c r="C6" s="739"/>
      <c r="D6" s="750"/>
    </row>
    <row r="7" spans="1:4">
      <c r="A7" s="503">
        <v>1</v>
      </c>
      <c r="B7" s="503" t="s">
        <v>590</v>
      </c>
      <c r="C7" s="599">
        <v>63261266.370748416</v>
      </c>
      <c r="D7" s="551"/>
    </row>
    <row r="8" spans="1:4">
      <c r="A8" s="498">
        <v>2</v>
      </c>
      <c r="B8" s="498" t="s">
        <v>603</v>
      </c>
      <c r="C8" s="598">
        <v>18486759.994577818</v>
      </c>
      <c r="D8" s="551"/>
    </row>
    <row r="9" spans="1:4">
      <c r="A9" s="498">
        <v>3</v>
      </c>
      <c r="B9" s="511" t="s">
        <v>604</v>
      </c>
      <c r="C9" s="598"/>
      <c r="D9" s="551"/>
    </row>
    <row r="10" spans="1:4">
      <c r="A10" s="498">
        <v>4</v>
      </c>
      <c r="B10" s="498" t="s">
        <v>605</v>
      </c>
      <c r="C10" s="599">
        <f>SUM(C11:C18)</f>
        <v>24063518.416809615</v>
      </c>
      <c r="D10" s="551"/>
    </row>
    <row r="11" spans="1:4">
      <c r="A11" s="498">
        <v>5</v>
      </c>
      <c r="B11" s="512" t="s">
        <v>606</v>
      </c>
      <c r="C11" s="598"/>
      <c r="D11" s="551"/>
    </row>
    <row r="12" spans="1:4">
      <c r="A12" s="498">
        <v>6</v>
      </c>
      <c r="B12" s="512" t="s">
        <v>607</v>
      </c>
      <c r="C12" s="598"/>
      <c r="D12" s="551"/>
    </row>
    <row r="13" spans="1:4">
      <c r="A13" s="498">
        <v>7</v>
      </c>
      <c r="B13" s="512" t="s">
        <v>608</v>
      </c>
      <c r="C13" s="598">
        <v>9974853.1399999987</v>
      </c>
      <c r="D13" s="551"/>
    </row>
    <row r="14" spans="1:4">
      <c r="A14" s="498">
        <v>8</v>
      </c>
      <c r="B14" s="512" t="s">
        <v>609</v>
      </c>
      <c r="C14" s="598"/>
      <c r="D14" s="498"/>
    </row>
    <row r="15" spans="1:4">
      <c r="A15" s="498">
        <v>9</v>
      </c>
      <c r="B15" s="512" t="s">
        <v>610</v>
      </c>
      <c r="C15" s="598"/>
      <c r="D15" s="498"/>
    </row>
    <row r="16" spans="1:4">
      <c r="A16" s="498">
        <v>10</v>
      </c>
      <c r="B16" s="512" t="s">
        <v>611</v>
      </c>
      <c r="C16" s="598">
        <v>13279675.73</v>
      </c>
      <c r="D16" s="551"/>
    </row>
    <row r="17" spans="1:4">
      <c r="A17" s="498">
        <v>11</v>
      </c>
      <c r="B17" s="512" t="s">
        <v>612</v>
      </c>
      <c r="C17" s="598"/>
      <c r="D17" s="498"/>
    </row>
    <row r="18" spans="1:4">
      <c r="A18" s="498">
        <v>12</v>
      </c>
      <c r="B18" s="509" t="s">
        <v>708</v>
      </c>
      <c r="C18" s="598">
        <v>808989.54680961696</v>
      </c>
      <c r="D18" s="551"/>
    </row>
    <row r="19" spans="1:4">
      <c r="A19" s="503">
        <v>13</v>
      </c>
      <c r="B19" s="539" t="s">
        <v>599</v>
      </c>
      <c r="C19" s="599">
        <f>C7+C8+C9-C10</f>
        <v>57684507.948516607</v>
      </c>
      <c r="D19" s="552"/>
    </row>
    <row r="22" spans="1:4">
      <c r="B22" s="492"/>
    </row>
    <row r="23" spans="1:4">
      <c r="B23" s="493"/>
    </row>
    <row r="24" spans="1:4">
      <c r="B24" s="49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0" zoomScaleNormal="70" workbookViewId="0">
      <selection activeCell="D8" sqref="D8:U28"/>
    </sheetView>
  </sheetViews>
  <sheetFormatPr defaultColWidth="9.140625" defaultRowHeight="12.75"/>
  <cols>
    <col min="1" max="1" width="11.85546875" style="501" bestFit="1" customWidth="1"/>
    <col min="2" max="2" width="80.7109375" style="501" customWidth="1"/>
    <col min="3" max="3" width="16.7109375" style="501" bestFit="1" customWidth="1"/>
    <col min="4" max="5" width="22.28515625" style="501" customWidth="1"/>
    <col min="6" max="6" width="23.42578125" style="501" customWidth="1"/>
    <col min="7" max="14" width="22.28515625" style="501" customWidth="1"/>
    <col min="15" max="15" width="23.28515625" style="501" bestFit="1" customWidth="1"/>
    <col min="16" max="16" width="21.7109375" style="501" bestFit="1" customWidth="1"/>
    <col min="17" max="19" width="19" style="501" bestFit="1" customWidth="1"/>
    <col min="20" max="20" width="16.140625" style="501" customWidth="1"/>
    <col min="21" max="21" width="21" style="501" customWidth="1"/>
    <col min="22" max="22" width="20" style="501" customWidth="1"/>
    <col min="23" max="16384" width="9.140625" style="501"/>
  </cols>
  <sheetData>
    <row r="1" spans="1:22" ht="13.5">
      <c r="A1" s="492" t="s">
        <v>30</v>
      </c>
      <c r="B1" s="3" t="str">
        <f>'Info '!C2</f>
        <v>JSC "CREDO BANK"</v>
      </c>
    </row>
    <row r="2" spans="1:22" ht="13.5">
      <c r="A2" s="493" t="s">
        <v>31</v>
      </c>
      <c r="B2" s="528">
        <f>'1. key ratios '!B2</f>
        <v>44742</v>
      </c>
      <c r="C2" s="531"/>
    </row>
    <row r="3" spans="1:22">
      <c r="A3" s="494" t="s">
        <v>613</v>
      </c>
    </row>
    <row r="5" spans="1:22" ht="15" customHeight="1">
      <c r="A5" s="736" t="s">
        <v>538</v>
      </c>
      <c r="B5" s="738"/>
      <c r="C5" s="753" t="s">
        <v>614</v>
      </c>
      <c r="D5" s="754"/>
      <c r="E5" s="754"/>
      <c r="F5" s="754"/>
      <c r="G5" s="754"/>
      <c r="H5" s="754"/>
      <c r="I5" s="754"/>
      <c r="J5" s="754"/>
      <c r="K5" s="754"/>
      <c r="L5" s="754"/>
      <c r="M5" s="754"/>
      <c r="N5" s="754"/>
      <c r="O5" s="754"/>
      <c r="P5" s="754"/>
      <c r="Q5" s="754"/>
      <c r="R5" s="754"/>
      <c r="S5" s="754"/>
      <c r="T5" s="754"/>
      <c r="U5" s="755"/>
      <c r="V5" s="540"/>
    </row>
    <row r="6" spans="1:22">
      <c r="A6" s="751"/>
      <c r="B6" s="752"/>
      <c r="C6" s="756" t="s">
        <v>107</v>
      </c>
      <c r="D6" s="758" t="s">
        <v>615</v>
      </c>
      <c r="E6" s="758"/>
      <c r="F6" s="743"/>
      <c r="G6" s="759" t="s">
        <v>616</v>
      </c>
      <c r="H6" s="760"/>
      <c r="I6" s="760"/>
      <c r="J6" s="760"/>
      <c r="K6" s="761"/>
      <c r="L6" s="527"/>
      <c r="M6" s="762" t="s">
        <v>617</v>
      </c>
      <c r="N6" s="762"/>
      <c r="O6" s="743"/>
      <c r="P6" s="743"/>
      <c r="Q6" s="743"/>
      <c r="R6" s="743"/>
      <c r="S6" s="743"/>
      <c r="T6" s="743"/>
      <c r="U6" s="743"/>
      <c r="V6" s="527"/>
    </row>
    <row r="7" spans="1:22" ht="25.5">
      <c r="A7" s="739"/>
      <c r="B7" s="741"/>
      <c r="C7" s="757"/>
      <c r="D7" s="541"/>
      <c r="E7" s="533" t="s">
        <v>618</v>
      </c>
      <c r="F7" s="533" t="s">
        <v>619</v>
      </c>
      <c r="G7" s="531"/>
      <c r="H7" s="533" t="s">
        <v>618</v>
      </c>
      <c r="I7" s="533" t="s">
        <v>620</v>
      </c>
      <c r="J7" s="533" t="s">
        <v>621</v>
      </c>
      <c r="K7" s="533" t="s">
        <v>622</v>
      </c>
      <c r="L7" s="526"/>
      <c r="M7" s="521" t="s">
        <v>623</v>
      </c>
      <c r="N7" s="533" t="s">
        <v>621</v>
      </c>
      <c r="O7" s="533" t="s">
        <v>624</v>
      </c>
      <c r="P7" s="533" t="s">
        <v>625</v>
      </c>
      <c r="Q7" s="533" t="s">
        <v>626</v>
      </c>
      <c r="R7" s="533" t="s">
        <v>627</v>
      </c>
      <c r="S7" s="533" t="s">
        <v>628</v>
      </c>
      <c r="T7" s="542" t="s">
        <v>629</v>
      </c>
      <c r="U7" s="533" t="s">
        <v>630</v>
      </c>
      <c r="V7" s="540"/>
    </row>
    <row r="8" spans="1:22">
      <c r="A8" s="543">
        <v>1</v>
      </c>
      <c r="B8" s="503" t="s">
        <v>631</v>
      </c>
      <c r="C8" s="599">
        <f>D8+G8+L8</f>
        <v>1624606421.5890265</v>
      </c>
      <c r="D8" s="599">
        <v>1490889422.7613266</v>
      </c>
      <c r="E8" s="599">
        <v>5828516.3561999956</v>
      </c>
      <c r="F8" s="599">
        <v>719071.35</v>
      </c>
      <c r="G8" s="599">
        <v>76032490.381500036</v>
      </c>
      <c r="H8" s="599">
        <v>3164109.1328999992</v>
      </c>
      <c r="I8" s="599">
        <v>3265332.4222000036</v>
      </c>
      <c r="J8" s="599">
        <v>119638.79099999997</v>
      </c>
      <c r="K8" s="599">
        <v>271709.75</v>
      </c>
      <c r="L8" s="599">
        <v>57684508.446200013</v>
      </c>
      <c r="M8" s="599">
        <v>3031885.191099999</v>
      </c>
      <c r="N8" s="599">
        <v>5312341.9246999947</v>
      </c>
      <c r="O8" s="599">
        <v>13064787.080200005</v>
      </c>
      <c r="P8" s="599">
        <v>22285</v>
      </c>
      <c r="Q8" s="599">
        <v>0</v>
      </c>
      <c r="R8" s="599">
        <v>0</v>
      </c>
      <c r="S8" s="599">
        <v>0</v>
      </c>
      <c r="T8" s="599">
        <v>0</v>
      </c>
      <c r="U8" s="599">
        <v>11463326.200099999</v>
      </c>
      <c r="V8" s="504"/>
    </row>
    <row r="9" spans="1:22">
      <c r="A9" s="498">
        <v>1.1000000000000001</v>
      </c>
      <c r="B9" s="523" t="s">
        <v>632</v>
      </c>
      <c r="C9" s="599">
        <f t="shared" ref="C9:C27" si="0">D9+G9+L9</f>
        <v>0</v>
      </c>
      <c r="D9" s="598"/>
      <c r="E9" s="598"/>
      <c r="F9" s="598"/>
      <c r="G9" s="598"/>
      <c r="H9" s="598"/>
      <c r="I9" s="598"/>
      <c r="J9" s="598"/>
      <c r="K9" s="598"/>
      <c r="L9" s="598"/>
      <c r="M9" s="598"/>
      <c r="N9" s="598"/>
      <c r="O9" s="598"/>
      <c r="P9" s="598"/>
      <c r="Q9" s="598"/>
      <c r="R9" s="598"/>
      <c r="S9" s="598"/>
      <c r="T9" s="598"/>
      <c r="U9" s="598"/>
      <c r="V9" s="504"/>
    </row>
    <row r="10" spans="1:22">
      <c r="A10" s="498">
        <v>1.2</v>
      </c>
      <c r="B10" s="523" t="s">
        <v>633</v>
      </c>
      <c r="C10" s="599">
        <f t="shared" si="0"/>
        <v>0</v>
      </c>
      <c r="D10" s="598"/>
      <c r="E10" s="598"/>
      <c r="F10" s="598"/>
      <c r="G10" s="598"/>
      <c r="H10" s="598"/>
      <c r="I10" s="598"/>
      <c r="J10" s="598"/>
      <c r="K10" s="598"/>
      <c r="L10" s="598"/>
      <c r="M10" s="598"/>
      <c r="N10" s="598"/>
      <c r="O10" s="598"/>
      <c r="P10" s="598"/>
      <c r="Q10" s="598"/>
      <c r="R10" s="598"/>
      <c r="S10" s="598"/>
      <c r="T10" s="598"/>
      <c r="U10" s="598"/>
      <c r="V10" s="504"/>
    </row>
    <row r="11" spans="1:22">
      <c r="A11" s="498">
        <v>1.3</v>
      </c>
      <c r="B11" s="523" t="s">
        <v>634</v>
      </c>
      <c r="C11" s="599">
        <f t="shared" si="0"/>
        <v>0</v>
      </c>
      <c r="D11" s="598"/>
      <c r="E11" s="598"/>
      <c r="F11" s="598"/>
      <c r="G11" s="598"/>
      <c r="H11" s="598"/>
      <c r="I11" s="598"/>
      <c r="J11" s="598"/>
      <c r="K11" s="598"/>
      <c r="L11" s="598"/>
      <c r="M11" s="598"/>
      <c r="N11" s="598"/>
      <c r="O11" s="598"/>
      <c r="P11" s="598"/>
      <c r="Q11" s="598"/>
      <c r="R11" s="598"/>
      <c r="S11" s="598"/>
      <c r="T11" s="598"/>
      <c r="U11" s="598"/>
      <c r="V11" s="504"/>
    </row>
    <row r="12" spans="1:22">
      <c r="A12" s="498">
        <v>1.4</v>
      </c>
      <c r="B12" s="523" t="s">
        <v>635</v>
      </c>
      <c r="C12" s="599">
        <f t="shared" si="0"/>
        <v>0</v>
      </c>
      <c r="D12" s="598"/>
      <c r="E12" s="598"/>
      <c r="F12" s="598"/>
      <c r="G12" s="598"/>
      <c r="H12" s="598"/>
      <c r="I12" s="598"/>
      <c r="J12" s="598"/>
      <c r="K12" s="598"/>
      <c r="L12" s="598"/>
      <c r="M12" s="598"/>
      <c r="N12" s="598"/>
      <c r="O12" s="598"/>
      <c r="P12" s="598"/>
      <c r="Q12" s="598"/>
      <c r="R12" s="598"/>
      <c r="S12" s="598"/>
      <c r="T12" s="598"/>
      <c r="U12" s="598"/>
      <c r="V12" s="504"/>
    </row>
    <row r="13" spans="1:22">
      <c r="A13" s="498">
        <v>1.5</v>
      </c>
      <c r="B13" s="523" t="s">
        <v>636</v>
      </c>
      <c r="C13" s="599">
        <f t="shared" si="0"/>
        <v>70979910</v>
      </c>
      <c r="D13" s="598">
        <v>66459474.649499997</v>
      </c>
      <c r="E13" s="598">
        <v>5164.37</v>
      </c>
      <c r="F13" s="598"/>
      <c r="G13" s="598">
        <v>2843017.8713000002</v>
      </c>
      <c r="H13" s="598"/>
      <c r="I13" s="598"/>
      <c r="J13" s="598"/>
      <c r="K13" s="598"/>
      <c r="L13" s="598">
        <v>1677417.4792000002</v>
      </c>
      <c r="M13" s="598">
        <v>10257</v>
      </c>
      <c r="N13" s="598"/>
      <c r="O13" s="598">
        <v>96227.71</v>
      </c>
      <c r="P13" s="598"/>
      <c r="Q13" s="598"/>
      <c r="R13" s="598"/>
      <c r="S13" s="598"/>
      <c r="T13" s="598"/>
      <c r="U13" s="597">
        <v>84399.324999999997</v>
      </c>
      <c r="V13" s="504"/>
    </row>
    <row r="14" spans="1:22">
      <c r="A14" s="498">
        <v>1.6</v>
      </c>
      <c r="B14" s="523" t="s">
        <v>637</v>
      </c>
      <c r="C14" s="599">
        <f t="shared" si="0"/>
        <v>1553626511.5890267</v>
      </c>
      <c r="D14" s="598">
        <v>1424429948.1118267</v>
      </c>
      <c r="E14" s="598">
        <v>5823351.9861999955</v>
      </c>
      <c r="F14" s="597">
        <v>719071.35</v>
      </c>
      <c r="G14" s="598">
        <v>73189472.510200039</v>
      </c>
      <c r="H14" s="598">
        <v>3164109.1328999992</v>
      </c>
      <c r="I14" s="598">
        <v>3265332.4222000036</v>
      </c>
      <c r="J14" s="598">
        <v>119638.79099999997</v>
      </c>
      <c r="K14" s="597">
        <v>271709.75</v>
      </c>
      <c r="L14" s="598">
        <v>56007090.967000015</v>
      </c>
      <c r="M14" s="598">
        <v>3021628.191099999</v>
      </c>
      <c r="N14" s="598">
        <v>5312341.9246999947</v>
      </c>
      <c r="O14" s="598">
        <v>12968559.370200004</v>
      </c>
      <c r="P14" s="598">
        <v>22285</v>
      </c>
      <c r="Q14" s="598"/>
      <c r="R14" s="598"/>
      <c r="S14" s="598"/>
      <c r="T14" s="598"/>
      <c r="U14" s="597">
        <v>11378926.8751</v>
      </c>
      <c r="V14" s="504"/>
    </row>
    <row r="15" spans="1:22">
      <c r="A15" s="543">
        <v>2</v>
      </c>
      <c r="B15" s="503" t="s">
        <v>638</v>
      </c>
      <c r="C15" s="599">
        <f t="shared" si="0"/>
        <v>47896657.43</v>
      </c>
      <c r="D15" s="599">
        <v>47896657.43</v>
      </c>
      <c r="E15" s="598"/>
      <c r="F15" s="598"/>
      <c r="G15" s="598"/>
      <c r="H15" s="598"/>
      <c r="I15" s="598"/>
      <c r="J15" s="598"/>
      <c r="K15" s="598"/>
      <c r="L15" s="598"/>
      <c r="M15" s="598"/>
      <c r="N15" s="598"/>
      <c r="O15" s="598"/>
      <c r="P15" s="598"/>
      <c r="Q15" s="598"/>
      <c r="R15" s="598"/>
      <c r="S15" s="598"/>
      <c r="T15" s="598"/>
      <c r="U15" s="598"/>
      <c r="V15" s="504"/>
    </row>
    <row r="16" spans="1:22">
      <c r="A16" s="498">
        <v>2.1</v>
      </c>
      <c r="B16" s="523" t="s">
        <v>632</v>
      </c>
      <c r="C16" s="599">
        <f t="shared" si="0"/>
        <v>0</v>
      </c>
      <c r="D16" s="598"/>
      <c r="E16" s="598"/>
      <c r="F16" s="598"/>
      <c r="G16" s="598"/>
      <c r="H16" s="598"/>
      <c r="I16" s="598"/>
      <c r="J16" s="598"/>
      <c r="K16" s="598"/>
      <c r="L16" s="598"/>
      <c r="M16" s="598"/>
      <c r="N16" s="598"/>
      <c r="O16" s="598"/>
      <c r="P16" s="598"/>
      <c r="Q16" s="598"/>
      <c r="R16" s="598"/>
      <c r="S16" s="598"/>
      <c r="T16" s="598"/>
      <c r="U16" s="598"/>
      <c r="V16" s="504"/>
    </row>
    <row r="17" spans="1:22">
      <c r="A17" s="498">
        <v>2.2000000000000002</v>
      </c>
      <c r="B17" s="523" t="s">
        <v>633</v>
      </c>
      <c r="C17" s="599">
        <f t="shared" si="0"/>
        <v>21896657.43</v>
      </c>
      <c r="D17" s="598">
        <v>21896657.43</v>
      </c>
      <c r="E17" s="598"/>
      <c r="F17" s="598"/>
      <c r="G17" s="598"/>
      <c r="H17" s="598"/>
      <c r="I17" s="598"/>
      <c r="J17" s="598"/>
      <c r="K17" s="598"/>
      <c r="L17" s="598"/>
      <c r="M17" s="598"/>
      <c r="N17" s="598"/>
      <c r="O17" s="598"/>
      <c r="P17" s="598"/>
      <c r="Q17" s="598"/>
      <c r="R17" s="598"/>
      <c r="S17" s="598"/>
      <c r="T17" s="598"/>
      <c r="U17" s="598"/>
      <c r="V17" s="504"/>
    </row>
    <row r="18" spans="1:22">
      <c r="A18" s="498">
        <v>2.2999999999999998</v>
      </c>
      <c r="B18" s="523" t="s">
        <v>634</v>
      </c>
      <c r="C18" s="599">
        <f t="shared" si="0"/>
        <v>26000000</v>
      </c>
      <c r="D18" s="598">
        <v>26000000</v>
      </c>
      <c r="E18" s="598"/>
      <c r="F18" s="598"/>
      <c r="G18" s="598"/>
      <c r="H18" s="598"/>
      <c r="I18" s="598"/>
      <c r="J18" s="598"/>
      <c r="K18" s="598"/>
      <c r="L18" s="598"/>
      <c r="M18" s="598"/>
      <c r="N18" s="598"/>
      <c r="O18" s="598"/>
      <c r="P18" s="598"/>
      <c r="Q18" s="598"/>
      <c r="R18" s="598"/>
      <c r="S18" s="598"/>
      <c r="T18" s="598"/>
      <c r="U18" s="598"/>
      <c r="V18" s="504"/>
    </row>
    <row r="19" spans="1:22">
      <c r="A19" s="498">
        <v>2.4</v>
      </c>
      <c r="B19" s="523" t="s">
        <v>635</v>
      </c>
      <c r="C19" s="599">
        <f t="shared" si="0"/>
        <v>0</v>
      </c>
      <c r="D19" s="598"/>
      <c r="E19" s="598"/>
      <c r="F19" s="598"/>
      <c r="G19" s="598"/>
      <c r="H19" s="598"/>
      <c r="I19" s="598"/>
      <c r="J19" s="598"/>
      <c r="K19" s="598"/>
      <c r="L19" s="598"/>
      <c r="M19" s="598"/>
      <c r="N19" s="598"/>
      <c r="O19" s="598"/>
      <c r="P19" s="598"/>
      <c r="Q19" s="598"/>
      <c r="R19" s="598"/>
      <c r="S19" s="598"/>
      <c r="T19" s="598"/>
      <c r="U19" s="598"/>
      <c r="V19" s="504"/>
    </row>
    <row r="20" spans="1:22">
      <c r="A20" s="498">
        <v>2.5</v>
      </c>
      <c r="B20" s="523" t="s">
        <v>636</v>
      </c>
      <c r="C20" s="599">
        <f t="shared" si="0"/>
        <v>0</v>
      </c>
      <c r="D20" s="598"/>
      <c r="E20" s="598"/>
      <c r="F20" s="598"/>
      <c r="G20" s="598"/>
      <c r="H20" s="598"/>
      <c r="I20" s="598"/>
      <c r="J20" s="598"/>
      <c r="K20" s="598"/>
      <c r="L20" s="598"/>
      <c r="M20" s="598"/>
      <c r="N20" s="598"/>
      <c r="O20" s="598"/>
      <c r="P20" s="598"/>
      <c r="Q20" s="598"/>
      <c r="R20" s="598"/>
      <c r="S20" s="598"/>
      <c r="T20" s="598"/>
      <c r="U20" s="598"/>
      <c r="V20" s="504"/>
    </row>
    <row r="21" spans="1:22">
      <c r="A21" s="498">
        <v>2.6</v>
      </c>
      <c r="B21" s="523" t="s">
        <v>637</v>
      </c>
      <c r="C21" s="599">
        <f t="shared" si="0"/>
        <v>0</v>
      </c>
      <c r="D21" s="598"/>
      <c r="E21" s="598"/>
      <c r="F21" s="598"/>
      <c r="G21" s="598"/>
      <c r="H21" s="598"/>
      <c r="I21" s="598"/>
      <c r="J21" s="598"/>
      <c r="K21" s="598"/>
      <c r="L21" s="598"/>
      <c r="M21" s="598"/>
      <c r="N21" s="598"/>
      <c r="O21" s="598"/>
      <c r="P21" s="598"/>
      <c r="Q21" s="598"/>
      <c r="R21" s="598"/>
      <c r="S21" s="598"/>
      <c r="T21" s="598"/>
      <c r="U21" s="598"/>
      <c r="V21" s="504"/>
    </row>
    <row r="22" spans="1:22">
      <c r="A22" s="543">
        <v>3</v>
      </c>
      <c r="B22" s="503" t="s">
        <v>693</v>
      </c>
      <c r="C22" s="599">
        <f>SUM(C23:C28)</f>
        <v>35681618.990000002</v>
      </c>
      <c r="D22" s="598"/>
      <c r="E22" s="554"/>
      <c r="F22" s="554"/>
      <c r="G22" s="598"/>
      <c r="H22" s="554"/>
      <c r="I22" s="554"/>
      <c r="J22" s="554"/>
      <c r="K22" s="554"/>
      <c r="L22" s="553"/>
      <c r="M22" s="554"/>
      <c r="N22" s="554"/>
      <c r="O22" s="554"/>
      <c r="P22" s="554"/>
      <c r="Q22" s="554"/>
      <c r="R22" s="554"/>
      <c r="S22" s="554"/>
      <c r="T22" s="554"/>
      <c r="U22" s="553"/>
      <c r="V22" s="504"/>
    </row>
    <row r="23" spans="1:22">
      <c r="A23" s="498">
        <v>3.1</v>
      </c>
      <c r="B23" s="523" t="s">
        <v>632</v>
      </c>
      <c r="C23" s="599">
        <f t="shared" si="0"/>
        <v>0</v>
      </c>
      <c r="D23" s="598"/>
      <c r="E23" s="554"/>
      <c r="F23" s="554"/>
      <c r="G23" s="598"/>
      <c r="H23" s="554"/>
      <c r="I23" s="554"/>
      <c r="J23" s="554"/>
      <c r="K23" s="554"/>
      <c r="L23" s="553"/>
      <c r="M23" s="554"/>
      <c r="N23" s="554"/>
      <c r="O23" s="554"/>
      <c r="P23" s="554"/>
      <c r="Q23" s="554"/>
      <c r="R23" s="554"/>
      <c r="S23" s="554"/>
      <c r="T23" s="554"/>
      <c r="U23" s="553"/>
      <c r="V23" s="504"/>
    </row>
    <row r="24" spans="1:22">
      <c r="A24" s="498">
        <v>3.2</v>
      </c>
      <c r="B24" s="523" t="s">
        <v>633</v>
      </c>
      <c r="C24" s="599">
        <f t="shared" si="0"/>
        <v>0</v>
      </c>
      <c r="D24" s="598"/>
      <c r="E24" s="554"/>
      <c r="F24" s="554"/>
      <c r="G24" s="598"/>
      <c r="H24" s="554"/>
      <c r="I24" s="554"/>
      <c r="J24" s="554"/>
      <c r="K24" s="554"/>
      <c r="L24" s="553"/>
      <c r="M24" s="554"/>
      <c r="N24" s="554"/>
      <c r="O24" s="554"/>
      <c r="P24" s="554"/>
      <c r="Q24" s="554"/>
      <c r="R24" s="554"/>
      <c r="S24" s="554"/>
      <c r="T24" s="554"/>
      <c r="U24" s="553"/>
      <c r="V24" s="504"/>
    </row>
    <row r="25" spans="1:22">
      <c r="A25" s="498">
        <v>3.3</v>
      </c>
      <c r="B25" s="523" t="s">
        <v>634</v>
      </c>
      <c r="C25" s="599">
        <f t="shared" si="0"/>
        <v>0</v>
      </c>
      <c r="D25" s="598"/>
      <c r="E25" s="554"/>
      <c r="F25" s="554"/>
      <c r="G25" s="598"/>
      <c r="H25" s="554"/>
      <c r="I25" s="554"/>
      <c r="J25" s="554"/>
      <c r="K25" s="554"/>
      <c r="L25" s="553"/>
      <c r="M25" s="554"/>
      <c r="N25" s="554"/>
      <c r="O25" s="554"/>
      <c r="P25" s="554"/>
      <c r="Q25" s="554"/>
      <c r="R25" s="554"/>
      <c r="S25" s="554"/>
      <c r="T25" s="554"/>
      <c r="U25" s="553"/>
      <c r="V25" s="504"/>
    </row>
    <row r="26" spans="1:22">
      <c r="A26" s="498">
        <v>3.4</v>
      </c>
      <c r="B26" s="523" t="s">
        <v>635</v>
      </c>
      <c r="C26" s="599">
        <f t="shared" si="0"/>
        <v>0</v>
      </c>
      <c r="D26" s="598"/>
      <c r="E26" s="554"/>
      <c r="F26" s="554"/>
      <c r="G26" s="598"/>
      <c r="H26" s="554"/>
      <c r="I26" s="554"/>
      <c r="J26" s="554"/>
      <c r="K26" s="554"/>
      <c r="L26" s="553"/>
      <c r="M26" s="554"/>
      <c r="N26" s="554"/>
      <c r="O26" s="554"/>
      <c r="P26" s="554"/>
      <c r="Q26" s="554"/>
      <c r="R26" s="554"/>
      <c r="S26" s="554"/>
      <c r="T26" s="554"/>
      <c r="U26" s="553"/>
      <c r="V26" s="504"/>
    </row>
    <row r="27" spans="1:22">
      <c r="A27" s="498">
        <v>3.5</v>
      </c>
      <c r="B27" s="523" t="s">
        <v>636</v>
      </c>
      <c r="C27" s="599">
        <f t="shared" si="0"/>
        <v>188756</v>
      </c>
      <c r="D27" s="598">
        <v>188756</v>
      </c>
      <c r="E27" s="554"/>
      <c r="F27" s="554"/>
      <c r="G27" s="598"/>
      <c r="H27" s="554"/>
      <c r="I27" s="554"/>
      <c r="J27" s="554"/>
      <c r="K27" s="554"/>
      <c r="L27" s="553"/>
      <c r="M27" s="554"/>
      <c r="N27" s="554"/>
      <c r="O27" s="554"/>
      <c r="P27" s="554"/>
      <c r="Q27" s="554"/>
      <c r="R27" s="554"/>
      <c r="S27" s="554"/>
      <c r="T27" s="554"/>
      <c r="U27" s="553"/>
      <c r="V27" s="504"/>
    </row>
    <row r="28" spans="1:22">
      <c r="A28" s="498">
        <v>3.6</v>
      </c>
      <c r="B28" s="523" t="s">
        <v>637</v>
      </c>
      <c r="C28" s="599">
        <v>35492862.990000002</v>
      </c>
      <c r="D28" s="598"/>
      <c r="E28" s="554"/>
      <c r="F28" s="554"/>
      <c r="G28" s="598"/>
      <c r="H28" s="554"/>
      <c r="I28" s="554"/>
      <c r="J28" s="554"/>
      <c r="K28" s="554"/>
      <c r="L28" s="553"/>
      <c r="M28" s="554"/>
      <c r="N28" s="554"/>
      <c r="O28" s="554"/>
      <c r="P28" s="554"/>
      <c r="Q28" s="554"/>
      <c r="R28" s="554"/>
      <c r="S28" s="554"/>
      <c r="T28" s="554"/>
      <c r="U28" s="553"/>
      <c r="V28" s="50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F26" sqref="F26"/>
    </sheetView>
  </sheetViews>
  <sheetFormatPr defaultColWidth="9.140625" defaultRowHeight="12.75"/>
  <cols>
    <col min="1" max="1" width="11.85546875" style="501" bestFit="1" customWidth="1"/>
    <col min="2" max="2" width="90.28515625" style="501" bestFit="1" customWidth="1"/>
    <col min="3" max="3" width="19.5703125" style="501" customWidth="1"/>
    <col min="4" max="4" width="21.140625" style="501" customWidth="1"/>
    <col min="5" max="5" width="17.140625" style="501" customWidth="1"/>
    <col min="6" max="6" width="22.28515625" style="501" customWidth="1"/>
    <col min="7" max="7" width="19.28515625" style="501" customWidth="1"/>
    <col min="8" max="8" width="17.140625" style="501" customWidth="1"/>
    <col min="9" max="14" width="22.28515625" style="501" customWidth="1"/>
    <col min="15" max="15" width="23" style="501" customWidth="1"/>
    <col min="16" max="16" width="21.7109375" style="501" bestFit="1" customWidth="1"/>
    <col min="17" max="19" width="19" style="501" bestFit="1" customWidth="1"/>
    <col min="20" max="20" width="14.7109375" style="501" customWidth="1"/>
    <col min="21" max="21" width="20" style="501" customWidth="1"/>
    <col min="22" max="16384" width="9.140625" style="501"/>
  </cols>
  <sheetData>
    <row r="1" spans="1:21" ht="13.5">
      <c r="A1" s="492" t="s">
        <v>30</v>
      </c>
      <c r="B1" s="3" t="str">
        <f>'Info '!C2</f>
        <v>JSC "CREDO BANK"</v>
      </c>
    </row>
    <row r="2" spans="1:21" ht="13.5">
      <c r="A2" s="493" t="s">
        <v>31</v>
      </c>
      <c r="B2" s="528">
        <f>'1. key ratios '!B2</f>
        <v>44742</v>
      </c>
      <c r="C2" s="528"/>
    </row>
    <row r="3" spans="1:21">
      <c r="A3" s="494" t="s">
        <v>640</v>
      </c>
    </row>
    <row r="5" spans="1:21" ht="13.5" customHeight="1">
      <c r="A5" s="763" t="s">
        <v>641</v>
      </c>
      <c r="B5" s="764"/>
      <c r="C5" s="772" t="s">
        <v>642</v>
      </c>
      <c r="D5" s="773"/>
      <c r="E5" s="773"/>
      <c r="F5" s="773"/>
      <c r="G5" s="773"/>
      <c r="H5" s="773"/>
      <c r="I5" s="773"/>
      <c r="J5" s="773"/>
      <c r="K5" s="773"/>
      <c r="L5" s="773"/>
      <c r="M5" s="773"/>
      <c r="N5" s="773"/>
      <c r="O5" s="773"/>
      <c r="P5" s="773"/>
      <c r="Q5" s="773"/>
      <c r="R5" s="773"/>
      <c r="S5" s="773"/>
      <c r="T5" s="774"/>
      <c r="U5" s="540"/>
    </row>
    <row r="6" spans="1:21">
      <c r="A6" s="765"/>
      <c r="B6" s="766"/>
      <c r="C6" s="756" t="s">
        <v>107</v>
      </c>
      <c r="D6" s="769" t="s">
        <v>643</v>
      </c>
      <c r="E6" s="769"/>
      <c r="F6" s="770"/>
      <c r="G6" s="771" t="s">
        <v>644</v>
      </c>
      <c r="H6" s="769"/>
      <c r="I6" s="769"/>
      <c r="J6" s="769"/>
      <c r="K6" s="770"/>
      <c r="L6" s="759" t="s">
        <v>645</v>
      </c>
      <c r="M6" s="760"/>
      <c r="N6" s="760"/>
      <c r="O6" s="760"/>
      <c r="P6" s="760"/>
      <c r="Q6" s="760"/>
      <c r="R6" s="760"/>
      <c r="S6" s="760"/>
      <c r="T6" s="761"/>
      <c r="U6" s="527"/>
    </row>
    <row r="7" spans="1:21">
      <c r="A7" s="767"/>
      <c r="B7" s="768"/>
      <c r="C7" s="757"/>
      <c r="E7" s="521" t="s">
        <v>618</v>
      </c>
      <c r="F7" s="533" t="s">
        <v>619</v>
      </c>
      <c r="H7" s="521" t="s">
        <v>618</v>
      </c>
      <c r="I7" s="533" t="s">
        <v>620</v>
      </c>
      <c r="J7" s="533" t="s">
        <v>621</v>
      </c>
      <c r="K7" s="533" t="s">
        <v>622</v>
      </c>
      <c r="L7" s="544"/>
      <c r="M7" s="521" t="s">
        <v>623</v>
      </c>
      <c r="N7" s="533" t="s">
        <v>621</v>
      </c>
      <c r="O7" s="533" t="s">
        <v>624</v>
      </c>
      <c r="P7" s="533" t="s">
        <v>625</v>
      </c>
      <c r="Q7" s="533" t="s">
        <v>626</v>
      </c>
      <c r="R7" s="533" t="s">
        <v>627</v>
      </c>
      <c r="S7" s="533" t="s">
        <v>628</v>
      </c>
      <c r="T7" s="542" t="s">
        <v>629</v>
      </c>
      <c r="U7" s="540"/>
    </row>
    <row r="8" spans="1:21">
      <c r="A8" s="544">
        <v>1</v>
      </c>
      <c r="B8" s="539" t="s">
        <v>631</v>
      </c>
      <c r="C8" s="601">
        <f>D8+G8+L8</f>
        <v>1624606421.5890265</v>
      </c>
      <c r="D8" s="598">
        <v>1490889422.7613266</v>
      </c>
      <c r="E8" s="598">
        <v>5828516.3561999956</v>
      </c>
      <c r="F8" s="597">
        <v>719071.35</v>
      </c>
      <c r="G8" s="598">
        <v>76032490.381500036</v>
      </c>
      <c r="H8" s="598">
        <v>3164109.1328999992</v>
      </c>
      <c r="I8" s="598">
        <v>3265332.4222000036</v>
      </c>
      <c r="J8" s="598">
        <v>119638.79099999997</v>
      </c>
      <c r="K8" s="598">
        <v>271709.75</v>
      </c>
      <c r="L8" s="598">
        <v>57684508.446200013</v>
      </c>
      <c r="M8" s="598">
        <v>3031885.191099999</v>
      </c>
      <c r="N8" s="598">
        <v>5312341.9246999947</v>
      </c>
      <c r="O8" s="598">
        <v>13064787.080200005</v>
      </c>
      <c r="P8" s="598">
        <v>22285</v>
      </c>
      <c r="Q8" s="598">
        <v>0</v>
      </c>
      <c r="R8" s="598">
        <v>0</v>
      </c>
      <c r="S8" s="598">
        <v>0</v>
      </c>
      <c r="T8" s="598">
        <v>0</v>
      </c>
      <c r="U8" s="504"/>
    </row>
    <row r="9" spans="1:21">
      <c r="A9" s="523">
        <v>1.1000000000000001</v>
      </c>
      <c r="B9" s="523" t="s">
        <v>646</v>
      </c>
      <c r="C9" s="601">
        <f>D9+G9+L9</f>
        <v>373600665.65040034</v>
      </c>
      <c r="D9" s="598">
        <v>333338165.97630036</v>
      </c>
      <c r="E9" s="598">
        <v>276946.31410000002</v>
      </c>
      <c r="F9" s="598">
        <v>1208.6400000000001</v>
      </c>
      <c r="G9" s="598">
        <v>29506720.6098</v>
      </c>
      <c r="H9" s="598">
        <v>114403.77</v>
      </c>
      <c r="I9" s="598">
        <v>27620.47</v>
      </c>
      <c r="J9" s="598">
        <v>35587.771000000001</v>
      </c>
      <c r="K9" s="598">
        <v>3228.43</v>
      </c>
      <c r="L9" s="598">
        <v>10755779.064300003</v>
      </c>
      <c r="M9" s="598">
        <v>157116.63629999998</v>
      </c>
      <c r="N9" s="598">
        <v>189256.87019999998</v>
      </c>
      <c r="O9" s="598">
        <v>423023.66999999993</v>
      </c>
      <c r="P9" s="598"/>
      <c r="Q9" s="598"/>
      <c r="R9" s="598"/>
      <c r="S9" s="598"/>
      <c r="T9" s="598"/>
      <c r="U9" s="504"/>
    </row>
    <row r="10" spans="1:21">
      <c r="A10" s="545" t="s">
        <v>14</v>
      </c>
      <c r="B10" s="545" t="s">
        <v>647</v>
      </c>
      <c r="C10" s="601">
        <f>SUM(C11:C14)</f>
        <v>354705868.11530048</v>
      </c>
      <c r="D10" s="599">
        <v>315610057.65650046</v>
      </c>
      <c r="E10" s="599">
        <v>185139.5741</v>
      </c>
      <c r="F10" s="599">
        <v>1208.6400000000001</v>
      </c>
      <c r="G10" s="599">
        <v>28796662.284500018</v>
      </c>
      <c r="H10" s="599">
        <v>60869.4</v>
      </c>
      <c r="I10" s="599">
        <v>12623.14</v>
      </c>
      <c r="J10" s="599">
        <v>2301.741</v>
      </c>
      <c r="K10" s="599">
        <v>3228.43</v>
      </c>
      <c r="L10" s="599">
        <v>10299148.174299998</v>
      </c>
      <c r="M10" s="599">
        <v>139314.3063</v>
      </c>
      <c r="N10" s="599">
        <v>156200.0502</v>
      </c>
      <c r="O10" s="599">
        <v>233099.93000000002</v>
      </c>
      <c r="P10" s="599">
        <v>0</v>
      </c>
      <c r="Q10" s="599"/>
      <c r="R10" s="599"/>
      <c r="S10" s="599"/>
      <c r="T10" s="599"/>
      <c r="U10" s="504"/>
    </row>
    <row r="11" spans="1:21">
      <c r="A11" s="513" t="s">
        <v>648</v>
      </c>
      <c r="B11" s="513" t="s">
        <v>649</v>
      </c>
      <c r="C11" s="601">
        <f>D11+G11+L11</f>
        <v>260378543.10430047</v>
      </c>
      <c r="D11" s="598">
        <v>230309965.05550045</v>
      </c>
      <c r="E11" s="598">
        <v>89505.9041</v>
      </c>
      <c r="F11" s="598">
        <v>1208.6400000000001</v>
      </c>
      <c r="G11" s="598">
        <v>22415798.446900021</v>
      </c>
      <c r="H11" s="598">
        <v>60869.4</v>
      </c>
      <c r="I11" s="598">
        <v>12623.14</v>
      </c>
      <c r="J11" s="598">
        <v>2301.741</v>
      </c>
      <c r="K11" s="598">
        <v>3228.43</v>
      </c>
      <c r="L11" s="598">
        <v>7652779.6018999992</v>
      </c>
      <c r="M11" s="598">
        <v>55220.996299999999</v>
      </c>
      <c r="N11" s="598">
        <v>103600.48020000001</v>
      </c>
      <c r="O11" s="598">
        <v>164925.68000000002</v>
      </c>
      <c r="P11" s="598"/>
      <c r="Q11" s="598"/>
      <c r="R11" s="598"/>
      <c r="S11" s="598"/>
      <c r="T11" s="598"/>
      <c r="U11" s="504"/>
    </row>
    <row r="12" spans="1:21">
      <c r="A12" s="513" t="s">
        <v>650</v>
      </c>
      <c r="B12" s="513" t="s">
        <v>651</v>
      </c>
      <c r="C12" s="601">
        <f t="shared" ref="C12:C15" si="0">D12+G12+L12</f>
        <v>56987054.187900022</v>
      </c>
      <c r="D12" s="598">
        <v>51619068.928300023</v>
      </c>
      <c r="E12" s="598">
        <v>95633.67</v>
      </c>
      <c r="F12" s="598"/>
      <c r="G12" s="598">
        <v>4062565.8256999999</v>
      </c>
      <c r="H12" s="598"/>
      <c r="I12" s="598"/>
      <c r="J12" s="598"/>
      <c r="K12" s="598"/>
      <c r="L12" s="598">
        <v>1305419.4338999998</v>
      </c>
      <c r="M12" s="598">
        <v>41962.42</v>
      </c>
      <c r="N12" s="598">
        <v>26318.78</v>
      </c>
      <c r="O12" s="598">
        <v>48904.51</v>
      </c>
      <c r="P12" s="598"/>
      <c r="Q12" s="598"/>
      <c r="R12" s="598"/>
      <c r="S12" s="598"/>
      <c r="T12" s="598"/>
      <c r="U12" s="504"/>
    </row>
    <row r="13" spans="1:21">
      <c r="A13" s="513" t="s">
        <v>652</v>
      </c>
      <c r="B13" s="513" t="s">
        <v>653</v>
      </c>
      <c r="C13" s="601">
        <f t="shared" si="0"/>
        <v>19592535.164799992</v>
      </c>
      <c r="D13" s="598">
        <v>17997522.202999994</v>
      </c>
      <c r="E13" s="598"/>
      <c r="F13" s="598"/>
      <c r="G13" s="598">
        <v>1162695.6018000001</v>
      </c>
      <c r="H13" s="598"/>
      <c r="I13" s="598"/>
      <c r="J13" s="598"/>
      <c r="K13" s="598"/>
      <c r="L13" s="598">
        <v>432317.36</v>
      </c>
      <c r="M13" s="598"/>
      <c r="N13" s="598">
        <v>26280.79</v>
      </c>
      <c r="O13" s="598"/>
      <c r="P13" s="598"/>
      <c r="Q13" s="598"/>
      <c r="R13" s="598"/>
      <c r="S13" s="598"/>
      <c r="T13" s="598"/>
      <c r="U13" s="504"/>
    </row>
    <row r="14" spans="1:21">
      <c r="A14" s="513" t="s">
        <v>654</v>
      </c>
      <c r="B14" s="513" t="s">
        <v>655</v>
      </c>
      <c r="C14" s="601">
        <f t="shared" si="0"/>
        <v>17747735.658300001</v>
      </c>
      <c r="D14" s="598">
        <v>15683501.469699997</v>
      </c>
      <c r="E14" s="598"/>
      <c r="F14" s="598"/>
      <c r="G14" s="598">
        <v>1155602.4101</v>
      </c>
      <c r="H14" s="598"/>
      <c r="I14" s="598"/>
      <c r="J14" s="598"/>
      <c r="K14" s="598"/>
      <c r="L14" s="598">
        <v>908631.77850000013</v>
      </c>
      <c r="M14" s="598">
        <v>42130.89</v>
      </c>
      <c r="N14" s="598"/>
      <c r="O14" s="598">
        <v>19269.740000000002</v>
      </c>
      <c r="P14" s="598"/>
      <c r="Q14" s="598"/>
      <c r="R14" s="598"/>
      <c r="S14" s="598"/>
      <c r="T14" s="598"/>
      <c r="U14" s="504"/>
    </row>
    <row r="15" spans="1:21">
      <c r="A15" s="514">
        <v>1.2</v>
      </c>
      <c r="B15" s="514" t="s">
        <v>656</v>
      </c>
      <c r="C15" s="601">
        <f t="shared" si="0"/>
        <v>15127101.677459989</v>
      </c>
      <c r="D15" s="598">
        <v>6312201.1531299911</v>
      </c>
      <c r="E15" s="598">
        <v>3702.7914820000001</v>
      </c>
      <c r="F15" s="598">
        <v>24.172800000000002</v>
      </c>
      <c r="G15" s="598">
        <v>2879666.2284500003</v>
      </c>
      <c r="H15" s="598">
        <v>6086.9400000000014</v>
      </c>
      <c r="I15" s="598">
        <v>1262.3139999999999</v>
      </c>
      <c r="J15" s="598">
        <v>230.17410000000001</v>
      </c>
      <c r="K15" s="598">
        <v>322.84300000000002</v>
      </c>
      <c r="L15" s="598">
        <v>5935234.2958799964</v>
      </c>
      <c r="M15" s="598">
        <v>66524.813890000005</v>
      </c>
      <c r="N15" s="598">
        <v>55154.261510000004</v>
      </c>
      <c r="O15" s="598">
        <v>133192.64800000002</v>
      </c>
      <c r="P15" s="598"/>
      <c r="Q15" s="598"/>
      <c r="R15" s="598"/>
      <c r="S15" s="598"/>
      <c r="T15" s="598"/>
      <c r="U15" s="504"/>
    </row>
    <row r="16" spans="1:21">
      <c r="A16" s="546">
        <v>1.3</v>
      </c>
      <c r="B16" s="514" t="s">
        <v>704</v>
      </c>
      <c r="C16" s="653"/>
      <c r="D16" s="653"/>
      <c r="E16" s="653"/>
      <c r="F16" s="653"/>
      <c r="G16" s="653"/>
      <c r="H16" s="653"/>
      <c r="I16" s="653"/>
      <c r="J16" s="653"/>
      <c r="K16" s="653"/>
      <c r="L16" s="653"/>
      <c r="M16" s="653"/>
      <c r="N16" s="653"/>
      <c r="O16" s="653"/>
      <c r="P16" s="653"/>
      <c r="Q16" s="653"/>
      <c r="R16" s="653"/>
      <c r="S16" s="653"/>
      <c r="T16" s="653"/>
      <c r="U16" s="504"/>
    </row>
    <row r="17" spans="1:21">
      <c r="A17" s="517" t="s">
        <v>657</v>
      </c>
      <c r="B17" s="515" t="s">
        <v>658</v>
      </c>
      <c r="C17" s="601">
        <f t="shared" ref="C17:C21" si="1">D17+G17+L17</f>
        <v>370350440.04810011</v>
      </c>
      <c r="D17" s="597">
        <v>330545718.16880012</v>
      </c>
      <c r="E17" s="597">
        <v>275394.91409999999</v>
      </c>
      <c r="F17" s="597">
        <v>1208.6400000000001</v>
      </c>
      <c r="G17" s="597">
        <v>29152239.463500001</v>
      </c>
      <c r="H17" s="597">
        <v>114403.77</v>
      </c>
      <c r="I17" s="597">
        <v>27620.47</v>
      </c>
      <c r="J17" s="597">
        <v>35587.771000000001</v>
      </c>
      <c r="K17" s="597">
        <v>3228.43</v>
      </c>
      <c r="L17" s="597">
        <v>10652482.4158</v>
      </c>
      <c r="M17" s="597">
        <v>150132.54629999999</v>
      </c>
      <c r="N17" s="597">
        <v>189256.87019999998</v>
      </c>
      <c r="O17" s="597">
        <v>416623.92999999993</v>
      </c>
      <c r="P17" s="597"/>
      <c r="Q17" s="597"/>
      <c r="R17" s="597"/>
      <c r="S17" s="597"/>
      <c r="T17" s="597"/>
      <c r="U17" s="504"/>
    </row>
    <row r="18" spans="1:21">
      <c r="A18" s="516" t="s">
        <v>659</v>
      </c>
      <c r="B18" s="516" t="s">
        <v>660</v>
      </c>
      <c r="C18" s="601">
        <f t="shared" si="1"/>
        <v>349826667.02390051</v>
      </c>
      <c r="D18" s="597">
        <v>311206087.06990051</v>
      </c>
      <c r="E18" s="597">
        <v>185139.5741</v>
      </c>
      <c r="F18" s="597">
        <v>1208.6400000000001</v>
      </c>
      <c r="G18" s="597">
        <v>28403214.048200019</v>
      </c>
      <c r="H18" s="597">
        <v>60869.4</v>
      </c>
      <c r="I18" s="597">
        <v>12623.14</v>
      </c>
      <c r="J18" s="597">
        <v>2301.741</v>
      </c>
      <c r="K18" s="597">
        <v>3228.43</v>
      </c>
      <c r="L18" s="597">
        <v>10217365.905799998</v>
      </c>
      <c r="M18" s="597">
        <v>132330.2163</v>
      </c>
      <c r="N18" s="597">
        <v>156200.0502</v>
      </c>
      <c r="O18" s="597">
        <v>226700.19000000003</v>
      </c>
      <c r="P18" s="597"/>
      <c r="Q18" s="597"/>
      <c r="R18" s="597"/>
      <c r="S18" s="597"/>
      <c r="T18" s="597"/>
      <c r="U18" s="504"/>
    </row>
    <row r="19" spans="1:21">
      <c r="A19" s="517" t="s">
        <v>661</v>
      </c>
      <c r="B19" s="517" t="s">
        <v>662</v>
      </c>
      <c r="C19" s="601">
        <f t="shared" si="1"/>
        <v>822464395.28519416</v>
      </c>
      <c r="D19" s="597">
        <v>693015205.34209418</v>
      </c>
      <c r="E19" s="597">
        <v>503442.03090000007</v>
      </c>
      <c r="F19" s="597">
        <v>80800.56</v>
      </c>
      <c r="G19" s="597">
        <v>81458985.471200034</v>
      </c>
      <c r="H19" s="597">
        <v>545303.58000000007</v>
      </c>
      <c r="I19" s="597">
        <v>114273.13</v>
      </c>
      <c r="J19" s="597">
        <v>270193.02900000004</v>
      </c>
      <c r="K19" s="597">
        <v>23131.67</v>
      </c>
      <c r="L19" s="597">
        <v>47990204.471900009</v>
      </c>
      <c r="M19" s="597">
        <v>934450.5111</v>
      </c>
      <c r="N19" s="597">
        <v>769432.18420000002</v>
      </c>
      <c r="O19" s="597">
        <v>688097.38000000012</v>
      </c>
      <c r="P19" s="597"/>
      <c r="Q19" s="597"/>
      <c r="R19" s="597"/>
      <c r="S19" s="597"/>
      <c r="T19" s="597"/>
      <c r="U19" s="504"/>
    </row>
    <row r="20" spans="1:21">
      <c r="A20" s="516" t="s">
        <v>663</v>
      </c>
      <c r="B20" s="516" t="s">
        <v>660</v>
      </c>
      <c r="C20" s="601">
        <f t="shared" si="1"/>
        <v>773451629.90449941</v>
      </c>
      <c r="D20" s="597">
        <v>647835010.20609939</v>
      </c>
      <c r="E20" s="597">
        <v>254195.4259</v>
      </c>
      <c r="F20" s="597">
        <v>80800.56</v>
      </c>
      <c r="G20" s="597">
        <v>78514125.9965</v>
      </c>
      <c r="H20" s="597">
        <v>392736.05000000005</v>
      </c>
      <c r="I20" s="597">
        <v>93670.46</v>
      </c>
      <c r="J20" s="597">
        <v>208579.05900000001</v>
      </c>
      <c r="K20" s="597">
        <v>23131.67</v>
      </c>
      <c r="L20" s="597">
        <v>47102493.701899983</v>
      </c>
      <c r="M20" s="597">
        <v>753794.08110000007</v>
      </c>
      <c r="N20" s="597">
        <v>720408.00419999985</v>
      </c>
      <c r="O20" s="597">
        <v>473884.62</v>
      </c>
      <c r="P20" s="597"/>
      <c r="Q20" s="597"/>
      <c r="R20" s="597"/>
      <c r="S20" s="597"/>
      <c r="T20" s="597"/>
      <c r="U20" s="504"/>
    </row>
    <row r="21" spans="1:21">
      <c r="A21" s="518">
        <v>1.4</v>
      </c>
      <c r="B21" s="519" t="s">
        <v>664</v>
      </c>
      <c r="C21" s="601">
        <f t="shared" si="1"/>
        <v>15493321.612000003</v>
      </c>
      <c r="D21" s="597">
        <v>15288672.632000005</v>
      </c>
      <c r="E21" s="597"/>
      <c r="F21" s="597"/>
      <c r="G21" s="597">
        <v>159009.75599999999</v>
      </c>
      <c r="H21" s="597">
        <v>501.25600000000003</v>
      </c>
      <c r="I21" s="597">
        <v>8190.2179999999989</v>
      </c>
      <c r="J21" s="597"/>
      <c r="K21" s="597"/>
      <c r="L21" s="597">
        <v>45639.224000000002</v>
      </c>
      <c r="M21" s="597"/>
      <c r="N21" s="597">
        <v>1065.674</v>
      </c>
      <c r="O21" s="597">
        <v>9621.9719999999998</v>
      </c>
      <c r="P21" s="597"/>
      <c r="Q21" s="597"/>
      <c r="R21" s="597"/>
      <c r="S21" s="597"/>
      <c r="T21" s="597"/>
      <c r="U21" s="504"/>
    </row>
    <row r="22" spans="1:21">
      <c r="A22" s="518">
        <v>1.5</v>
      </c>
      <c r="B22" s="519" t="s">
        <v>665</v>
      </c>
      <c r="C22" s="654"/>
      <c r="D22" s="597"/>
      <c r="E22" s="597"/>
      <c r="F22" s="597"/>
      <c r="G22" s="597"/>
      <c r="H22" s="597"/>
      <c r="I22" s="597"/>
      <c r="J22" s="597"/>
      <c r="K22" s="597"/>
      <c r="L22" s="597"/>
      <c r="M22" s="597"/>
      <c r="N22" s="597"/>
      <c r="O22" s="597"/>
      <c r="P22" s="597"/>
      <c r="Q22" s="597"/>
      <c r="R22" s="597"/>
      <c r="S22" s="597"/>
      <c r="T22" s="597"/>
      <c r="U22" s="50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abSelected="1" topLeftCell="A6" zoomScale="70" zoomScaleNormal="70" workbookViewId="0">
      <selection activeCell="N35" sqref="N35"/>
    </sheetView>
  </sheetViews>
  <sheetFormatPr defaultColWidth="9.140625" defaultRowHeight="12.75"/>
  <cols>
    <col min="1" max="1" width="11.85546875" style="501" bestFit="1" customWidth="1"/>
    <col min="2" max="2" width="93.42578125" style="501" customWidth="1"/>
    <col min="3" max="3" width="16.85546875" style="501" bestFit="1" customWidth="1"/>
    <col min="4" max="4" width="16.42578125" style="501" bestFit="1" customWidth="1"/>
    <col min="5" max="5" width="14.42578125" style="501" bestFit="1" customWidth="1"/>
    <col min="6" max="6" width="14" style="547" bestFit="1" customWidth="1"/>
    <col min="7" max="7" width="13.85546875" style="547" bestFit="1" customWidth="1"/>
    <col min="8" max="8" width="13.140625" style="501" bestFit="1" customWidth="1"/>
    <col min="9" max="9" width="14" style="501" bestFit="1" customWidth="1"/>
    <col min="10" max="10" width="13.140625" style="547" bestFit="1" customWidth="1"/>
    <col min="11" max="11" width="13.42578125" style="547" bestFit="1" customWidth="1"/>
    <col min="12" max="12" width="12.42578125" style="547" bestFit="1" customWidth="1"/>
    <col min="13" max="13" width="13" style="547" bestFit="1" customWidth="1"/>
    <col min="14" max="14" width="13.140625" style="547" bestFit="1" customWidth="1"/>
    <col min="15" max="15" width="18.85546875" style="501" bestFit="1" customWidth="1"/>
    <col min="16" max="16384" width="9.140625" style="501"/>
  </cols>
  <sheetData>
    <row r="1" spans="1:15" ht="13.5">
      <c r="A1" s="492" t="s">
        <v>30</v>
      </c>
      <c r="B1" s="3" t="str">
        <f>'Info '!C2</f>
        <v>JSC "CREDO BANK"</v>
      </c>
      <c r="F1" s="501"/>
      <c r="G1" s="501"/>
      <c r="J1" s="501"/>
      <c r="K1" s="501"/>
      <c r="L1" s="501"/>
      <c r="M1" s="501"/>
      <c r="N1" s="501"/>
    </row>
    <row r="2" spans="1:15" ht="13.5">
      <c r="A2" s="493" t="s">
        <v>31</v>
      </c>
      <c r="B2" s="528">
        <f>'1. key ratios '!B2</f>
        <v>44742</v>
      </c>
      <c r="F2" s="501"/>
      <c r="G2" s="501"/>
      <c r="J2" s="501"/>
      <c r="K2" s="501"/>
      <c r="L2" s="501"/>
      <c r="M2" s="501"/>
      <c r="N2" s="501"/>
    </row>
    <row r="3" spans="1:15">
      <c r="A3" s="494" t="s">
        <v>666</v>
      </c>
      <c r="F3" s="501"/>
      <c r="G3" s="501"/>
      <c r="J3" s="501"/>
      <c r="K3" s="501"/>
      <c r="L3" s="501"/>
      <c r="M3" s="501"/>
      <c r="N3" s="501"/>
    </row>
    <row r="4" spans="1:15">
      <c r="F4" s="501"/>
      <c r="G4" s="501"/>
      <c r="J4" s="501"/>
      <c r="K4" s="501"/>
      <c r="L4" s="501"/>
      <c r="M4" s="501"/>
      <c r="N4" s="501"/>
    </row>
    <row r="5" spans="1:15" ht="46.5" customHeight="1">
      <c r="A5" s="730" t="s">
        <v>692</v>
      </c>
      <c r="B5" s="731"/>
      <c r="C5" s="775" t="s">
        <v>667</v>
      </c>
      <c r="D5" s="776"/>
      <c r="E5" s="776"/>
      <c r="F5" s="776"/>
      <c r="G5" s="776"/>
      <c r="H5" s="777"/>
      <c r="I5" s="775" t="s">
        <v>668</v>
      </c>
      <c r="J5" s="778"/>
      <c r="K5" s="778"/>
      <c r="L5" s="778"/>
      <c r="M5" s="778"/>
      <c r="N5" s="779"/>
      <c r="O5" s="780" t="s">
        <v>669</v>
      </c>
    </row>
    <row r="6" spans="1:15" ht="75" customHeight="1">
      <c r="A6" s="734"/>
      <c r="B6" s="735"/>
      <c r="C6" s="520"/>
      <c r="D6" s="521" t="s">
        <v>670</v>
      </c>
      <c r="E6" s="521" t="s">
        <v>671</v>
      </c>
      <c r="F6" s="521" t="s">
        <v>672</v>
      </c>
      <c r="G6" s="521" t="s">
        <v>673</v>
      </c>
      <c r="H6" s="521" t="s">
        <v>674</v>
      </c>
      <c r="I6" s="526"/>
      <c r="J6" s="521" t="s">
        <v>670</v>
      </c>
      <c r="K6" s="521" t="s">
        <v>671</v>
      </c>
      <c r="L6" s="521" t="s">
        <v>672</v>
      </c>
      <c r="M6" s="521" t="s">
        <v>673</v>
      </c>
      <c r="N6" s="521" t="s">
        <v>674</v>
      </c>
      <c r="O6" s="781"/>
    </row>
    <row r="7" spans="1:15">
      <c r="A7" s="498">
        <v>1</v>
      </c>
      <c r="B7" s="502" t="s">
        <v>695</v>
      </c>
      <c r="C7" s="655">
        <f>SUM(D7:H7)</f>
        <v>17543779.553399995</v>
      </c>
      <c r="D7" s="598">
        <v>16435832.403399993</v>
      </c>
      <c r="E7" s="598">
        <v>620095.5</v>
      </c>
      <c r="F7" s="598">
        <v>340068.08999999997</v>
      </c>
      <c r="G7" s="598">
        <v>118738.67</v>
      </c>
      <c r="H7" s="598">
        <v>29044.890000000003</v>
      </c>
      <c r="I7" s="602">
        <f>SUM(J7:N7)</f>
        <v>581160.85010000074</v>
      </c>
      <c r="J7" s="598">
        <v>328716.64810000069</v>
      </c>
      <c r="K7" s="598">
        <v>62009.549999999996</v>
      </c>
      <c r="L7" s="598">
        <v>102020.42700000001</v>
      </c>
      <c r="M7" s="598">
        <v>59369.334999999999</v>
      </c>
      <c r="N7" s="598">
        <v>29044.890000000003</v>
      </c>
      <c r="O7" s="553"/>
    </row>
    <row r="8" spans="1:15">
      <c r="A8" s="498">
        <v>2</v>
      </c>
      <c r="B8" s="502" t="s">
        <v>565</v>
      </c>
      <c r="C8" s="655">
        <f t="shared" ref="C8:C32" si="0">SUM(D8:H8)</f>
        <v>7449750.5821000058</v>
      </c>
      <c r="D8" s="598">
        <v>7244617.4021000061</v>
      </c>
      <c r="E8" s="598">
        <v>151193.82999999999</v>
      </c>
      <c r="F8" s="603">
        <v>23247.460000000003</v>
      </c>
      <c r="G8" s="603">
        <v>30691.89</v>
      </c>
      <c r="H8" s="598"/>
      <c r="I8" s="602">
        <f t="shared" ref="I8:I32" si="1">SUM(J8:N8)</f>
        <v>182331.91399999996</v>
      </c>
      <c r="J8" s="603">
        <v>144892.34799999994</v>
      </c>
      <c r="K8" s="603">
        <v>15119.383000000002</v>
      </c>
      <c r="L8" s="603">
        <v>6974.2380000000012</v>
      </c>
      <c r="M8" s="603">
        <v>15345.945</v>
      </c>
      <c r="N8" s="603"/>
      <c r="O8" s="553"/>
    </row>
    <row r="9" spans="1:15">
      <c r="A9" s="498">
        <v>3</v>
      </c>
      <c r="B9" s="502" t="s">
        <v>566</v>
      </c>
      <c r="C9" s="655">
        <f t="shared" si="0"/>
        <v>5871288.8400000082</v>
      </c>
      <c r="D9" s="598">
        <v>5569148.0400000084</v>
      </c>
      <c r="E9" s="598">
        <v>151518.79000000004</v>
      </c>
      <c r="F9" s="604">
        <v>69150.069999999992</v>
      </c>
      <c r="G9" s="604">
        <v>64941.1</v>
      </c>
      <c r="H9" s="598">
        <v>16530.84</v>
      </c>
      <c r="I9" s="602">
        <f t="shared" si="1"/>
        <v>196281.25079999992</v>
      </c>
      <c r="J9" s="604">
        <v>111382.96079999994</v>
      </c>
      <c r="K9" s="604">
        <v>15151.878999999999</v>
      </c>
      <c r="L9" s="604">
        <v>20745.020999999997</v>
      </c>
      <c r="M9" s="604">
        <v>32470.55</v>
      </c>
      <c r="N9" s="604">
        <v>16530.84</v>
      </c>
      <c r="O9" s="553"/>
    </row>
    <row r="10" spans="1:15">
      <c r="A10" s="498">
        <v>4</v>
      </c>
      <c r="B10" s="502" t="s">
        <v>696</v>
      </c>
      <c r="C10" s="655">
        <f t="shared" si="0"/>
        <v>3893924.3573000007</v>
      </c>
      <c r="D10" s="598">
        <v>3593381.6773000006</v>
      </c>
      <c r="E10" s="598">
        <v>2870.55</v>
      </c>
      <c r="F10" s="604">
        <v>278212.45000000007</v>
      </c>
      <c r="G10" s="604">
        <v>18878.870000000003</v>
      </c>
      <c r="H10" s="598">
        <v>580.80999999999995</v>
      </c>
      <c r="I10" s="602">
        <f t="shared" si="1"/>
        <v>165638.66859999998</v>
      </c>
      <c r="J10" s="604">
        <v>71867.633599999986</v>
      </c>
      <c r="K10" s="604">
        <v>287.05500000000001</v>
      </c>
      <c r="L10" s="604">
        <v>83463.735000000015</v>
      </c>
      <c r="M10" s="604">
        <v>9439.4350000000013</v>
      </c>
      <c r="N10" s="604">
        <v>580.80999999999995</v>
      </c>
      <c r="O10" s="553"/>
    </row>
    <row r="11" spans="1:15">
      <c r="A11" s="498">
        <v>5</v>
      </c>
      <c r="B11" s="502" t="s">
        <v>567</v>
      </c>
      <c r="C11" s="655">
        <f t="shared" si="0"/>
        <v>18799773.841900002</v>
      </c>
      <c r="D11" s="598">
        <v>15030734.015900001</v>
      </c>
      <c r="E11" s="598">
        <v>3092667.1868999996</v>
      </c>
      <c r="F11" s="604">
        <v>142570.90999999997</v>
      </c>
      <c r="G11" s="604">
        <v>12771.03</v>
      </c>
      <c r="H11" s="598">
        <v>521030.69910000003</v>
      </c>
      <c r="I11" s="602">
        <f t="shared" si="1"/>
        <v>1180068.8860000002</v>
      </c>
      <c r="J11" s="604">
        <v>300614.68010000017</v>
      </c>
      <c r="K11" s="604">
        <v>309266.71880000003</v>
      </c>
      <c r="L11" s="604">
        <v>42771.273000000001</v>
      </c>
      <c r="M11" s="604">
        <v>6385.5150000000003</v>
      </c>
      <c r="N11" s="604">
        <v>521030.69910000003</v>
      </c>
      <c r="O11" s="553"/>
    </row>
    <row r="12" spans="1:15">
      <c r="A12" s="498">
        <v>6</v>
      </c>
      <c r="B12" s="502" t="s">
        <v>568</v>
      </c>
      <c r="C12" s="655">
        <f t="shared" si="0"/>
        <v>7371158.5103999982</v>
      </c>
      <c r="D12" s="598">
        <v>6909192.5903999982</v>
      </c>
      <c r="E12" s="598">
        <v>231622.94</v>
      </c>
      <c r="F12" s="604">
        <v>78670.760000000009</v>
      </c>
      <c r="G12" s="604">
        <v>112101.38000000003</v>
      </c>
      <c r="H12" s="598">
        <v>39570.839999999997</v>
      </c>
      <c r="I12" s="602">
        <f t="shared" si="1"/>
        <v>280568.90380000009</v>
      </c>
      <c r="J12" s="604">
        <v>138183.85180000009</v>
      </c>
      <c r="K12" s="604">
        <v>23162.293999999994</v>
      </c>
      <c r="L12" s="604">
        <v>23601.227999999996</v>
      </c>
      <c r="M12" s="604">
        <v>56050.690000000017</v>
      </c>
      <c r="N12" s="604">
        <v>39570.839999999997</v>
      </c>
      <c r="O12" s="553"/>
    </row>
    <row r="13" spans="1:15">
      <c r="A13" s="498">
        <v>7</v>
      </c>
      <c r="B13" s="502" t="s">
        <v>569</v>
      </c>
      <c r="C13" s="655">
        <f t="shared" si="0"/>
        <v>4623680.1069</v>
      </c>
      <c r="D13" s="598">
        <v>4283466.5038000001</v>
      </c>
      <c r="E13" s="598">
        <v>224673.52420000004</v>
      </c>
      <c r="F13" s="604">
        <v>52030.708899999998</v>
      </c>
      <c r="G13" s="604">
        <v>46748.95</v>
      </c>
      <c r="H13" s="598">
        <v>16760.419999999998</v>
      </c>
      <c r="I13" s="602">
        <f t="shared" si="1"/>
        <v>163880.79009999998</v>
      </c>
      <c r="J13" s="604">
        <v>85669.329999999973</v>
      </c>
      <c r="K13" s="604">
        <v>22467.3524</v>
      </c>
      <c r="L13" s="604">
        <v>15609.212700000002</v>
      </c>
      <c r="M13" s="604">
        <v>23374.474999999999</v>
      </c>
      <c r="N13" s="604">
        <v>16760.419999999998</v>
      </c>
      <c r="O13" s="553"/>
    </row>
    <row r="14" spans="1:15">
      <c r="A14" s="498">
        <v>8</v>
      </c>
      <c r="B14" s="502" t="s">
        <v>570</v>
      </c>
      <c r="C14" s="655">
        <f t="shared" si="0"/>
        <v>123359119.95240003</v>
      </c>
      <c r="D14" s="598">
        <v>114112985.88270003</v>
      </c>
      <c r="E14" s="598">
        <v>4139043.1166000008</v>
      </c>
      <c r="F14" s="604">
        <v>2801517.3661999987</v>
      </c>
      <c r="G14" s="604">
        <v>1588314.9753000007</v>
      </c>
      <c r="H14" s="598">
        <v>717258.61160000006</v>
      </c>
      <c r="I14" s="602">
        <f t="shared" si="1"/>
        <v>5048035.3385999473</v>
      </c>
      <c r="J14" s="604">
        <v>2282259.7177999457</v>
      </c>
      <c r="K14" s="604">
        <v>413904.31160000002</v>
      </c>
      <c r="L14" s="604">
        <v>840455.20990000048</v>
      </c>
      <c r="M14" s="604">
        <v>794157.48770000041</v>
      </c>
      <c r="N14" s="604">
        <v>717258.61160000006</v>
      </c>
      <c r="O14" s="553"/>
    </row>
    <row r="15" spans="1:15">
      <c r="A15" s="498">
        <v>9</v>
      </c>
      <c r="B15" s="502" t="s">
        <v>571</v>
      </c>
      <c r="C15" s="655">
        <f t="shared" si="0"/>
        <v>22768170.897999994</v>
      </c>
      <c r="D15" s="598">
        <v>20757283.739199996</v>
      </c>
      <c r="E15" s="598">
        <v>1219480.0439999998</v>
      </c>
      <c r="F15" s="604">
        <v>364767.34820000001</v>
      </c>
      <c r="G15" s="604">
        <v>202360.12120000002</v>
      </c>
      <c r="H15" s="598">
        <v>224279.64539999995</v>
      </c>
      <c r="I15" s="602">
        <f t="shared" si="1"/>
        <v>971983.58980000147</v>
      </c>
      <c r="J15" s="604">
        <v>415145.67480000167</v>
      </c>
      <c r="K15" s="604">
        <v>121948.00449999988</v>
      </c>
      <c r="L15" s="604">
        <v>109430.20450000004</v>
      </c>
      <c r="M15" s="604">
        <v>101180.06060000001</v>
      </c>
      <c r="N15" s="604">
        <v>224279.64539999995</v>
      </c>
      <c r="O15" s="553"/>
    </row>
    <row r="16" spans="1:15">
      <c r="A16" s="498">
        <v>10</v>
      </c>
      <c r="B16" s="502" t="s">
        <v>572</v>
      </c>
      <c r="C16" s="655">
        <f t="shared" si="0"/>
        <v>7828970.4437999912</v>
      </c>
      <c r="D16" s="598">
        <v>6889036.9648999916</v>
      </c>
      <c r="E16" s="598">
        <v>600489.59889999998</v>
      </c>
      <c r="F16" s="604">
        <v>168302.63</v>
      </c>
      <c r="G16" s="604">
        <v>108023.56</v>
      </c>
      <c r="H16" s="598">
        <v>63117.69</v>
      </c>
      <c r="I16" s="602">
        <f t="shared" si="1"/>
        <v>365449.95829999988</v>
      </c>
      <c r="J16" s="604">
        <v>137780.73939999987</v>
      </c>
      <c r="K16" s="604">
        <v>60048.959900000002</v>
      </c>
      <c r="L16" s="604">
        <v>50490.789000000004</v>
      </c>
      <c r="M16" s="604">
        <v>54011.78</v>
      </c>
      <c r="N16" s="604">
        <v>63117.69</v>
      </c>
      <c r="O16" s="553"/>
    </row>
    <row r="17" spans="1:15">
      <c r="A17" s="498">
        <v>11</v>
      </c>
      <c r="B17" s="502" t="s">
        <v>573</v>
      </c>
      <c r="C17" s="655">
        <f t="shared" si="0"/>
        <v>10280435.314000003</v>
      </c>
      <c r="D17" s="598">
        <v>9695767.1440000031</v>
      </c>
      <c r="E17" s="598">
        <v>286309.24999999988</v>
      </c>
      <c r="F17" s="604">
        <v>121599.95000000001</v>
      </c>
      <c r="G17" s="604">
        <v>155915.32</v>
      </c>
      <c r="H17" s="598">
        <v>20843.649999999998</v>
      </c>
      <c r="I17" s="602">
        <f t="shared" si="1"/>
        <v>357827.56290000037</v>
      </c>
      <c r="J17" s="604">
        <v>193915.34290000037</v>
      </c>
      <c r="K17" s="604">
        <v>28630.924999999999</v>
      </c>
      <c r="L17" s="604">
        <v>36479.984999999993</v>
      </c>
      <c r="M17" s="604">
        <v>77957.66</v>
      </c>
      <c r="N17" s="604">
        <v>20843.649999999998</v>
      </c>
      <c r="O17" s="553"/>
    </row>
    <row r="18" spans="1:15">
      <c r="A18" s="498">
        <v>12</v>
      </c>
      <c r="B18" s="502" t="s">
        <v>574</v>
      </c>
      <c r="C18" s="655">
        <f t="shared" si="0"/>
        <v>89475589.713899672</v>
      </c>
      <c r="D18" s="598">
        <v>83008671.261099666</v>
      </c>
      <c r="E18" s="598">
        <v>3689399.0366999959</v>
      </c>
      <c r="F18" s="604">
        <v>1820120.704300002</v>
      </c>
      <c r="G18" s="604">
        <v>625041.37</v>
      </c>
      <c r="H18" s="598">
        <v>332357.34179999994</v>
      </c>
      <c r="I18" s="602">
        <f t="shared" si="1"/>
        <v>3220027.5676999688</v>
      </c>
      <c r="J18" s="604">
        <v>1660173.4258999696</v>
      </c>
      <c r="K18" s="604">
        <v>368939.90369999997</v>
      </c>
      <c r="L18" s="604">
        <v>546036.21129999938</v>
      </c>
      <c r="M18" s="604">
        <v>312520.685</v>
      </c>
      <c r="N18" s="604">
        <v>332357.34179999994</v>
      </c>
      <c r="O18" s="553"/>
    </row>
    <row r="19" spans="1:15">
      <c r="A19" s="498">
        <v>13</v>
      </c>
      <c r="B19" s="502" t="s">
        <v>575</v>
      </c>
      <c r="C19" s="655">
        <f t="shared" si="0"/>
        <v>16475360.649199985</v>
      </c>
      <c r="D19" s="598">
        <v>15339477.007499985</v>
      </c>
      <c r="E19" s="598">
        <v>519667.77279999974</v>
      </c>
      <c r="F19" s="604">
        <v>323723.03000000009</v>
      </c>
      <c r="G19" s="604">
        <v>158259.10999999999</v>
      </c>
      <c r="H19" s="598">
        <v>134233.72889999999</v>
      </c>
      <c r="I19" s="602">
        <f t="shared" si="1"/>
        <v>669236.51030000043</v>
      </c>
      <c r="J19" s="604">
        <v>306789.54010000045</v>
      </c>
      <c r="K19" s="604">
        <v>51966.77729999998</v>
      </c>
      <c r="L19" s="604">
        <v>97116.908999999985</v>
      </c>
      <c r="M19" s="604">
        <v>79129.554999999993</v>
      </c>
      <c r="N19" s="604">
        <v>134233.72889999999</v>
      </c>
      <c r="O19" s="553"/>
    </row>
    <row r="20" spans="1:15">
      <c r="A20" s="498">
        <v>14</v>
      </c>
      <c r="B20" s="502" t="s">
        <v>576</v>
      </c>
      <c r="C20" s="655">
        <f t="shared" si="0"/>
        <v>49922649.155500025</v>
      </c>
      <c r="D20" s="598">
        <v>33413870.868100028</v>
      </c>
      <c r="E20" s="598">
        <v>13891485.262699997</v>
      </c>
      <c r="F20" s="604">
        <v>1166977.2905999995</v>
      </c>
      <c r="G20" s="604">
        <v>152464.4</v>
      </c>
      <c r="H20" s="598">
        <v>1297851.3340999999</v>
      </c>
      <c r="I20" s="602">
        <f t="shared" si="1"/>
        <v>3781602.6652999986</v>
      </c>
      <c r="J20" s="604">
        <v>668277.41729999788</v>
      </c>
      <c r="K20" s="604">
        <v>1389148.5267000005</v>
      </c>
      <c r="L20" s="604">
        <v>350093.18719999999</v>
      </c>
      <c r="M20" s="604">
        <v>76232.2</v>
      </c>
      <c r="N20" s="604">
        <v>1297851.3340999999</v>
      </c>
      <c r="O20" s="553"/>
    </row>
    <row r="21" spans="1:15">
      <c r="A21" s="498">
        <v>15</v>
      </c>
      <c r="B21" s="502" t="s">
        <v>577</v>
      </c>
      <c r="C21" s="655">
        <f t="shared" si="0"/>
        <v>26518791.135599967</v>
      </c>
      <c r="D21" s="598">
        <v>21517461.455199964</v>
      </c>
      <c r="E21" s="598">
        <v>1771156.5230999992</v>
      </c>
      <c r="F21" s="604">
        <v>1711404.347800001</v>
      </c>
      <c r="G21" s="604">
        <v>224587.7600000001</v>
      </c>
      <c r="H21" s="598">
        <v>1294181.0495</v>
      </c>
      <c r="I21" s="602">
        <f t="shared" si="1"/>
        <v>2527361.1154000019</v>
      </c>
      <c r="J21" s="604">
        <v>430349.22920000157</v>
      </c>
      <c r="K21" s="604">
        <v>177115.65229999999</v>
      </c>
      <c r="L21" s="604">
        <v>513421.3044000002</v>
      </c>
      <c r="M21" s="604">
        <v>112293.88000000005</v>
      </c>
      <c r="N21" s="604">
        <v>1294181.0495</v>
      </c>
      <c r="O21" s="553"/>
    </row>
    <row r="22" spans="1:15">
      <c r="A22" s="498">
        <v>16</v>
      </c>
      <c r="B22" s="502" t="s">
        <v>578</v>
      </c>
      <c r="C22" s="655">
        <f t="shared" si="0"/>
        <v>6419628.7584999967</v>
      </c>
      <c r="D22" s="598">
        <v>5795042.4799999977</v>
      </c>
      <c r="E22" s="598">
        <v>356111.74849999987</v>
      </c>
      <c r="F22" s="604">
        <v>223389.63000000006</v>
      </c>
      <c r="G22" s="604">
        <v>24879.520000000004</v>
      </c>
      <c r="H22" s="598">
        <v>20205.379999999997</v>
      </c>
      <c r="I22" s="602">
        <f t="shared" si="1"/>
        <v>251174.05349999986</v>
      </c>
      <c r="J22" s="604">
        <v>115900.8495999999</v>
      </c>
      <c r="K22" s="604">
        <v>35611.174899999991</v>
      </c>
      <c r="L22" s="604">
        <v>67016.888999999981</v>
      </c>
      <c r="M22" s="604">
        <v>12439.760000000002</v>
      </c>
      <c r="N22" s="604">
        <v>20205.379999999997</v>
      </c>
      <c r="O22" s="553"/>
    </row>
    <row r="23" spans="1:15">
      <c r="A23" s="498">
        <v>17</v>
      </c>
      <c r="B23" s="502" t="s">
        <v>699</v>
      </c>
      <c r="C23" s="655">
        <f t="shared" si="0"/>
        <v>801919.92269999976</v>
      </c>
      <c r="D23" s="598">
        <v>760523.52269999974</v>
      </c>
      <c r="E23" s="598">
        <v>21182.89</v>
      </c>
      <c r="F23" s="604">
        <v>18343.810000000001</v>
      </c>
      <c r="G23" s="604">
        <v>727.84</v>
      </c>
      <c r="H23" s="598">
        <v>1141.8599999999999</v>
      </c>
      <c r="I23" s="602">
        <f t="shared" si="1"/>
        <v>24337.682499999992</v>
      </c>
      <c r="J23" s="604">
        <v>15210.470499999992</v>
      </c>
      <c r="K23" s="604">
        <v>2118.2889999999998</v>
      </c>
      <c r="L23" s="604">
        <v>5503.143</v>
      </c>
      <c r="M23" s="604">
        <v>363.92</v>
      </c>
      <c r="N23" s="604">
        <v>1141.8599999999999</v>
      </c>
      <c r="O23" s="553"/>
    </row>
    <row r="24" spans="1:15">
      <c r="A24" s="498">
        <v>18</v>
      </c>
      <c r="B24" s="502" t="s">
        <v>579</v>
      </c>
      <c r="C24" s="655">
        <f t="shared" si="0"/>
        <v>2813211.41</v>
      </c>
      <c r="D24" s="598">
        <v>2692607.2</v>
      </c>
      <c r="E24" s="598">
        <v>57478.080000000002</v>
      </c>
      <c r="F24" s="604">
        <v>30790.109999999997</v>
      </c>
      <c r="G24" s="604">
        <v>32336.02</v>
      </c>
      <c r="H24" s="598"/>
      <c r="I24" s="602">
        <f t="shared" si="1"/>
        <v>85004.995000000068</v>
      </c>
      <c r="J24" s="604">
        <v>53852.144000000073</v>
      </c>
      <c r="K24" s="604">
        <v>5747.808</v>
      </c>
      <c r="L24" s="604">
        <v>9237.0330000000013</v>
      </c>
      <c r="M24" s="604">
        <v>16168.01</v>
      </c>
      <c r="N24" s="604"/>
      <c r="O24" s="553"/>
    </row>
    <row r="25" spans="1:15">
      <c r="A25" s="498">
        <v>19</v>
      </c>
      <c r="B25" s="502" t="s">
        <v>580</v>
      </c>
      <c r="C25" s="655">
        <f t="shared" si="0"/>
        <v>6268634.2361000031</v>
      </c>
      <c r="D25" s="598">
        <v>5944029.3511000024</v>
      </c>
      <c r="E25" s="598">
        <v>156942.79000000004</v>
      </c>
      <c r="F25" s="604">
        <v>68626.909999999989</v>
      </c>
      <c r="G25" s="604">
        <v>53973.650000000009</v>
      </c>
      <c r="H25" s="598">
        <v>45061.534999999996</v>
      </c>
      <c r="I25" s="602">
        <f t="shared" si="1"/>
        <v>227211.29909999989</v>
      </c>
      <c r="J25" s="604">
        <v>118880.58709999987</v>
      </c>
      <c r="K25" s="604">
        <v>15694.279000000002</v>
      </c>
      <c r="L25" s="604">
        <v>20588.072999999997</v>
      </c>
      <c r="M25" s="604">
        <v>26986.825000000004</v>
      </c>
      <c r="N25" s="604">
        <v>45061.534999999996</v>
      </c>
      <c r="O25" s="553"/>
    </row>
    <row r="26" spans="1:15">
      <c r="A26" s="498">
        <v>20</v>
      </c>
      <c r="B26" s="502" t="s">
        <v>698</v>
      </c>
      <c r="C26" s="655">
        <f t="shared" si="0"/>
        <v>12066195.551299987</v>
      </c>
      <c r="D26" s="598">
        <v>11820447.301299987</v>
      </c>
      <c r="E26" s="598">
        <v>105781.82</v>
      </c>
      <c r="F26" s="604">
        <v>82050.64</v>
      </c>
      <c r="G26" s="604">
        <v>32707.360000000001</v>
      </c>
      <c r="H26" s="598">
        <v>25208.43</v>
      </c>
      <c r="I26" s="602">
        <f t="shared" si="1"/>
        <v>313164.4300000004</v>
      </c>
      <c r="J26" s="604">
        <v>236408.94600000043</v>
      </c>
      <c r="K26" s="604">
        <v>10578.181999999999</v>
      </c>
      <c r="L26" s="604">
        <v>24615.192000000006</v>
      </c>
      <c r="M26" s="604">
        <v>16353.68</v>
      </c>
      <c r="N26" s="604">
        <v>25208.43</v>
      </c>
      <c r="O26" s="553"/>
    </row>
    <row r="27" spans="1:15">
      <c r="A27" s="498">
        <v>21</v>
      </c>
      <c r="B27" s="502" t="s">
        <v>581</v>
      </c>
      <c r="C27" s="655">
        <f t="shared" si="0"/>
        <v>2803793.2485000012</v>
      </c>
      <c r="D27" s="598">
        <v>2704395.3185000014</v>
      </c>
      <c r="E27" s="598">
        <v>79667.35000000002</v>
      </c>
      <c r="F27" s="604">
        <v>2356.8200000000002</v>
      </c>
      <c r="G27" s="604">
        <v>17373.759999999998</v>
      </c>
      <c r="H27" s="598"/>
      <c r="I27" s="602">
        <f t="shared" si="1"/>
        <v>71448.567400000014</v>
      </c>
      <c r="J27" s="604">
        <v>54087.906400000007</v>
      </c>
      <c r="K27" s="604">
        <v>7966.7349999999988</v>
      </c>
      <c r="L27" s="604">
        <v>707.04600000000005</v>
      </c>
      <c r="M27" s="604">
        <v>8686.8799999999992</v>
      </c>
      <c r="N27" s="604"/>
      <c r="O27" s="553"/>
    </row>
    <row r="28" spans="1:15">
      <c r="A28" s="498">
        <v>22</v>
      </c>
      <c r="B28" s="502" t="s">
        <v>582</v>
      </c>
      <c r="C28" s="655">
        <f t="shared" si="0"/>
        <v>654486.66999999993</v>
      </c>
      <c r="D28" s="598">
        <v>603445.36999999988</v>
      </c>
      <c r="E28" s="598">
        <v>13141.91</v>
      </c>
      <c r="F28" s="604">
        <v>37038.080000000002</v>
      </c>
      <c r="G28" s="604">
        <v>861.31</v>
      </c>
      <c r="H28" s="598"/>
      <c r="I28" s="602">
        <f t="shared" si="1"/>
        <v>24925.1774</v>
      </c>
      <c r="J28" s="604">
        <v>12068.907400000002</v>
      </c>
      <c r="K28" s="604">
        <v>1314.1910000000003</v>
      </c>
      <c r="L28" s="604">
        <v>11111.424000000001</v>
      </c>
      <c r="M28" s="604">
        <v>430.65499999999997</v>
      </c>
      <c r="N28" s="604"/>
      <c r="O28" s="553"/>
    </row>
    <row r="29" spans="1:15">
      <c r="A29" s="498">
        <v>23</v>
      </c>
      <c r="B29" s="502" t="s">
        <v>583</v>
      </c>
      <c r="C29" s="655">
        <f t="shared" si="0"/>
        <v>323076916.63169599</v>
      </c>
      <c r="D29" s="598">
        <v>295289187.55479598</v>
      </c>
      <c r="E29" s="598">
        <v>14244517.479299994</v>
      </c>
      <c r="F29" s="604">
        <v>7093478.6296000034</v>
      </c>
      <c r="G29" s="604">
        <v>4374268.2510999972</v>
      </c>
      <c r="H29" s="598">
        <v>2075464.7169000006</v>
      </c>
      <c r="I29" s="602">
        <f t="shared" si="1"/>
        <v>13720877.930600168</v>
      </c>
      <c r="J29" s="604">
        <v>5905783.7512001749</v>
      </c>
      <c r="K29" s="604">
        <v>1424451.7479999957</v>
      </c>
      <c r="L29" s="604">
        <v>2128043.588899998</v>
      </c>
      <c r="M29" s="604">
        <v>2187134.1255999985</v>
      </c>
      <c r="N29" s="604">
        <v>2075464.7169000006</v>
      </c>
      <c r="O29" s="553"/>
    </row>
    <row r="30" spans="1:15">
      <c r="A30" s="498">
        <v>24</v>
      </c>
      <c r="B30" s="502" t="s">
        <v>697</v>
      </c>
      <c r="C30" s="655">
        <f t="shared" si="0"/>
        <v>653204839.37365925</v>
      </c>
      <c r="D30" s="598">
        <v>613967223.0996592</v>
      </c>
      <c r="E30" s="598">
        <v>21215816.381100044</v>
      </c>
      <c r="F30" s="604">
        <v>8802478.3301999792</v>
      </c>
      <c r="G30" s="604">
        <v>5918372.3748999964</v>
      </c>
      <c r="H30" s="598">
        <v>3300949.1877999981</v>
      </c>
      <c r="I30" s="602">
        <f t="shared" si="1"/>
        <v>23301804.974601686</v>
      </c>
      <c r="J30" s="604">
        <v>12279344.461701678</v>
      </c>
      <c r="K30" s="604">
        <v>2121581.6384000061</v>
      </c>
      <c r="L30" s="604">
        <v>2640743.4992000083</v>
      </c>
      <c r="M30" s="604">
        <v>2959186.1874999981</v>
      </c>
      <c r="N30" s="604">
        <v>3300949.1877999981</v>
      </c>
      <c r="O30" s="553"/>
    </row>
    <row r="31" spans="1:15">
      <c r="A31" s="498">
        <v>25</v>
      </c>
      <c r="B31" s="502" t="s">
        <v>584</v>
      </c>
      <c r="C31" s="655">
        <f t="shared" si="0"/>
        <v>128694879.01140092</v>
      </c>
      <c r="D31" s="598">
        <v>118144275.60280092</v>
      </c>
      <c r="E31" s="598">
        <v>5882708.5308000082</v>
      </c>
      <c r="F31" s="604">
        <v>2486820.6994999936</v>
      </c>
      <c r="G31" s="604">
        <v>1543438.8283000006</v>
      </c>
      <c r="H31" s="598">
        <v>637635.34999999963</v>
      </c>
      <c r="I31" s="602">
        <f t="shared" si="1"/>
        <v>5106557.3392000273</v>
      </c>
      <c r="J31" s="604">
        <v>2362885.5120000276</v>
      </c>
      <c r="K31" s="604">
        <v>588270.85310000041</v>
      </c>
      <c r="L31" s="604">
        <v>746046.20989999897</v>
      </c>
      <c r="M31" s="604">
        <v>771719.41420000023</v>
      </c>
      <c r="N31" s="604">
        <v>637635.34999999963</v>
      </c>
      <c r="O31" s="553"/>
    </row>
    <row r="32" spans="1:15">
      <c r="A32" s="498">
        <v>26</v>
      </c>
      <c r="B32" s="502" t="s">
        <v>694</v>
      </c>
      <c r="C32" s="655">
        <f t="shared" si="0"/>
        <v>75619473.720799819</v>
      </c>
      <c r="D32" s="598">
        <v>69367319.004899815</v>
      </c>
      <c r="E32" s="598">
        <v>3307468.4759000028</v>
      </c>
      <c r="F32" s="604">
        <v>1460642.1600000025</v>
      </c>
      <c r="G32" s="604">
        <v>834025.88999999955</v>
      </c>
      <c r="H32" s="598">
        <v>650018.19000000018</v>
      </c>
      <c r="I32" s="602">
        <f t="shared" si="1"/>
        <v>3223317.0110999877</v>
      </c>
      <c r="J32" s="604">
        <v>1387346.3803999871</v>
      </c>
      <c r="K32" s="604">
        <v>330746.84770000022</v>
      </c>
      <c r="L32" s="604">
        <v>438192.64799999999</v>
      </c>
      <c r="M32" s="604">
        <v>417012.94499999977</v>
      </c>
      <c r="N32" s="604">
        <v>650018.19000000018</v>
      </c>
      <c r="O32" s="553"/>
    </row>
    <row r="33" spans="1:15">
      <c r="A33" s="498">
        <v>27</v>
      </c>
      <c r="B33" s="522" t="s">
        <v>107</v>
      </c>
      <c r="C33" s="655">
        <f>SUM(C7:C32)</f>
        <v>1624606421.5890558</v>
      </c>
      <c r="D33" s="602">
        <f>SUM(D7:D32)</f>
        <v>1490889422.7613554</v>
      </c>
      <c r="E33" s="602">
        <f t="shared" ref="E33:H33" si="2">SUM(E7:E32)</f>
        <v>76032490.38150005</v>
      </c>
      <c r="F33" s="602">
        <f t="shared" si="2"/>
        <v>29768378.935299985</v>
      </c>
      <c r="G33" s="602">
        <f t="shared" si="2"/>
        <v>16452803.310799994</v>
      </c>
      <c r="H33" s="602">
        <f t="shared" si="2"/>
        <v>11463326.200099997</v>
      </c>
      <c r="I33" s="602">
        <f>SUM(I7:I32)</f>
        <v>66041279.032101795</v>
      </c>
      <c r="J33" s="656">
        <f t="shared" ref="J33:N33" si="3">SUM(J7:J32)</f>
        <v>29817788.456101786</v>
      </c>
      <c r="K33" s="656">
        <f t="shared" si="3"/>
        <v>7603249.0393000022</v>
      </c>
      <c r="L33" s="656">
        <f t="shared" si="3"/>
        <v>8930513.6810000055</v>
      </c>
      <c r="M33" s="656">
        <f t="shared" si="3"/>
        <v>8226401.6555999964</v>
      </c>
      <c r="N33" s="656">
        <f t="shared" si="3"/>
        <v>11463326.200099997</v>
      </c>
      <c r="O33" s="553"/>
    </row>
    <row r="34" spans="1:15">
      <c r="A34" s="504"/>
      <c r="B34" s="504"/>
      <c r="C34" s="504"/>
      <c r="D34" s="504"/>
      <c r="E34" s="504"/>
      <c r="H34" s="504"/>
      <c r="I34" s="504"/>
      <c r="O34" s="504"/>
    </row>
    <row r="35" spans="1:15">
      <c r="A35" s="504"/>
      <c r="B35" s="537"/>
      <c r="C35" s="537"/>
      <c r="D35" s="504"/>
      <c r="E35" s="504"/>
      <c r="H35" s="504"/>
      <c r="I35" s="504"/>
      <c r="O35" s="504"/>
    </row>
    <row r="36" spans="1:15">
      <c r="A36" s="504"/>
      <c r="B36" s="504"/>
      <c r="C36" s="504"/>
      <c r="D36" s="504"/>
      <c r="E36" s="504"/>
      <c r="H36" s="504"/>
      <c r="I36" s="504"/>
      <c r="O36" s="504"/>
    </row>
    <row r="37" spans="1:15">
      <c r="A37" s="504"/>
      <c r="B37" s="504"/>
      <c r="C37" s="504"/>
      <c r="D37" s="504"/>
      <c r="E37" s="504"/>
      <c r="H37" s="504"/>
      <c r="I37" s="504"/>
      <c r="O37" s="504"/>
    </row>
    <row r="38" spans="1:15">
      <c r="A38" s="504"/>
      <c r="B38" s="504"/>
      <c r="C38" s="504"/>
      <c r="D38" s="504"/>
      <c r="E38" s="504"/>
      <c r="H38" s="504"/>
      <c r="I38" s="504"/>
      <c r="O38" s="504"/>
    </row>
    <row r="39" spans="1:15">
      <c r="A39" s="504"/>
      <c r="B39" s="504"/>
      <c r="C39" s="504"/>
      <c r="D39" s="504"/>
      <c r="E39" s="504"/>
      <c r="H39" s="504"/>
      <c r="I39" s="504"/>
      <c r="O39" s="504"/>
    </row>
    <row r="40" spans="1:15">
      <c r="A40" s="504"/>
      <c r="B40" s="504"/>
      <c r="C40" s="504"/>
      <c r="D40" s="504"/>
      <c r="E40" s="504"/>
      <c r="H40" s="504"/>
      <c r="I40" s="504"/>
      <c r="O40" s="504"/>
    </row>
    <row r="41" spans="1:15">
      <c r="A41" s="538"/>
      <c r="B41" s="538"/>
      <c r="C41" s="538"/>
      <c r="D41" s="504"/>
      <c r="E41" s="504"/>
      <c r="H41" s="504"/>
      <c r="I41" s="504"/>
      <c r="O41" s="504"/>
    </row>
    <row r="42" spans="1:15">
      <c r="A42" s="538"/>
      <c r="B42" s="538"/>
      <c r="C42" s="538"/>
      <c r="D42" s="504"/>
      <c r="E42" s="504"/>
      <c r="H42" s="504"/>
      <c r="I42" s="504"/>
      <c r="O42" s="504"/>
    </row>
    <row r="43" spans="1:15">
      <c r="A43" s="504"/>
      <c r="B43" s="504"/>
      <c r="C43" s="504"/>
      <c r="D43" s="504"/>
      <c r="E43" s="504"/>
      <c r="H43" s="504"/>
      <c r="I43" s="504"/>
      <c r="O43" s="504"/>
    </row>
    <row r="44" spans="1:15">
      <c r="A44" s="504"/>
      <c r="B44" s="504"/>
      <c r="C44" s="504"/>
      <c r="D44" s="504"/>
      <c r="E44" s="504"/>
      <c r="H44" s="504"/>
      <c r="I44" s="504"/>
      <c r="O44" s="504"/>
    </row>
    <row r="45" spans="1:15">
      <c r="A45" s="504"/>
      <c r="B45" s="504"/>
      <c r="C45" s="504"/>
      <c r="D45" s="504"/>
      <c r="E45" s="504"/>
      <c r="H45" s="504"/>
      <c r="I45" s="504"/>
      <c r="O45" s="504"/>
    </row>
    <row r="46" spans="1:15">
      <c r="A46" s="504"/>
      <c r="B46" s="504"/>
      <c r="C46" s="504"/>
      <c r="D46" s="504"/>
      <c r="E46" s="504"/>
      <c r="H46" s="504"/>
      <c r="I46" s="504"/>
      <c r="O46" s="50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80" zoomScaleNormal="80" workbookViewId="0">
      <selection activeCell="C6" sqref="C6:K11"/>
    </sheetView>
  </sheetViews>
  <sheetFormatPr defaultColWidth="8.7109375" defaultRowHeight="12"/>
  <cols>
    <col min="1" max="1" width="11.85546875" style="548" bestFit="1" customWidth="1"/>
    <col min="2" max="2" width="80.140625" style="548" customWidth="1"/>
    <col min="3" max="3" width="17.140625" style="548" bestFit="1" customWidth="1"/>
    <col min="4" max="4" width="22.42578125" style="548" bestFit="1" customWidth="1"/>
    <col min="5" max="5" width="22.28515625" style="548" bestFit="1" customWidth="1"/>
    <col min="6" max="6" width="20.140625" style="548" bestFit="1" customWidth="1"/>
    <col min="7" max="7" width="20.85546875" style="548" bestFit="1" customWidth="1"/>
    <col min="8" max="8" width="23.42578125" style="548" bestFit="1" customWidth="1"/>
    <col min="9" max="9" width="22.140625" style="548" customWidth="1"/>
    <col min="10" max="10" width="19.140625" style="548" bestFit="1" customWidth="1"/>
    <col min="11" max="11" width="17.85546875" style="548" bestFit="1" customWidth="1"/>
    <col min="12" max="16384" width="8.7109375" style="548"/>
  </cols>
  <sheetData>
    <row r="1" spans="1:11" s="501" customFormat="1" ht="13.5">
      <c r="A1" s="492" t="s">
        <v>30</v>
      </c>
      <c r="B1" s="3" t="str">
        <f>'Info '!C2</f>
        <v>JSC "CREDO BANK"</v>
      </c>
    </row>
    <row r="2" spans="1:11" s="501" customFormat="1" ht="13.5">
      <c r="A2" s="493" t="s">
        <v>31</v>
      </c>
      <c r="B2" s="528">
        <f>'1. key ratios '!B2</f>
        <v>44742</v>
      </c>
    </row>
    <row r="3" spans="1:11" s="501" customFormat="1" ht="12.75">
      <c r="A3" s="494" t="s">
        <v>675</v>
      </c>
    </row>
    <row r="4" spans="1:11">
      <c r="C4" s="549" t="s">
        <v>0</v>
      </c>
      <c r="D4" s="549" t="s">
        <v>1</v>
      </c>
      <c r="E4" s="549" t="s">
        <v>2</v>
      </c>
      <c r="F4" s="549" t="s">
        <v>3</v>
      </c>
      <c r="G4" s="549" t="s">
        <v>4</v>
      </c>
      <c r="H4" s="549" t="s">
        <v>5</v>
      </c>
      <c r="I4" s="549" t="s">
        <v>8</v>
      </c>
      <c r="J4" s="549" t="s">
        <v>9</v>
      </c>
      <c r="K4" s="549" t="s">
        <v>10</v>
      </c>
    </row>
    <row r="5" spans="1:11" ht="105" customHeight="1">
      <c r="A5" s="782" t="s">
        <v>676</v>
      </c>
      <c r="B5" s="783"/>
      <c r="C5" s="525" t="s">
        <v>677</v>
      </c>
      <c r="D5" s="525" t="s">
        <v>678</v>
      </c>
      <c r="E5" s="525" t="s">
        <v>679</v>
      </c>
      <c r="F5" s="550" t="s">
        <v>680</v>
      </c>
      <c r="G5" s="525" t="s">
        <v>681</v>
      </c>
      <c r="H5" s="525" t="s">
        <v>682</v>
      </c>
      <c r="I5" s="525" t="s">
        <v>683</v>
      </c>
      <c r="J5" s="525" t="s">
        <v>684</v>
      </c>
      <c r="K5" s="525" t="s">
        <v>685</v>
      </c>
    </row>
    <row r="6" spans="1:11" ht="12.75">
      <c r="A6" s="498">
        <v>1</v>
      </c>
      <c r="B6" s="498" t="s">
        <v>631</v>
      </c>
      <c r="C6" s="598">
        <v>5083881.4359000009</v>
      </c>
      <c r="D6" s="598">
        <v>15493321.6</v>
      </c>
      <c r="E6" s="598"/>
      <c r="F6" s="598">
        <v>64157.83</v>
      </c>
      <c r="G6" s="598">
        <v>337728707.09329993</v>
      </c>
      <c r="H6" s="598"/>
      <c r="I6" s="598">
        <v>27437973.732500002</v>
      </c>
      <c r="J6" s="598">
        <v>35719.956400000003</v>
      </c>
      <c r="K6" s="598">
        <v>1238762659.9409003</v>
      </c>
    </row>
    <row r="7" spans="1:11" ht="12.75">
      <c r="A7" s="498">
        <v>2</v>
      </c>
      <c r="B7" s="498" t="s">
        <v>686</v>
      </c>
      <c r="C7" s="598"/>
      <c r="D7" s="598"/>
      <c r="E7" s="598"/>
      <c r="F7" s="598"/>
      <c r="G7" s="598"/>
      <c r="H7" s="598"/>
      <c r="I7" s="598"/>
      <c r="J7" s="598"/>
      <c r="K7" s="598"/>
    </row>
    <row r="8" spans="1:11" ht="12.75">
      <c r="A8" s="498">
        <v>3</v>
      </c>
      <c r="B8" s="498" t="s">
        <v>639</v>
      </c>
      <c r="C8" s="598"/>
      <c r="D8" s="598"/>
      <c r="E8" s="598"/>
      <c r="F8" s="598"/>
      <c r="G8" s="598">
        <v>188756</v>
      </c>
      <c r="H8" s="598"/>
      <c r="I8" s="598"/>
      <c r="J8" s="598"/>
      <c r="K8" s="598">
        <v>35492862.990000002</v>
      </c>
    </row>
    <row r="9" spans="1:11" ht="12.75">
      <c r="A9" s="498">
        <v>4</v>
      </c>
      <c r="B9" s="523" t="s">
        <v>687</v>
      </c>
      <c r="C9" s="598"/>
      <c r="D9" s="598"/>
      <c r="E9" s="598"/>
      <c r="F9" s="598"/>
      <c r="G9" s="598">
        <v>10140778</v>
      </c>
      <c r="H9" s="598"/>
      <c r="I9" s="598">
        <v>511705</v>
      </c>
      <c r="J9" s="598"/>
      <c r="K9" s="598">
        <v>46873654.774216607</v>
      </c>
    </row>
    <row r="10" spans="1:11" ht="12.75">
      <c r="A10" s="498">
        <v>5</v>
      </c>
      <c r="B10" s="523" t="s">
        <v>688</v>
      </c>
      <c r="C10" s="598"/>
      <c r="D10" s="598"/>
      <c r="E10" s="598"/>
      <c r="F10" s="598"/>
      <c r="G10" s="598"/>
      <c r="H10" s="598"/>
      <c r="I10" s="598"/>
      <c r="J10" s="598"/>
      <c r="K10" s="598"/>
    </row>
    <row r="11" spans="1:11" ht="12.75">
      <c r="A11" s="498">
        <v>6</v>
      </c>
      <c r="B11" s="523" t="s">
        <v>689</v>
      </c>
      <c r="C11" s="598"/>
      <c r="D11" s="598"/>
      <c r="E11" s="598"/>
      <c r="F11" s="598"/>
      <c r="G11" s="598"/>
      <c r="H11" s="598"/>
      <c r="I11" s="598"/>
      <c r="J11" s="598"/>
      <c r="K11" s="59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J1" zoomScale="90" zoomScaleNormal="90" workbookViewId="0">
      <selection activeCell="S20" sqref="S20"/>
    </sheetView>
  </sheetViews>
  <sheetFormatPr defaultRowHeight="15"/>
  <cols>
    <col min="1" max="1" width="10" bestFit="1" customWidth="1"/>
    <col min="2" max="2" width="71.7109375" customWidth="1"/>
    <col min="3" max="3" width="13" bestFit="1" customWidth="1"/>
    <col min="4" max="4" width="11.5703125" bestFit="1" customWidth="1"/>
    <col min="5" max="5" width="10.5703125" bestFit="1" customWidth="1"/>
    <col min="6" max="6" width="11" bestFit="1" customWidth="1"/>
    <col min="7" max="7" width="10.5703125" bestFit="1" customWidth="1"/>
    <col min="8"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92" t="s">
        <v>30</v>
      </c>
      <c r="B1" s="3" t="str">
        <f>'Info '!C2</f>
        <v>JSC "CREDO BANK"</v>
      </c>
    </row>
    <row r="2" spans="1:19">
      <c r="A2" s="493" t="s">
        <v>31</v>
      </c>
      <c r="B2" s="528">
        <f>'1. key ratios '!B2</f>
        <v>44742</v>
      </c>
    </row>
    <row r="3" spans="1:19">
      <c r="A3" s="494" t="s">
        <v>715</v>
      </c>
      <c r="B3" s="501"/>
    </row>
    <row r="4" spans="1:19">
      <c r="A4" s="494"/>
      <c r="B4" s="501"/>
    </row>
    <row r="5" spans="1:19">
      <c r="A5" s="786" t="s">
        <v>716</v>
      </c>
      <c r="B5" s="786"/>
      <c r="C5" s="784" t="s">
        <v>735</v>
      </c>
      <c r="D5" s="784"/>
      <c r="E5" s="784"/>
      <c r="F5" s="784"/>
      <c r="G5" s="784"/>
      <c r="H5" s="784"/>
      <c r="I5" s="784" t="s">
        <v>737</v>
      </c>
      <c r="J5" s="784"/>
      <c r="K5" s="784"/>
      <c r="L5" s="784"/>
      <c r="M5" s="784"/>
      <c r="N5" s="785"/>
      <c r="O5" s="787" t="s">
        <v>717</v>
      </c>
      <c r="P5" s="787" t="s">
        <v>731</v>
      </c>
      <c r="Q5" s="787" t="s">
        <v>732</v>
      </c>
      <c r="R5" s="787" t="s">
        <v>736</v>
      </c>
      <c r="S5" s="787" t="s">
        <v>733</v>
      </c>
    </row>
    <row r="6" spans="1:19" ht="24" customHeight="1">
      <c r="A6" s="786"/>
      <c r="B6" s="786"/>
      <c r="C6" s="564"/>
      <c r="D6" s="563" t="s">
        <v>670</v>
      </c>
      <c r="E6" s="563" t="s">
        <v>671</v>
      </c>
      <c r="F6" s="563" t="s">
        <v>672</v>
      </c>
      <c r="G6" s="563" t="s">
        <v>673</v>
      </c>
      <c r="H6" s="563" t="s">
        <v>674</v>
      </c>
      <c r="I6" s="564"/>
      <c r="J6" s="563" t="s">
        <v>670</v>
      </c>
      <c r="K6" s="563" t="s">
        <v>671</v>
      </c>
      <c r="L6" s="563" t="s">
        <v>672</v>
      </c>
      <c r="M6" s="563" t="s">
        <v>673</v>
      </c>
      <c r="N6" s="565" t="s">
        <v>674</v>
      </c>
      <c r="O6" s="787"/>
      <c r="P6" s="787"/>
      <c r="Q6" s="787"/>
      <c r="R6" s="787"/>
      <c r="S6" s="787"/>
    </row>
    <row r="7" spans="1:19">
      <c r="A7" s="555">
        <v>1</v>
      </c>
      <c r="B7" s="558" t="s">
        <v>725</v>
      </c>
      <c r="C7" s="605">
        <f>SUM(D7:H7)</f>
        <v>12497981.259999998</v>
      </c>
      <c r="D7" s="606">
        <v>11199938.48</v>
      </c>
      <c r="E7" s="606">
        <v>450423.87</v>
      </c>
      <c r="F7" s="606">
        <v>507630.79</v>
      </c>
      <c r="G7" s="606">
        <v>174305.11</v>
      </c>
      <c r="H7" s="606">
        <v>165683.01</v>
      </c>
      <c r="I7" s="605">
        <f>SUM(J7:N7)</f>
        <v>674165.97</v>
      </c>
      <c r="J7" s="606">
        <v>223998.77</v>
      </c>
      <c r="K7" s="606">
        <v>45042.39</v>
      </c>
      <c r="L7" s="606">
        <v>152289.24</v>
      </c>
      <c r="M7" s="606">
        <v>87152.56</v>
      </c>
      <c r="N7" s="606">
        <v>165683.01</v>
      </c>
      <c r="O7" s="606">
        <v>11699</v>
      </c>
      <c r="P7" s="609">
        <v>0.18735022547241148</v>
      </c>
      <c r="Q7" s="609">
        <v>0.28000000000000003</v>
      </c>
      <c r="R7" s="609">
        <v>0.21</v>
      </c>
      <c r="S7" s="657">
        <v>28.186779000000001</v>
      </c>
    </row>
    <row r="8" spans="1:19">
      <c r="A8" s="555">
        <v>2</v>
      </c>
      <c r="B8" s="559" t="s">
        <v>724</v>
      </c>
      <c r="C8" s="605">
        <f t="shared" ref="C8:C18" si="0">SUM(D8:H8)</f>
        <v>738008468.32000005</v>
      </c>
      <c r="D8" s="606">
        <v>676704548.03999996</v>
      </c>
      <c r="E8" s="606">
        <v>31205996.469999999</v>
      </c>
      <c r="F8" s="606">
        <v>16464977.619999999</v>
      </c>
      <c r="G8" s="606">
        <v>8969725.7100000009</v>
      </c>
      <c r="H8" s="606">
        <v>4663220.4800000004</v>
      </c>
      <c r="I8" s="605">
        <f t="shared" ref="I8:I18" si="1">SUM(J8:N8)</f>
        <v>30742267.220000006</v>
      </c>
      <c r="J8" s="606">
        <v>13534090.960000001</v>
      </c>
      <c r="K8" s="606">
        <v>3120599.66</v>
      </c>
      <c r="L8" s="606">
        <v>4939493.28</v>
      </c>
      <c r="M8" s="606">
        <v>4484862.8500000006</v>
      </c>
      <c r="N8" s="606">
        <v>4663220.4700000007</v>
      </c>
      <c r="O8" s="606">
        <v>184825</v>
      </c>
      <c r="P8" s="609">
        <v>0.24</v>
      </c>
      <c r="Q8" s="609">
        <v>0.33328273941486758</v>
      </c>
      <c r="R8" s="609">
        <v>0.23</v>
      </c>
      <c r="S8" s="657">
        <v>35.488976999999998</v>
      </c>
    </row>
    <row r="9" spans="1:19">
      <c r="A9" s="555">
        <v>3</v>
      </c>
      <c r="B9" s="559" t="s">
        <v>723</v>
      </c>
      <c r="C9" s="605">
        <f t="shared" si="0"/>
        <v>0</v>
      </c>
      <c r="D9" s="606"/>
      <c r="E9" s="606"/>
      <c r="F9" s="606"/>
      <c r="G9" s="606"/>
      <c r="H9" s="606"/>
      <c r="I9" s="605">
        <f t="shared" si="1"/>
        <v>0</v>
      </c>
      <c r="J9" s="606">
        <v>0</v>
      </c>
      <c r="K9" s="606">
        <v>0</v>
      </c>
      <c r="L9" s="606">
        <v>0</v>
      </c>
      <c r="M9" s="606">
        <v>0</v>
      </c>
      <c r="N9" s="606">
        <v>0</v>
      </c>
      <c r="O9" s="606">
        <v>0</v>
      </c>
      <c r="P9" s="610"/>
      <c r="Q9" s="609"/>
      <c r="R9" s="610"/>
      <c r="S9" s="657"/>
    </row>
    <row r="10" spans="1:19">
      <c r="A10" s="555">
        <v>4</v>
      </c>
      <c r="B10" s="559" t="s">
        <v>722</v>
      </c>
      <c r="C10" s="605">
        <f t="shared" si="0"/>
        <v>151709028.77000001</v>
      </c>
      <c r="D10" s="606">
        <v>145486039.97</v>
      </c>
      <c r="E10" s="606">
        <v>2861877.76</v>
      </c>
      <c r="F10" s="606">
        <v>1709425.9</v>
      </c>
      <c r="G10" s="606">
        <v>1490523.74</v>
      </c>
      <c r="H10" s="606">
        <v>161161.4</v>
      </c>
      <c r="I10" s="605">
        <f t="shared" si="1"/>
        <v>4615159.62</v>
      </c>
      <c r="J10" s="606">
        <v>2909720.8</v>
      </c>
      <c r="K10" s="606">
        <v>286187.78000000003</v>
      </c>
      <c r="L10" s="606">
        <v>512827.77</v>
      </c>
      <c r="M10" s="606">
        <v>745261.87</v>
      </c>
      <c r="N10" s="606">
        <v>161161.4</v>
      </c>
      <c r="O10" s="606">
        <v>230817</v>
      </c>
      <c r="P10" s="609">
        <v>0.03</v>
      </c>
      <c r="Q10" s="609">
        <v>0.21000000000000002</v>
      </c>
      <c r="R10" s="609">
        <v>0.03</v>
      </c>
      <c r="S10" s="657">
        <v>10.877772999999999</v>
      </c>
    </row>
    <row r="11" spans="1:19">
      <c r="A11" s="555">
        <v>5</v>
      </c>
      <c r="B11" s="559" t="s">
        <v>721</v>
      </c>
      <c r="C11" s="605">
        <f t="shared" si="0"/>
        <v>69718.460000000006</v>
      </c>
      <c r="D11" s="606">
        <v>46238.3</v>
      </c>
      <c r="E11" s="606">
        <v>9547.75</v>
      </c>
      <c r="F11" s="606">
        <v>12179.38</v>
      </c>
      <c r="G11" s="606">
        <v>766</v>
      </c>
      <c r="H11" s="606">
        <v>987.03</v>
      </c>
      <c r="I11" s="605">
        <f t="shared" si="1"/>
        <v>6903.3899999999994</v>
      </c>
      <c r="J11" s="606">
        <v>924.77</v>
      </c>
      <c r="K11" s="606">
        <v>954.78</v>
      </c>
      <c r="L11" s="606">
        <v>3653.81</v>
      </c>
      <c r="M11" s="606">
        <v>383</v>
      </c>
      <c r="N11" s="606">
        <v>987.03</v>
      </c>
      <c r="O11" s="606">
        <v>42</v>
      </c>
      <c r="P11" s="609">
        <v>0.37442488720865952</v>
      </c>
      <c r="Q11" s="609">
        <v>0.4716763378925406</v>
      </c>
      <c r="R11" s="609">
        <v>0.38</v>
      </c>
      <c r="S11" s="657">
        <v>7.0926200000000001</v>
      </c>
    </row>
    <row r="12" spans="1:19">
      <c r="A12" s="555">
        <v>6</v>
      </c>
      <c r="B12" s="559" t="s">
        <v>720</v>
      </c>
      <c r="C12" s="605">
        <f t="shared" si="0"/>
        <v>10557208.470000001</v>
      </c>
      <c r="D12" s="606">
        <v>10086019.26</v>
      </c>
      <c r="E12" s="606">
        <v>451028.68</v>
      </c>
      <c r="F12" s="606">
        <v>9655.9599999999991</v>
      </c>
      <c r="G12" s="606">
        <v>7886.84</v>
      </c>
      <c r="H12" s="606">
        <v>2617.73</v>
      </c>
      <c r="I12" s="605">
        <f t="shared" si="1"/>
        <v>256281.20000000004</v>
      </c>
      <c r="J12" s="606">
        <v>201720.39</v>
      </c>
      <c r="K12" s="606">
        <v>45102.87</v>
      </c>
      <c r="L12" s="606">
        <v>2896.79</v>
      </c>
      <c r="M12" s="606">
        <v>3943.42</v>
      </c>
      <c r="N12" s="606">
        <v>2617.73</v>
      </c>
      <c r="O12" s="606">
        <v>21578</v>
      </c>
      <c r="P12" s="609">
        <v>0.3</v>
      </c>
      <c r="Q12" s="609">
        <v>0.37</v>
      </c>
      <c r="R12" s="609">
        <v>0.3</v>
      </c>
      <c r="S12" s="657">
        <v>314.15067699999997</v>
      </c>
    </row>
    <row r="13" spans="1:19">
      <c r="A13" s="555">
        <v>7</v>
      </c>
      <c r="B13" s="559" t="s">
        <v>719</v>
      </c>
      <c r="C13" s="605">
        <f t="shared" si="0"/>
        <v>145186276.87000003</v>
      </c>
      <c r="D13" s="606">
        <v>138282290.30000001</v>
      </c>
      <c r="E13" s="606">
        <v>3281761.8499999996</v>
      </c>
      <c r="F13" s="606">
        <v>2043532.8</v>
      </c>
      <c r="G13" s="606">
        <v>1138941.1100000001</v>
      </c>
      <c r="H13" s="606">
        <v>439750.81</v>
      </c>
      <c r="I13" s="605">
        <f t="shared" si="1"/>
        <v>4716103.22</v>
      </c>
      <c r="J13" s="606">
        <v>2765645.8000000003</v>
      </c>
      <c r="K13" s="606">
        <v>328176.2</v>
      </c>
      <c r="L13" s="606">
        <v>613059.85</v>
      </c>
      <c r="M13" s="606">
        <v>569470.56000000006</v>
      </c>
      <c r="N13" s="606">
        <v>439750.81</v>
      </c>
      <c r="O13" s="606">
        <v>19175</v>
      </c>
      <c r="P13" s="609">
        <v>0.19522463713136359</v>
      </c>
      <c r="Q13" s="609">
        <v>0.26522463713136357</v>
      </c>
      <c r="R13" s="609">
        <v>0.2</v>
      </c>
      <c r="S13" s="657">
        <v>51.846814000000002</v>
      </c>
    </row>
    <row r="14" spans="1:19">
      <c r="A14" s="566">
        <v>7.1</v>
      </c>
      <c r="B14" s="560" t="s">
        <v>728</v>
      </c>
      <c r="C14" s="605">
        <f t="shared" si="0"/>
        <v>34999943.390000001</v>
      </c>
      <c r="D14" s="606">
        <v>34137349.270000003</v>
      </c>
      <c r="E14" s="606">
        <v>270145.74</v>
      </c>
      <c r="F14" s="606">
        <v>522809.23</v>
      </c>
      <c r="G14" s="606">
        <v>67084.399999999994</v>
      </c>
      <c r="H14" s="606">
        <v>2554.75</v>
      </c>
      <c r="I14" s="605">
        <f t="shared" si="1"/>
        <v>902701.27999999991</v>
      </c>
      <c r="J14" s="606">
        <v>682746.98</v>
      </c>
      <c r="K14" s="606">
        <v>27014.58</v>
      </c>
      <c r="L14" s="606">
        <v>156842.77000000002</v>
      </c>
      <c r="M14" s="606">
        <v>33542.199999999997</v>
      </c>
      <c r="N14" s="606">
        <v>2554.75</v>
      </c>
      <c r="O14" s="606">
        <v>736</v>
      </c>
      <c r="P14" s="609">
        <v>0.13216332821132337</v>
      </c>
      <c r="Q14" s="609">
        <v>0.15602417638438229</v>
      </c>
      <c r="R14" s="609">
        <v>0.13</v>
      </c>
      <c r="S14" s="657">
        <v>108.555727</v>
      </c>
    </row>
    <row r="15" spans="1:19">
      <c r="A15" s="566">
        <v>7.2</v>
      </c>
      <c r="B15" s="560" t="s">
        <v>730</v>
      </c>
      <c r="C15" s="605">
        <f t="shared" si="0"/>
        <v>2581184.7300000004</v>
      </c>
      <c r="D15" s="606">
        <v>2531756.14</v>
      </c>
      <c r="E15" s="606">
        <v>42142.89</v>
      </c>
      <c r="F15" s="606">
        <v>7285.7</v>
      </c>
      <c r="G15" s="606">
        <v>0</v>
      </c>
      <c r="H15" s="606">
        <v>0</v>
      </c>
      <c r="I15" s="605">
        <f t="shared" si="1"/>
        <v>57035.119999999995</v>
      </c>
      <c r="J15" s="606">
        <v>50635.119999999995</v>
      </c>
      <c r="K15" s="606">
        <v>4214.29</v>
      </c>
      <c r="L15" s="606">
        <v>2185.71</v>
      </c>
      <c r="M15" s="606">
        <v>0</v>
      </c>
      <c r="N15" s="606">
        <v>0</v>
      </c>
      <c r="O15" s="606">
        <v>62</v>
      </c>
      <c r="P15" s="609">
        <v>0.13779417931922919</v>
      </c>
      <c r="Q15" s="609">
        <v>0.160014604605973</v>
      </c>
      <c r="R15" s="609">
        <v>0.14000000000000001</v>
      </c>
      <c r="S15" s="657">
        <v>87.508533999999997</v>
      </c>
    </row>
    <row r="16" spans="1:19">
      <c r="A16" s="566">
        <v>7.3</v>
      </c>
      <c r="B16" s="560" t="s">
        <v>727</v>
      </c>
      <c r="C16" s="605">
        <f t="shared" si="0"/>
        <v>107605148.75</v>
      </c>
      <c r="D16" s="606">
        <v>101613184.89</v>
      </c>
      <c r="E16" s="606">
        <v>2969473.2199999997</v>
      </c>
      <c r="F16" s="606">
        <v>1513437.8699999999</v>
      </c>
      <c r="G16" s="606">
        <v>1071856.71</v>
      </c>
      <c r="H16" s="606">
        <v>437196.06</v>
      </c>
      <c r="I16" s="605">
        <f t="shared" si="1"/>
        <v>3756366.82</v>
      </c>
      <c r="J16" s="606">
        <v>2032263.7</v>
      </c>
      <c r="K16" s="606">
        <v>296947.33</v>
      </c>
      <c r="L16" s="606">
        <v>454031.37</v>
      </c>
      <c r="M16" s="606">
        <v>535928.36</v>
      </c>
      <c r="N16" s="606">
        <v>437196.06</v>
      </c>
      <c r="O16" s="606">
        <v>18377</v>
      </c>
      <c r="P16" s="609">
        <v>0.22281942929075704</v>
      </c>
      <c r="Q16" s="609">
        <v>0.31281942929075696</v>
      </c>
      <c r="R16" s="609">
        <v>0.23</v>
      </c>
      <c r="S16" s="657">
        <v>32.464547000000003</v>
      </c>
    </row>
    <row r="17" spans="1:19">
      <c r="A17" s="555">
        <v>8</v>
      </c>
      <c r="B17" s="559" t="s">
        <v>726</v>
      </c>
      <c r="C17" s="605">
        <f t="shared" si="0"/>
        <v>0</v>
      </c>
      <c r="D17" s="606"/>
      <c r="E17" s="606"/>
      <c r="F17" s="606"/>
      <c r="G17" s="606"/>
      <c r="H17" s="606"/>
      <c r="I17" s="605">
        <f t="shared" si="1"/>
        <v>0</v>
      </c>
      <c r="J17" s="606">
        <v>0</v>
      </c>
      <c r="K17" s="606">
        <v>0</v>
      </c>
      <c r="L17" s="606">
        <v>0</v>
      </c>
      <c r="M17" s="606">
        <v>0</v>
      </c>
      <c r="N17" s="606">
        <v>0</v>
      </c>
      <c r="O17" s="606">
        <v>0</v>
      </c>
      <c r="P17" s="610"/>
      <c r="Q17" s="609"/>
      <c r="R17" s="610"/>
      <c r="S17" s="657"/>
    </row>
    <row r="18" spans="1:19">
      <c r="A18" s="556">
        <v>9</v>
      </c>
      <c r="B18" s="561" t="s">
        <v>718</v>
      </c>
      <c r="C18" s="605">
        <f t="shared" si="0"/>
        <v>1922969.16</v>
      </c>
      <c r="D18" s="607">
        <v>1831136.42</v>
      </c>
      <c r="E18" s="607">
        <v>64859.5</v>
      </c>
      <c r="F18" s="607">
        <v>17871.66</v>
      </c>
      <c r="G18" s="607">
        <v>5700.3</v>
      </c>
      <c r="H18" s="607">
        <v>3401.28</v>
      </c>
      <c r="I18" s="605">
        <f t="shared" si="1"/>
        <v>54721.609999999993</v>
      </c>
      <c r="J18" s="607">
        <v>36622.729999999996</v>
      </c>
      <c r="K18" s="607">
        <v>6485.95</v>
      </c>
      <c r="L18" s="607">
        <v>5361.5</v>
      </c>
      <c r="M18" s="607">
        <v>2850.15</v>
      </c>
      <c r="N18" s="607">
        <v>3401.28</v>
      </c>
      <c r="O18" s="607">
        <v>903</v>
      </c>
      <c r="P18" s="611">
        <v>9.280526809709809E-2</v>
      </c>
      <c r="Q18" s="611">
        <v>0.13539995441750666</v>
      </c>
      <c r="R18" s="611">
        <v>0.14000000000000001</v>
      </c>
      <c r="S18" s="658">
        <v>31.378890999999999</v>
      </c>
    </row>
    <row r="19" spans="1:19">
      <c r="A19" s="557">
        <v>10</v>
      </c>
      <c r="B19" s="562" t="s">
        <v>729</v>
      </c>
      <c r="C19" s="605">
        <f>SUM(C7:C13)+SUM(C17:C18)</f>
        <v>1059951651.3100001</v>
      </c>
      <c r="D19" s="605">
        <f>SUM(D7:D13)+SUM(D17:D18)</f>
        <v>983636210.76999986</v>
      </c>
      <c r="E19" s="605">
        <f t="shared" ref="E19:H19" si="2">SUM(E7:E13)+SUM(E17:E18)</f>
        <v>38325495.880000003</v>
      </c>
      <c r="F19" s="605">
        <f t="shared" si="2"/>
        <v>20765274.109999999</v>
      </c>
      <c r="G19" s="605">
        <f t="shared" si="2"/>
        <v>11787848.810000001</v>
      </c>
      <c r="H19" s="605">
        <f t="shared" si="2"/>
        <v>5436821.7400000012</v>
      </c>
      <c r="I19" s="605">
        <f>SUM(I7:I13)+SUM(I17:I18)</f>
        <v>41065602.230000004</v>
      </c>
      <c r="J19" s="605">
        <f>SUM(J7:J13)+SUM(J17:J18)</f>
        <v>19672724.220000003</v>
      </c>
      <c r="K19" s="605">
        <f t="shared" ref="K19:N19" si="3">SUM(K7:K13)+SUM(K17:K18)</f>
        <v>3832549.6300000004</v>
      </c>
      <c r="L19" s="605">
        <f t="shared" si="3"/>
        <v>6229582.2400000002</v>
      </c>
      <c r="M19" s="605">
        <f t="shared" si="3"/>
        <v>5893924.4100000001</v>
      </c>
      <c r="N19" s="605">
        <f t="shared" si="3"/>
        <v>5436821.7300000014</v>
      </c>
      <c r="O19" s="605">
        <v>469039</v>
      </c>
      <c r="P19" s="608">
        <v>0.19114950948878265</v>
      </c>
      <c r="Q19" s="608">
        <v>0.29571840455036646</v>
      </c>
      <c r="R19" s="608">
        <v>0.19838265677187372</v>
      </c>
      <c r="S19" s="659">
        <v>36.682051479429603</v>
      </c>
    </row>
    <row r="20" spans="1:19" ht="25.5">
      <c r="A20" s="566">
        <v>10.1</v>
      </c>
      <c r="B20" s="560" t="s">
        <v>734</v>
      </c>
      <c r="C20" s="606"/>
      <c r="D20" s="606"/>
      <c r="E20" s="606"/>
      <c r="F20" s="606"/>
      <c r="G20" s="606"/>
      <c r="H20" s="606"/>
      <c r="I20" s="606"/>
      <c r="J20" s="606"/>
      <c r="K20" s="606"/>
      <c r="L20" s="606"/>
      <c r="M20" s="606"/>
      <c r="N20" s="606"/>
      <c r="O20" s="606"/>
      <c r="P20" s="660"/>
      <c r="Q20" s="660"/>
      <c r="R20" s="660"/>
      <c r="S20" s="66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19" activePane="bottomRight" state="frozen"/>
      <selection activeCell="B9" sqref="B9"/>
      <selection pane="topRight" activeCell="B9" sqref="B9"/>
      <selection pane="bottomLeft" activeCell="B9" sqref="B9"/>
      <selection pane="bottomRight" activeCell="F33" sqref="F33:F40"/>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30</v>
      </c>
      <c r="B1" s="4" t="str">
        <f>'Info '!C2</f>
        <v>JSC "CREDO BANK"</v>
      </c>
    </row>
    <row r="2" spans="1:8">
      <c r="A2" s="2" t="s">
        <v>31</v>
      </c>
      <c r="B2" s="449">
        <f>'1. key ratios '!B2</f>
        <v>44742</v>
      </c>
    </row>
    <row r="3" spans="1:8">
      <c r="A3" s="2"/>
    </row>
    <row r="4" spans="1:8" ht="15" thickBot="1">
      <c r="A4" s="17" t="s">
        <v>32</v>
      </c>
      <c r="B4" s="18" t="s">
        <v>33</v>
      </c>
      <c r="C4" s="17"/>
      <c r="D4" s="19"/>
      <c r="E4" s="19"/>
      <c r="F4" s="20"/>
      <c r="G4" s="20"/>
      <c r="H4" s="21" t="s">
        <v>73</v>
      </c>
    </row>
    <row r="5" spans="1:8">
      <c r="A5" s="22"/>
      <c r="B5" s="23"/>
      <c r="C5" s="682" t="s">
        <v>68</v>
      </c>
      <c r="D5" s="683"/>
      <c r="E5" s="684"/>
      <c r="F5" s="682" t="s">
        <v>72</v>
      </c>
      <c r="G5" s="683"/>
      <c r="H5" s="685"/>
    </row>
    <row r="6" spans="1:8">
      <c r="A6" s="24" t="s">
        <v>6</v>
      </c>
      <c r="B6" s="25" t="s">
        <v>34</v>
      </c>
      <c r="C6" s="26" t="s">
        <v>69</v>
      </c>
      <c r="D6" s="26" t="s">
        <v>70</v>
      </c>
      <c r="E6" s="26" t="s">
        <v>71</v>
      </c>
      <c r="F6" s="26" t="s">
        <v>69</v>
      </c>
      <c r="G6" s="26" t="s">
        <v>70</v>
      </c>
      <c r="H6" s="27" t="s">
        <v>71</v>
      </c>
    </row>
    <row r="7" spans="1:8" ht="15.75">
      <c r="A7" s="24">
        <v>1</v>
      </c>
      <c r="B7" s="28" t="s">
        <v>35</v>
      </c>
      <c r="C7" s="612">
        <v>45087736.909999996</v>
      </c>
      <c r="D7" s="612">
        <v>26537275.609999999</v>
      </c>
      <c r="E7" s="30">
        <f>C7+D7</f>
        <v>71625012.519999996</v>
      </c>
      <c r="F7" s="613">
        <v>28558451.640000001</v>
      </c>
      <c r="G7" s="614">
        <v>19231802.709999997</v>
      </c>
      <c r="H7" s="32">
        <f>F7+G7</f>
        <v>47790254.349999994</v>
      </c>
    </row>
    <row r="8" spans="1:8" ht="15.75">
      <c r="A8" s="24">
        <v>2</v>
      </c>
      <c r="B8" s="28" t="s">
        <v>36</v>
      </c>
      <c r="C8" s="612">
        <v>156375806.56999999</v>
      </c>
      <c r="D8" s="612">
        <v>21493017.509999998</v>
      </c>
      <c r="E8" s="30">
        <f t="shared" ref="E8:E19" si="0">C8+D8</f>
        <v>177868824.07999998</v>
      </c>
      <c r="F8" s="613">
        <v>84564729.230000004</v>
      </c>
      <c r="G8" s="614">
        <v>49225985.010000005</v>
      </c>
      <c r="H8" s="32">
        <f t="shared" ref="H8:H40" si="1">F8+G8</f>
        <v>133790714.24000001</v>
      </c>
    </row>
    <row r="9" spans="1:8" ht="15.75">
      <c r="A9" s="24">
        <v>3</v>
      </c>
      <c r="B9" s="28" t="s">
        <v>37</v>
      </c>
      <c r="C9" s="612">
        <v>1358092.02</v>
      </c>
      <c r="D9" s="612">
        <v>28604295.129999999</v>
      </c>
      <c r="E9" s="30">
        <f t="shared" si="0"/>
        <v>29962387.149999999</v>
      </c>
      <c r="F9" s="613">
        <v>1463230.91</v>
      </c>
      <c r="G9" s="614">
        <v>52457678.82</v>
      </c>
      <c r="H9" s="32">
        <f t="shared" si="1"/>
        <v>53920909.729999997</v>
      </c>
    </row>
    <row r="10" spans="1:8" ht="15.75">
      <c r="A10" s="24">
        <v>4</v>
      </c>
      <c r="B10" s="28" t="s">
        <v>38</v>
      </c>
      <c r="C10" s="612">
        <v>0</v>
      </c>
      <c r="D10" s="612">
        <v>0</v>
      </c>
      <c r="E10" s="30">
        <f t="shared" si="0"/>
        <v>0</v>
      </c>
      <c r="F10" s="613">
        <v>0</v>
      </c>
      <c r="G10" s="614">
        <v>0</v>
      </c>
      <c r="H10" s="32">
        <f t="shared" si="1"/>
        <v>0</v>
      </c>
    </row>
    <row r="11" spans="1:8" ht="15.75">
      <c r="A11" s="24">
        <v>5</v>
      </c>
      <c r="B11" s="28" t="s">
        <v>39</v>
      </c>
      <c r="C11" s="612">
        <v>47896657.43</v>
      </c>
      <c r="D11" s="612">
        <v>0</v>
      </c>
      <c r="E11" s="30">
        <f t="shared" si="0"/>
        <v>47896657.43</v>
      </c>
      <c r="F11" s="613">
        <v>42838843.409999996</v>
      </c>
      <c r="G11" s="614">
        <v>0</v>
      </c>
      <c r="H11" s="32">
        <f t="shared" si="1"/>
        <v>42838843.409999996</v>
      </c>
    </row>
    <row r="12" spans="1:8" ht="15.75">
      <c r="A12" s="24">
        <v>6.1</v>
      </c>
      <c r="B12" s="33" t="s">
        <v>40</v>
      </c>
      <c r="C12" s="612">
        <v>1464296303.3400002</v>
      </c>
      <c r="D12" s="612">
        <v>160310118.24899998</v>
      </c>
      <c r="E12" s="30">
        <f t="shared" si="0"/>
        <v>1624606421.5890002</v>
      </c>
      <c r="F12" s="613">
        <v>1051872360.2200001</v>
      </c>
      <c r="G12" s="614">
        <v>105927911.2595</v>
      </c>
      <c r="H12" s="32">
        <f t="shared" si="1"/>
        <v>1157800271.4795001</v>
      </c>
    </row>
    <row r="13" spans="1:8" ht="15.75">
      <c r="A13" s="24">
        <v>6.2</v>
      </c>
      <c r="B13" s="33" t="s">
        <v>41</v>
      </c>
      <c r="C13" s="612">
        <v>-57474992.104999997</v>
      </c>
      <c r="D13" s="612">
        <v>-8566286.9271000009</v>
      </c>
      <c r="E13" s="30">
        <f t="shared" si="0"/>
        <v>-66041279.032099999</v>
      </c>
      <c r="F13" s="613">
        <v>-34303530.864</v>
      </c>
      <c r="G13" s="614">
        <v>-6451619.8674000008</v>
      </c>
      <c r="H13" s="32">
        <f t="shared" si="1"/>
        <v>-40755150.731399998</v>
      </c>
    </row>
    <row r="14" spans="1:8">
      <c r="A14" s="24">
        <v>6</v>
      </c>
      <c r="B14" s="28" t="s">
        <v>42</v>
      </c>
      <c r="C14" s="30">
        <f>C12+C13</f>
        <v>1406821311.2350001</v>
      </c>
      <c r="D14" s="30">
        <f>D12+D13</f>
        <v>151743831.32189998</v>
      </c>
      <c r="E14" s="30">
        <f t="shared" si="0"/>
        <v>1558565142.5569</v>
      </c>
      <c r="F14" s="30">
        <f>F12+F13</f>
        <v>1017568829.3560002</v>
      </c>
      <c r="G14" s="30">
        <f>G12+G13</f>
        <v>99476291.392099991</v>
      </c>
      <c r="H14" s="32">
        <f t="shared" si="1"/>
        <v>1117045120.7481003</v>
      </c>
    </row>
    <row r="15" spans="1:8" ht="15.75">
      <c r="A15" s="24">
        <v>7</v>
      </c>
      <c r="B15" s="28" t="s">
        <v>43</v>
      </c>
      <c r="C15" s="612">
        <v>31678871.140000001</v>
      </c>
      <c r="D15" s="612">
        <v>2382868.42</v>
      </c>
      <c r="E15" s="30">
        <f t="shared" si="0"/>
        <v>34061739.560000002</v>
      </c>
      <c r="F15" s="613">
        <v>26655347.760000002</v>
      </c>
      <c r="G15" s="614">
        <v>2324799.8499999996</v>
      </c>
      <c r="H15" s="32">
        <f t="shared" si="1"/>
        <v>28980147.609999999</v>
      </c>
    </row>
    <row r="16" spans="1:8" ht="15.75">
      <c r="A16" s="24">
        <v>8</v>
      </c>
      <c r="B16" s="28" t="s">
        <v>197</v>
      </c>
      <c r="C16" s="612">
        <v>2171163</v>
      </c>
      <c r="D16" s="612">
        <v>0</v>
      </c>
      <c r="E16" s="30">
        <f t="shared" si="0"/>
        <v>2171163</v>
      </c>
      <c r="F16" s="613">
        <v>906787.68900000001</v>
      </c>
      <c r="G16" s="614">
        <v>0</v>
      </c>
      <c r="H16" s="32">
        <f t="shared" si="1"/>
        <v>906787.68900000001</v>
      </c>
    </row>
    <row r="17" spans="1:8" ht="15.75">
      <c r="A17" s="24">
        <v>9</v>
      </c>
      <c r="B17" s="28" t="s">
        <v>44</v>
      </c>
      <c r="C17" s="612">
        <v>0</v>
      </c>
      <c r="D17" s="612">
        <v>0</v>
      </c>
      <c r="E17" s="30">
        <f t="shared" si="0"/>
        <v>0</v>
      </c>
      <c r="F17" s="613">
        <v>0</v>
      </c>
      <c r="G17" s="614">
        <v>0</v>
      </c>
      <c r="H17" s="32">
        <f t="shared" si="1"/>
        <v>0</v>
      </c>
    </row>
    <row r="18" spans="1:8" ht="15.75">
      <c r="A18" s="24">
        <v>10</v>
      </c>
      <c r="B18" s="28" t="s">
        <v>45</v>
      </c>
      <c r="C18" s="612">
        <v>38989721.18999999</v>
      </c>
      <c r="D18" s="612">
        <v>0</v>
      </c>
      <c r="E18" s="30">
        <f t="shared" si="0"/>
        <v>38989721.18999999</v>
      </c>
      <c r="F18" s="613">
        <v>29965074.790000018</v>
      </c>
      <c r="G18" s="614">
        <v>0</v>
      </c>
      <c r="H18" s="32">
        <f t="shared" si="1"/>
        <v>29965074.790000018</v>
      </c>
    </row>
    <row r="19" spans="1:8" ht="15.75">
      <c r="A19" s="24">
        <v>11</v>
      </c>
      <c r="B19" s="28" t="s">
        <v>46</v>
      </c>
      <c r="C19" s="612">
        <v>39585444.049999997</v>
      </c>
      <c r="D19" s="612">
        <v>6261802.3899999997</v>
      </c>
      <c r="E19" s="30">
        <f t="shared" si="0"/>
        <v>45847246.439999998</v>
      </c>
      <c r="F19" s="613">
        <v>40882740.489999995</v>
      </c>
      <c r="G19" s="614">
        <v>1604732.05</v>
      </c>
      <c r="H19" s="32">
        <f t="shared" si="1"/>
        <v>42487472.539999992</v>
      </c>
    </row>
    <row r="20" spans="1:8">
      <c r="A20" s="24">
        <v>12</v>
      </c>
      <c r="B20" s="35" t="s">
        <v>47</v>
      </c>
      <c r="C20" s="30">
        <f>SUM(C7:C11)+SUM(C14:C19)</f>
        <v>1769964803.5450003</v>
      </c>
      <c r="D20" s="30">
        <f>SUM(D7:D11)+SUM(D14:D19)</f>
        <v>237023090.38189995</v>
      </c>
      <c r="E20" s="30">
        <f>C20+D20</f>
        <v>2006987893.9269004</v>
      </c>
      <c r="F20" s="30">
        <f>SUM(F7:F11)+SUM(F14:F19)</f>
        <v>1273404035.2750003</v>
      </c>
      <c r="G20" s="30">
        <f>SUM(G7:G11)+SUM(G14:G19)</f>
        <v>224321289.83209997</v>
      </c>
      <c r="H20" s="32">
        <f t="shared" si="1"/>
        <v>1497725325.1071002</v>
      </c>
    </row>
    <row r="21" spans="1:8">
      <c r="A21" s="24"/>
      <c r="B21" s="25" t="s">
        <v>48</v>
      </c>
      <c r="C21" s="36"/>
      <c r="D21" s="36"/>
      <c r="E21" s="36"/>
      <c r="F21" s="37"/>
      <c r="G21" s="38"/>
      <c r="H21" s="39"/>
    </row>
    <row r="22" spans="1:8" ht="15.75">
      <c r="A22" s="24">
        <v>13</v>
      </c>
      <c r="B22" s="28" t="s">
        <v>49</v>
      </c>
      <c r="C22" s="612">
        <v>0</v>
      </c>
      <c r="D22" s="612">
        <v>3807570</v>
      </c>
      <c r="E22" s="30">
        <f>C22+D22</f>
        <v>3807570</v>
      </c>
      <c r="F22" s="613">
        <v>0</v>
      </c>
      <c r="G22" s="614">
        <v>0</v>
      </c>
      <c r="H22" s="32">
        <f t="shared" si="1"/>
        <v>0</v>
      </c>
    </row>
    <row r="23" spans="1:8" ht="15.75">
      <c r="A23" s="24">
        <v>14</v>
      </c>
      <c r="B23" s="28" t="s">
        <v>50</v>
      </c>
      <c r="C23" s="612">
        <v>74693716.297000408</v>
      </c>
      <c r="D23" s="612">
        <v>39513052.908901483</v>
      </c>
      <c r="E23" s="30">
        <f t="shared" ref="E23:E40" si="2">C23+D23</f>
        <v>114206769.20590189</v>
      </c>
      <c r="F23" s="613">
        <v>43564389.960000001</v>
      </c>
      <c r="G23" s="614">
        <v>7922537.9399999995</v>
      </c>
      <c r="H23" s="32">
        <f t="shared" si="1"/>
        <v>51486927.899999999</v>
      </c>
    </row>
    <row r="24" spans="1:8" ht="15.75">
      <c r="A24" s="24">
        <v>15</v>
      </c>
      <c r="B24" s="28" t="s">
        <v>51</v>
      </c>
      <c r="C24" s="612">
        <v>10916485.44039976</v>
      </c>
      <c r="D24" s="612">
        <v>19678551.801200006</v>
      </c>
      <c r="E24" s="30">
        <f t="shared" si="2"/>
        <v>30595037.241599768</v>
      </c>
      <c r="F24" s="613">
        <v>10271056.83</v>
      </c>
      <c r="G24" s="614">
        <v>15333854.769999996</v>
      </c>
      <c r="H24" s="32">
        <f t="shared" si="1"/>
        <v>25604911.599999994</v>
      </c>
    </row>
    <row r="25" spans="1:8" ht="15.75">
      <c r="A25" s="24">
        <v>16</v>
      </c>
      <c r="B25" s="28" t="s">
        <v>52</v>
      </c>
      <c r="C25" s="612">
        <v>292550746.01999974</v>
      </c>
      <c r="D25" s="612">
        <v>58176652.364700019</v>
      </c>
      <c r="E25" s="30">
        <f t="shared" si="2"/>
        <v>350727398.38469976</v>
      </c>
      <c r="F25" s="613">
        <v>83656110.859999999</v>
      </c>
      <c r="G25" s="614">
        <v>20350927.700000003</v>
      </c>
      <c r="H25" s="32">
        <f t="shared" si="1"/>
        <v>104007038.56</v>
      </c>
    </row>
    <row r="26" spans="1:8" ht="15.75">
      <c r="A26" s="24">
        <v>17</v>
      </c>
      <c r="B26" s="28" t="s">
        <v>53</v>
      </c>
      <c r="C26" s="615"/>
      <c r="D26" s="615"/>
      <c r="E26" s="30">
        <f t="shared" si="2"/>
        <v>0</v>
      </c>
      <c r="F26" s="616"/>
      <c r="G26" s="617"/>
      <c r="H26" s="32">
        <f t="shared" si="1"/>
        <v>0</v>
      </c>
    </row>
    <row r="27" spans="1:8" ht="15.75">
      <c r="A27" s="24">
        <v>18</v>
      </c>
      <c r="B27" s="28" t="s">
        <v>54</v>
      </c>
      <c r="C27" s="612">
        <v>882577688.31460321</v>
      </c>
      <c r="D27" s="612">
        <v>205945717.125545</v>
      </c>
      <c r="E27" s="30">
        <f t="shared" si="2"/>
        <v>1088523405.4401481</v>
      </c>
      <c r="F27" s="613">
        <v>805100701.84063494</v>
      </c>
      <c r="G27" s="614">
        <v>188449215.92409247</v>
      </c>
      <c r="H27" s="32">
        <f t="shared" si="1"/>
        <v>993549917.76472735</v>
      </c>
    </row>
    <row r="28" spans="1:8" ht="15.75">
      <c r="A28" s="24">
        <v>19</v>
      </c>
      <c r="B28" s="28" t="s">
        <v>55</v>
      </c>
      <c r="C28" s="612">
        <v>26234038.34</v>
      </c>
      <c r="D28" s="612">
        <v>1692666.2000000002</v>
      </c>
      <c r="E28" s="30">
        <f t="shared" si="2"/>
        <v>27926704.539999999</v>
      </c>
      <c r="F28" s="613">
        <v>18808425.460000001</v>
      </c>
      <c r="G28" s="614">
        <v>1368431.75</v>
      </c>
      <c r="H28" s="32">
        <f t="shared" si="1"/>
        <v>20176857.210000001</v>
      </c>
    </row>
    <row r="29" spans="1:8" ht="15.75">
      <c r="A29" s="24">
        <v>20</v>
      </c>
      <c r="B29" s="28" t="s">
        <v>56</v>
      </c>
      <c r="C29" s="612">
        <v>86363282.159999996</v>
      </c>
      <c r="D29" s="612">
        <v>7197297.1799999988</v>
      </c>
      <c r="E29" s="30">
        <f t="shared" si="2"/>
        <v>93560579.339999989</v>
      </c>
      <c r="F29" s="613">
        <v>71709281.669999987</v>
      </c>
      <c r="G29" s="614">
        <v>6853060.4700000007</v>
      </c>
      <c r="H29" s="32">
        <f t="shared" si="1"/>
        <v>78562342.139999986</v>
      </c>
    </row>
    <row r="30" spans="1:8" ht="15.75">
      <c r="A30" s="24">
        <v>21</v>
      </c>
      <c r="B30" s="28" t="s">
        <v>57</v>
      </c>
      <c r="C30" s="612">
        <v>61847730</v>
      </c>
      <c r="D30" s="612">
        <v>23890800</v>
      </c>
      <c r="E30" s="30">
        <f t="shared" si="2"/>
        <v>85738530</v>
      </c>
      <c r="F30" s="613">
        <v>54551530</v>
      </c>
      <c r="G30" s="614">
        <v>0</v>
      </c>
      <c r="H30" s="32">
        <f t="shared" si="1"/>
        <v>54551530</v>
      </c>
    </row>
    <row r="31" spans="1:8">
      <c r="A31" s="24">
        <v>22</v>
      </c>
      <c r="B31" s="35" t="s">
        <v>58</v>
      </c>
      <c r="C31" s="30">
        <f>SUM(C22:C30)</f>
        <v>1435183686.5720031</v>
      </c>
      <c r="D31" s="30">
        <f>SUM(D22:D30)</f>
        <v>359902307.58034647</v>
      </c>
      <c r="E31" s="30">
        <f>C31+D31</f>
        <v>1795085994.1523495</v>
      </c>
      <c r="F31" s="30">
        <f>SUM(F22:F30)</f>
        <v>1087661496.620635</v>
      </c>
      <c r="G31" s="30">
        <f>SUM(G22:G30)</f>
        <v>240278028.55409247</v>
      </c>
      <c r="H31" s="32">
        <f t="shared" si="1"/>
        <v>1327939525.1747274</v>
      </c>
    </row>
    <row r="32" spans="1:8">
      <c r="A32" s="24"/>
      <c r="B32" s="25" t="s">
        <v>59</v>
      </c>
      <c r="C32" s="36"/>
      <c r="D32" s="36"/>
      <c r="E32" s="29"/>
      <c r="F32" s="37"/>
      <c r="G32" s="38"/>
      <c r="H32" s="39"/>
    </row>
    <row r="33" spans="1:8" ht="15.75">
      <c r="A33" s="24">
        <v>23</v>
      </c>
      <c r="B33" s="28" t="s">
        <v>60</v>
      </c>
      <c r="C33" s="612">
        <v>5176780</v>
      </c>
      <c r="D33" s="615"/>
      <c r="E33" s="30">
        <f t="shared" si="2"/>
        <v>5176780</v>
      </c>
      <c r="F33" s="613">
        <v>4400000</v>
      </c>
      <c r="G33" s="617"/>
      <c r="H33" s="32">
        <f t="shared" si="1"/>
        <v>4400000</v>
      </c>
    </row>
    <row r="34" spans="1:8" ht="15.75">
      <c r="A34" s="24">
        <v>24</v>
      </c>
      <c r="B34" s="28" t="s">
        <v>61</v>
      </c>
      <c r="C34" s="612">
        <v>0</v>
      </c>
      <c r="D34" s="615"/>
      <c r="E34" s="30">
        <f t="shared" si="2"/>
        <v>0</v>
      </c>
      <c r="F34" s="613">
        <v>0</v>
      </c>
      <c r="G34" s="617"/>
      <c r="H34" s="32">
        <f t="shared" si="1"/>
        <v>0</v>
      </c>
    </row>
    <row r="35" spans="1:8" ht="15.75">
      <c r="A35" s="24">
        <v>25</v>
      </c>
      <c r="B35" s="34" t="s">
        <v>62</v>
      </c>
      <c r="C35" s="612">
        <v>0</v>
      </c>
      <c r="D35" s="615"/>
      <c r="E35" s="30">
        <f t="shared" si="2"/>
        <v>0</v>
      </c>
      <c r="F35" s="613">
        <v>0</v>
      </c>
      <c r="G35" s="617"/>
      <c r="H35" s="32">
        <f t="shared" si="1"/>
        <v>0</v>
      </c>
    </row>
    <row r="36" spans="1:8" ht="15.75">
      <c r="A36" s="24">
        <v>26</v>
      </c>
      <c r="B36" s="28" t="s">
        <v>63</v>
      </c>
      <c r="C36" s="612">
        <v>35305300.5</v>
      </c>
      <c r="D36" s="615"/>
      <c r="E36" s="30">
        <f t="shared" si="2"/>
        <v>35305300.5</v>
      </c>
      <c r="F36" s="613">
        <v>0</v>
      </c>
      <c r="G36" s="617"/>
      <c r="H36" s="32">
        <f t="shared" si="1"/>
        <v>0</v>
      </c>
    </row>
    <row r="37" spans="1:8" ht="15.75">
      <c r="A37" s="24">
        <v>27</v>
      </c>
      <c r="B37" s="28" t="s">
        <v>64</v>
      </c>
      <c r="C37" s="612">
        <v>0</v>
      </c>
      <c r="D37" s="615"/>
      <c r="E37" s="30">
        <f t="shared" si="2"/>
        <v>0</v>
      </c>
      <c r="F37" s="613">
        <v>0</v>
      </c>
      <c r="G37" s="617"/>
      <c r="H37" s="32">
        <f t="shared" si="1"/>
        <v>0</v>
      </c>
    </row>
    <row r="38" spans="1:8" ht="15.75">
      <c r="A38" s="24">
        <v>28</v>
      </c>
      <c r="B38" s="28" t="s">
        <v>65</v>
      </c>
      <c r="C38" s="612">
        <v>171023360.12999988</v>
      </c>
      <c r="D38" s="615"/>
      <c r="E38" s="30">
        <f t="shared" si="2"/>
        <v>171023360.12999988</v>
      </c>
      <c r="F38" s="613">
        <v>164989341.27999976</v>
      </c>
      <c r="G38" s="617"/>
      <c r="H38" s="32">
        <f t="shared" si="1"/>
        <v>164989341.27999976</v>
      </c>
    </row>
    <row r="39" spans="1:8" ht="15.75">
      <c r="A39" s="24">
        <v>29</v>
      </c>
      <c r="B39" s="28" t="s">
        <v>66</v>
      </c>
      <c r="C39" s="612">
        <v>396459</v>
      </c>
      <c r="D39" s="615"/>
      <c r="E39" s="30">
        <f t="shared" si="2"/>
        <v>396459</v>
      </c>
      <c r="F39" s="613">
        <v>396459</v>
      </c>
      <c r="G39" s="617"/>
      <c r="H39" s="32">
        <f t="shared" si="1"/>
        <v>396459</v>
      </c>
    </row>
    <row r="40" spans="1:8" ht="15.75">
      <c r="A40" s="24">
        <v>30</v>
      </c>
      <c r="B40" s="293" t="s">
        <v>264</v>
      </c>
      <c r="C40" s="612">
        <v>211901899.62999988</v>
      </c>
      <c r="D40" s="615"/>
      <c r="E40" s="30">
        <f t="shared" si="2"/>
        <v>211901899.62999988</v>
      </c>
      <c r="F40" s="612">
        <v>169785800.27999976</v>
      </c>
      <c r="G40" s="617"/>
      <c r="H40" s="32">
        <f t="shared" si="1"/>
        <v>169785800.27999976</v>
      </c>
    </row>
    <row r="41" spans="1:8" ht="15" thickBot="1">
      <c r="A41" s="40">
        <v>31</v>
      </c>
      <c r="B41" s="41" t="s">
        <v>67</v>
      </c>
      <c r="C41" s="42">
        <f>C31+C40</f>
        <v>1647085586.202003</v>
      </c>
      <c r="D41" s="42">
        <f>D31+D40</f>
        <v>359902307.58034647</v>
      </c>
      <c r="E41" s="42">
        <f>C41+D41</f>
        <v>2006987893.7823496</v>
      </c>
      <c r="F41" s="42">
        <f>F31+F40</f>
        <v>1257447296.9006348</v>
      </c>
      <c r="G41" s="42">
        <f>G31+G40</f>
        <v>240278028.55409247</v>
      </c>
      <c r="H41" s="43">
        <f>F41+G41</f>
        <v>1497725325.4547272</v>
      </c>
    </row>
    <row r="43" spans="1:8">
      <c r="B43" s="44"/>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2" activePane="bottomRight" state="frozen"/>
      <selection activeCell="B9" sqref="B9"/>
      <selection pane="topRight" activeCell="B9" sqref="B9"/>
      <selection pane="bottomLeft" activeCell="B9" sqref="B9"/>
      <selection pane="bottomRight" activeCell="F66" sqref="F66"/>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"CREDO BANK"</v>
      </c>
      <c r="C1" s="3">
        <f>'Info '!D2</f>
        <v>0</v>
      </c>
    </row>
    <row r="2" spans="1:8">
      <c r="A2" s="2" t="s">
        <v>31</v>
      </c>
      <c r="B2" s="3"/>
      <c r="C2" s="448">
        <f>'2.RC'!B2</f>
        <v>44742</v>
      </c>
      <c r="D2" s="7"/>
      <c r="E2" s="7"/>
      <c r="F2" s="7"/>
      <c r="G2" s="7"/>
      <c r="H2" s="7"/>
    </row>
    <row r="3" spans="1:8">
      <c r="A3" s="2"/>
      <c r="B3" s="3"/>
      <c r="C3" s="6"/>
      <c r="D3" s="7"/>
      <c r="E3" s="7"/>
      <c r="F3" s="7"/>
      <c r="G3" s="7"/>
      <c r="H3" s="7"/>
    </row>
    <row r="4" spans="1:8" ht="13.5" thickBot="1">
      <c r="A4" s="46" t="s">
        <v>193</v>
      </c>
      <c r="B4" s="245" t="s">
        <v>22</v>
      </c>
      <c r="C4" s="17"/>
      <c r="D4" s="19"/>
      <c r="E4" s="19"/>
      <c r="F4" s="20"/>
      <c r="G4" s="20"/>
      <c r="H4" s="47" t="s">
        <v>73</v>
      </c>
    </row>
    <row r="5" spans="1:8">
      <c r="A5" s="48" t="s">
        <v>6</v>
      </c>
      <c r="B5" s="49"/>
      <c r="C5" s="682" t="s">
        <v>68</v>
      </c>
      <c r="D5" s="683"/>
      <c r="E5" s="684"/>
      <c r="F5" s="682" t="s">
        <v>72</v>
      </c>
      <c r="G5" s="683"/>
      <c r="H5" s="685"/>
    </row>
    <row r="6" spans="1:8">
      <c r="A6" s="50" t="s">
        <v>6</v>
      </c>
      <c r="B6" s="51"/>
      <c r="C6" s="52" t="s">
        <v>69</v>
      </c>
      <c r="D6" s="52" t="s">
        <v>70</v>
      </c>
      <c r="E6" s="52" t="s">
        <v>71</v>
      </c>
      <c r="F6" s="52" t="s">
        <v>69</v>
      </c>
      <c r="G6" s="52" t="s">
        <v>70</v>
      </c>
      <c r="H6" s="53" t="s">
        <v>71</v>
      </c>
    </row>
    <row r="7" spans="1:8">
      <c r="A7" s="54"/>
      <c r="B7" s="245" t="s">
        <v>192</v>
      </c>
      <c r="C7" s="55"/>
      <c r="D7" s="55"/>
      <c r="E7" s="55"/>
      <c r="F7" s="55"/>
      <c r="G7" s="55"/>
      <c r="H7" s="56"/>
    </row>
    <row r="8" spans="1:8">
      <c r="A8" s="54">
        <v>1</v>
      </c>
      <c r="B8" s="57" t="s">
        <v>191</v>
      </c>
      <c r="C8" s="55">
        <v>3755450.0599999996</v>
      </c>
      <c r="D8" s="55">
        <v>-63732.580000000009</v>
      </c>
      <c r="E8" s="568">
        <f t="shared" ref="E8:E22" si="0">C8+D8</f>
        <v>3691717.4799999995</v>
      </c>
      <c r="F8" s="55">
        <v>2560895.4</v>
      </c>
      <c r="G8" s="55">
        <v>-163607.97</v>
      </c>
      <c r="H8" s="569">
        <f t="shared" ref="H8:H22" si="1">F8+G8</f>
        <v>2397287.4299999997</v>
      </c>
    </row>
    <row r="9" spans="1:8">
      <c r="A9" s="54">
        <v>2</v>
      </c>
      <c r="B9" s="57" t="s">
        <v>190</v>
      </c>
      <c r="C9" s="58">
        <f>C10+C11+C12+C13+C14+C15+C16+C17+C18</f>
        <v>140507546</v>
      </c>
      <c r="D9" s="58">
        <f>D10+D11+D12+D13+D14+D15+D16+D17+D18</f>
        <v>4540981.37</v>
      </c>
      <c r="E9" s="568">
        <f t="shared" si="0"/>
        <v>145048527.37</v>
      </c>
      <c r="F9" s="58">
        <f>F10+F11+F12+F13+F14+F15+F16+F17+F18</f>
        <v>103032103.92</v>
      </c>
      <c r="G9" s="58">
        <f>G10+G11+G12+G13+G14+G15+G16+G17+G18</f>
        <v>3737936.98</v>
      </c>
      <c r="H9" s="569">
        <f t="shared" si="1"/>
        <v>106770040.90000001</v>
      </c>
    </row>
    <row r="10" spans="1:8">
      <c r="A10" s="54">
        <v>2.1</v>
      </c>
      <c r="B10" s="59" t="s">
        <v>189</v>
      </c>
      <c r="C10" s="55">
        <v>0</v>
      </c>
      <c r="D10" s="55">
        <v>0</v>
      </c>
      <c r="E10" s="568">
        <f t="shared" si="0"/>
        <v>0</v>
      </c>
      <c r="F10" s="55">
        <v>0</v>
      </c>
      <c r="G10" s="55">
        <v>0</v>
      </c>
      <c r="H10" s="569">
        <f t="shared" si="1"/>
        <v>0</v>
      </c>
    </row>
    <row r="11" spans="1:8">
      <c r="A11" s="54">
        <v>2.2000000000000002</v>
      </c>
      <c r="B11" s="59" t="s">
        <v>188</v>
      </c>
      <c r="C11" s="55">
        <v>770577.75</v>
      </c>
      <c r="D11" s="55">
        <v>947428.23</v>
      </c>
      <c r="E11" s="568">
        <f t="shared" si="0"/>
        <v>1718005.98</v>
      </c>
      <c r="F11" s="55">
        <v>334508.56</v>
      </c>
      <c r="G11" s="55">
        <v>640533.82999999996</v>
      </c>
      <c r="H11" s="569">
        <f t="shared" si="1"/>
        <v>975042.3899999999</v>
      </c>
    </row>
    <row r="12" spans="1:8">
      <c r="A12" s="54">
        <v>2.2999999999999998</v>
      </c>
      <c r="B12" s="59" t="s">
        <v>187</v>
      </c>
      <c r="C12" s="55">
        <v>0</v>
      </c>
      <c r="D12" s="55">
        <v>0</v>
      </c>
      <c r="E12" s="568">
        <f t="shared" si="0"/>
        <v>0</v>
      </c>
      <c r="F12" s="55">
        <v>0</v>
      </c>
      <c r="G12" s="55">
        <v>0</v>
      </c>
      <c r="H12" s="569">
        <f t="shared" si="1"/>
        <v>0</v>
      </c>
    </row>
    <row r="13" spans="1:8">
      <c r="A13" s="54">
        <v>2.4</v>
      </c>
      <c r="B13" s="59" t="s">
        <v>186</v>
      </c>
      <c r="C13" s="55">
        <v>197481.43000000002</v>
      </c>
      <c r="D13" s="55">
        <v>4827.68</v>
      </c>
      <c r="E13" s="568">
        <f t="shared" si="0"/>
        <v>202309.11000000002</v>
      </c>
      <c r="F13" s="55">
        <v>50648.6</v>
      </c>
      <c r="G13" s="55">
        <v>13394.7</v>
      </c>
      <c r="H13" s="569">
        <f t="shared" si="1"/>
        <v>64043.3</v>
      </c>
    </row>
    <row r="14" spans="1:8">
      <c r="A14" s="54">
        <v>2.5</v>
      </c>
      <c r="B14" s="59" t="s">
        <v>185</v>
      </c>
      <c r="C14" s="55">
        <v>53691.05</v>
      </c>
      <c r="D14" s="55">
        <v>165618.22</v>
      </c>
      <c r="E14" s="568">
        <f t="shared" si="0"/>
        <v>219309.27000000002</v>
      </c>
      <c r="F14" s="55">
        <v>41238.639999999999</v>
      </c>
      <c r="G14" s="55">
        <v>113680.97</v>
      </c>
      <c r="H14" s="569">
        <f t="shared" si="1"/>
        <v>154919.60999999999</v>
      </c>
    </row>
    <row r="15" spans="1:8">
      <c r="A15" s="54">
        <v>2.6</v>
      </c>
      <c r="B15" s="59" t="s">
        <v>184</v>
      </c>
      <c r="C15" s="55">
        <v>151660.67000000001</v>
      </c>
      <c r="D15" s="55">
        <v>186440.67</v>
      </c>
      <c r="E15" s="568">
        <f t="shared" si="0"/>
        <v>338101.34</v>
      </c>
      <c r="F15" s="55">
        <v>133186.54</v>
      </c>
      <c r="G15" s="55">
        <v>95571.86</v>
      </c>
      <c r="H15" s="569">
        <f t="shared" si="1"/>
        <v>228758.40000000002</v>
      </c>
    </row>
    <row r="16" spans="1:8">
      <c r="A16" s="54">
        <v>2.7</v>
      </c>
      <c r="B16" s="59" t="s">
        <v>183</v>
      </c>
      <c r="C16" s="55">
        <v>59044.83</v>
      </c>
      <c r="D16" s="55">
        <v>66565.72</v>
      </c>
      <c r="E16" s="568">
        <f t="shared" si="0"/>
        <v>125610.55</v>
      </c>
      <c r="F16" s="55">
        <v>42002.61</v>
      </c>
      <c r="G16" s="55">
        <v>60419.17</v>
      </c>
      <c r="H16" s="569">
        <f t="shared" si="1"/>
        <v>102421.78</v>
      </c>
    </row>
    <row r="17" spans="1:8">
      <c r="A17" s="54">
        <v>2.8</v>
      </c>
      <c r="B17" s="59" t="s">
        <v>182</v>
      </c>
      <c r="C17" s="55">
        <v>139198597.25</v>
      </c>
      <c r="D17" s="55">
        <v>3149842.6999999997</v>
      </c>
      <c r="E17" s="568">
        <f t="shared" si="0"/>
        <v>142348439.94999999</v>
      </c>
      <c r="F17" s="55">
        <v>102385802.14</v>
      </c>
      <c r="G17" s="55">
        <v>2791825.47</v>
      </c>
      <c r="H17" s="569">
        <f t="shared" si="1"/>
        <v>105177627.61</v>
      </c>
    </row>
    <row r="18" spans="1:8">
      <c r="A18" s="54">
        <v>2.9</v>
      </c>
      <c r="B18" s="59" t="s">
        <v>181</v>
      </c>
      <c r="C18" s="55">
        <v>76493.01999999999</v>
      </c>
      <c r="D18" s="55">
        <v>20258.150000000001</v>
      </c>
      <c r="E18" s="568">
        <f t="shared" si="0"/>
        <v>96751.169999999984</v>
      </c>
      <c r="F18" s="55">
        <v>44716.83</v>
      </c>
      <c r="G18" s="55">
        <v>22510.98</v>
      </c>
      <c r="H18" s="569">
        <f t="shared" si="1"/>
        <v>67227.81</v>
      </c>
    </row>
    <row r="19" spans="1:8">
      <c r="A19" s="54">
        <v>3</v>
      </c>
      <c r="B19" s="57" t="s">
        <v>180</v>
      </c>
      <c r="C19" s="55">
        <v>9846835.6799999997</v>
      </c>
      <c r="D19" s="55">
        <v>207267.19999999998</v>
      </c>
      <c r="E19" s="568">
        <f t="shared" si="0"/>
        <v>10054102.879999999</v>
      </c>
      <c r="F19" s="55">
        <v>6371608.8899999997</v>
      </c>
      <c r="G19" s="55">
        <v>94621.29</v>
      </c>
      <c r="H19" s="569">
        <f t="shared" si="1"/>
        <v>6466230.1799999997</v>
      </c>
    </row>
    <row r="20" spans="1:8">
      <c r="A20" s="54">
        <v>4</v>
      </c>
      <c r="B20" s="57" t="s">
        <v>179</v>
      </c>
      <c r="C20" s="55">
        <v>2383658.2000000002</v>
      </c>
      <c r="D20" s="55">
        <v>0</v>
      </c>
      <c r="E20" s="568">
        <f t="shared" si="0"/>
        <v>2383658.2000000002</v>
      </c>
      <c r="F20" s="55">
        <v>1823332.29</v>
      </c>
      <c r="G20" s="55">
        <v>0</v>
      </c>
      <c r="H20" s="569">
        <f t="shared" si="1"/>
        <v>1823332.29</v>
      </c>
    </row>
    <row r="21" spans="1:8">
      <c r="A21" s="54">
        <v>5</v>
      </c>
      <c r="B21" s="57" t="s">
        <v>178</v>
      </c>
      <c r="C21" s="55">
        <v>0</v>
      </c>
      <c r="D21" s="55">
        <v>0</v>
      </c>
      <c r="E21" s="568">
        <f t="shared" si="0"/>
        <v>0</v>
      </c>
      <c r="F21" s="55">
        <v>0</v>
      </c>
      <c r="G21" s="55">
        <v>0</v>
      </c>
      <c r="H21" s="569">
        <f t="shared" si="1"/>
        <v>0</v>
      </c>
    </row>
    <row r="22" spans="1:8">
      <c r="A22" s="54">
        <v>6</v>
      </c>
      <c r="B22" s="60" t="s">
        <v>177</v>
      </c>
      <c r="C22" s="58">
        <f>C8+C9+C19+C20+C21</f>
        <v>156493489.94</v>
      </c>
      <c r="D22" s="58">
        <f>D8+D9+D19+D20+D21</f>
        <v>4684515.99</v>
      </c>
      <c r="E22" s="568">
        <f t="shared" si="0"/>
        <v>161178005.93000001</v>
      </c>
      <c r="F22" s="58">
        <f>F8+F9+F19+F20+F21</f>
        <v>113787940.50000001</v>
      </c>
      <c r="G22" s="58">
        <f>G8+G9+G19+G20+G21</f>
        <v>3668950.3</v>
      </c>
      <c r="H22" s="569">
        <f t="shared" si="1"/>
        <v>117456890.80000001</v>
      </c>
    </row>
    <row r="23" spans="1:8">
      <c r="A23" s="54"/>
      <c r="B23" s="245" t="s">
        <v>176</v>
      </c>
      <c r="C23" s="61"/>
      <c r="D23" s="61"/>
      <c r="E23" s="62"/>
      <c r="F23" s="61"/>
      <c r="G23" s="61"/>
      <c r="H23" s="63"/>
    </row>
    <row r="24" spans="1:8">
      <c r="A24" s="54">
        <v>7</v>
      </c>
      <c r="B24" s="57" t="s">
        <v>175</v>
      </c>
      <c r="C24" s="55">
        <v>968941.64</v>
      </c>
      <c r="D24" s="55">
        <v>17557.82</v>
      </c>
      <c r="E24" s="568">
        <f t="shared" ref="E24:E31" si="2">C24+D24</f>
        <v>986499.46</v>
      </c>
      <c r="F24" s="55">
        <v>586655.30000000005</v>
      </c>
      <c r="G24" s="55">
        <v>20566.3</v>
      </c>
      <c r="H24" s="569">
        <f t="shared" ref="H24:H31" si="3">F24+G24</f>
        <v>607221.60000000009</v>
      </c>
    </row>
    <row r="25" spans="1:8">
      <c r="A25" s="54">
        <v>8</v>
      </c>
      <c r="B25" s="57" t="s">
        <v>174</v>
      </c>
      <c r="C25" s="55">
        <v>17029059.59</v>
      </c>
      <c r="D25" s="55">
        <v>319825.44000000006</v>
      </c>
      <c r="E25" s="568">
        <f t="shared" si="2"/>
        <v>17348885.030000001</v>
      </c>
      <c r="F25" s="55">
        <v>3737885.2800000003</v>
      </c>
      <c r="G25" s="55">
        <v>146338.18</v>
      </c>
      <c r="H25" s="569">
        <f t="shared" si="3"/>
        <v>3884223.4600000004</v>
      </c>
    </row>
    <row r="26" spans="1:8">
      <c r="A26" s="54">
        <v>9</v>
      </c>
      <c r="B26" s="57" t="s">
        <v>173</v>
      </c>
      <c r="C26" s="55">
        <v>37895.879999999997</v>
      </c>
      <c r="D26" s="55">
        <v>6293.06</v>
      </c>
      <c r="E26" s="568">
        <f t="shared" si="2"/>
        <v>44188.939999999995</v>
      </c>
      <c r="F26" s="55">
        <v>0</v>
      </c>
      <c r="G26" s="55">
        <v>1568.36</v>
      </c>
      <c r="H26" s="569">
        <f t="shared" si="3"/>
        <v>1568.36</v>
      </c>
    </row>
    <row r="27" spans="1:8">
      <c r="A27" s="54">
        <v>10</v>
      </c>
      <c r="B27" s="57" t="s">
        <v>172</v>
      </c>
      <c r="C27" s="55">
        <v>0</v>
      </c>
      <c r="D27" s="55">
        <v>0</v>
      </c>
      <c r="E27" s="568">
        <f t="shared" si="2"/>
        <v>0</v>
      </c>
      <c r="F27" s="55">
        <v>0</v>
      </c>
      <c r="G27" s="55">
        <v>0</v>
      </c>
      <c r="H27" s="569">
        <f t="shared" si="3"/>
        <v>0</v>
      </c>
    </row>
    <row r="28" spans="1:8">
      <c r="A28" s="54">
        <v>11</v>
      </c>
      <c r="B28" s="57" t="s">
        <v>171</v>
      </c>
      <c r="C28" s="55">
        <v>64911288.579999991</v>
      </c>
      <c r="D28" s="55">
        <v>3636774.15</v>
      </c>
      <c r="E28" s="568">
        <f t="shared" si="2"/>
        <v>68548062.729999989</v>
      </c>
      <c r="F28" s="55">
        <v>48937465.390000001</v>
      </c>
      <c r="G28" s="55">
        <v>5339068.3</v>
      </c>
      <c r="H28" s="569">
        <f t="shared" si="3"/>
        <v>54276533.689999998</v>
      </c>
    </row>
    <row r="29" spans="1:8">
      <c r="A29" s="54">
        <v>12</v>
      </c>
      <c r="B29" s="57" t="s">
        <v>170</v>
      </c>
      <c r="C29" s="55">
        <v>0</v>
      </c>
      <c r="D29" s="55">
        <v>0</v>
      </c>
      <c r="E29" s="568">
        <f t="shared" si="2"/>
        <v>0</v>
      </c>
      <c r="F29" s="55">
        <v>0</v>
      </c>
      <c r="G29" s="55">
        <v>0</v>
      </c>
      <c r="H29" s="569">
        <f t="shared" si="3"/>
        <v>0</v>
      </c>
    </row>
    <row r="30" spans="1:8">
      <c r="A30" s="54">
        <v>13</v>
      </c>
      <c r="B30" s="64" t="s">
        <v>169</v>
      </c>
      <c r="C30" s="58">
        <f>C24+C25+C26+C27+C28+C29</f>
        <v>82947185.689999998</v>
      </c>
      <c r="D30" s="58">
        <f>D24+D25+D26+D27+D28+D29</f>
        <v>3980450.4699999997</v>
      </c>
      <c r="E30" s="568">
        <f t="shared" si="2"/>
        <v>86927636.159999996</v>
      </c>
      <c r="F30" s="58">
        <f>F24+F25+F26+F27+F28+F29</f>
        <v>53262005.969999999</v>
      </c>
      <c r="G30" s="58">
        <f>G24+G25+G26+G27+G28+G29</f>
        <v>5507541.1399999997</v>
      </c>
      <c r="H30" s="569">
        <f t="shared" si="3"/>
        <v>58769547.109999999</v>
      </c>
    </row>
    <row r="31" spans="1:8">
      <c r="A31" s="54">
        <v>14</v>
      </c>
      <c r="B31" s="64" t="s">
        <v>168</v>
      </c>
      <c r="C31" s="58">
        <f>C22-C30</f>
        <v>73546304.25</v>
      </c>
      <c r="D31" s="58">
        <f>D22-D30</f>
        <v>704065.52000000048</v>
      </c>
      <c r="E31" s="568">
        <f t="shared" si="2"/>
        <v>74250369.769999996</v>
      </c>
      <c r="F31" s="58">
        <f>F22-F30</f>
        <v>60525934.530000016</v>
      </c>
      <c r="G31" s="58">
        <f>G22-G30</f>
        <v>-1838590.8399999999</v>
      </c>
      <c r="H31" s="569">
        <f t="shared" si="3"/>
        <v>58687343.690000013</v>
      </c>
    </row>
    <row r="32" spans="1:8">
      <c r="A32" s="54"/>
      <c r="B32" s="65"/>
      <c r="C32" s="65"/>
      <c r="D32" s="66"/>
      <c r="E32" s="62"/>
      <c r="F32" s="66"/>
      <c r="G32" s="66"/>
      <c r="H32" s="63"/>
    </row>
    <row r="33" spans="1:8">
      <c r="A33" s="54"/>
      <c r="B33" s="65" t="s">
        <v>167</v>
      </c>
      <c r="C33" s="61"/>
      <c r="D33" s="61"/>
      <c r="E33" s="62"/>
      <c r="F33" s="61"/>
      <c r="G33" s="61"/>
      <c r="H33" s="63"/>
    </row>
    <row r="34" spans="1:8">
      <c r="A34" s="54">
        <v>15</v>
      </c>
      <c r="B34" s="67" t="s">
        <v>166</v>
      </c>
      <c r="C34" s="68">
        <f>C35-C36</f>
        <v>36763424.420000017</v>
      </c>
      <c r="D34" s="68">
        <f>D35-D36</f>
        <v>-161282.71999999997</v>
      </c>
      <c r="E34" s="568">
        <f t="shared" ref="E34:E45" si="4">C34+D34</f>
        <v>36602141.700000018</v>
      </c>
      <c r="F34" s="68">
        <f>F35-F36</f>
        <v>32464987.640000008</v>
      </c>
      <c r="G34" s="68">
        <f>G35-G36</f>
        <v>-560734.9600000002</v>
      </c>
      <c r="H34" s="568">
        <f t="shared" ref="H34:H45" si="5">F34+G34</f>
        <v>31904252.680000007</v>
      </c>
    </row>
    <row r="35" spans="1:8">
      <c r="A35" s="54">
        <v>15.1</v>
      </c>
      <c r="B35" s="59" t="s">
        <v>165</v>
      </c>
      <c r="C35" s="55">
        <v>43821669.110000014</v>
      </c>
      <c r="D35" s="55">
        <v>1669960.43</v>
      </c>
      <c r="E35" s="568">
        <f t="shared" si="4"/>
        <v>45491629.540000014</v>
      </c>
      <c r="F35" s="55">
        <v>37312374.290000007</v>
      </c>
      <c r="G35" s="55">
        <v>974137.5299999998</v>
      </c>
      <c r="H35" s="568">
        <f t="shared" si="5"/>
        <v>38286511.820000008</v>
      </c>
    </row>
    <row r="36" spans="1:8">
      <c r="A36" s="54">
        <v>15.2</v>
      </c>
      <c r="B36" s="59" t="s">
        <v>164</v>
      </c>
      <c r="C36" s="55">
        <v>7058244.6899999995</v>
      </c>
      <c r="D36" s="55">
        <v>1831243.15</v>
      </c>
      <c r="E36" s="568">
        <f t="shared" si="4"/>
        <v>8889487.8399999999</v>
      </c>
      <c r="F36" s="55">
        <v>4847386.6500000004</v>
      </c>
      <c r="G36" s="55">
        <v>1534872.49</v>
      </c>
      <c r="H36" s="568">
        <f t="shared" si="5"/>
        <v>6382259.1400000006</v>
      </c>
    </row>
    <row r="37" spans="1:8">
      <c r="A37" s="54">
        <v>16</v>
      </c>
      <c r="B37" s="57" t="s">
        <v>163</v>
      </c>
      <c r="C37" s="55">
        <v>0</v>
      </c>
      <c r="D37" s="55">
        <v>0</v>
      </c>
      <c r="E37" s="568">
        <f t="shared" si="4"/>
        <v>0</v>
      </c>
      <c r="F37" s="55">
        <v>0</v>
      </c>
      <c r="G37" s="55">
        <v>0</v>
      </c>
      <c r="H37" s="568">
        <f t="shared" si="5"/>
        <v>0</v>
      </c>
    </row>
    <row r="38" spans="1:8">
      <c r="A38" s="54">
        <v>17</v>
      </c>
      <c r="B38" s="57" t="s">
        <v>162</v>
      </c>
      <c r="C38" s="55">
        <v>0</v>
      </c>
      <c r="D38" s="55">
        <v>0</v>
      </c>
      <c r="E38" s="568">
        <f t="shared" si="4"/>
        <v>0</v>
      </c>
      <c r="F38" s="55">
        <v>0</v>
      </c>
      <c r="G38" s="55">
        <v>0</v>
      </c>
      <c r="H38" s="568">
        <f t="shared" si="5"/>
        <v>0</v>
      </c>
    </row>
    <row r="39" spans="1:8">
      <c r="A39" s="54">
        <v>18</v>
      </c>
      <c r="B39" s="57" t="s">
        <v>161</v>
      </c>
      <c r="C39" s="55">
        <v>0</v>
      </c>
      <c r="D39" s="55">
        <v>0</v>
      </c>
      <c r="E39" s="568">
        <f t="shared" si="4"/>
        <v>0</v>
      </c>
      <c r="F39" s="55">
        <v>0</v>
      </c>
      <c r="G39" s="55">
        <v>0</v>
      </c>
      <c r="H39" s="568">
        <f t="shared" si="5"/>
        <v>0</v>
      </c>
    </row>
    <row r="40" spans="1:8">
      <c r="A40" s="54">
        <v>19</v>
      </c>
      <c r="B40" s="57" t="s">
        <v>160</v>
      </c>
      <c r="C40" s="55">
        <v>314633.20000000112</v>
      </c>
      <c r="D40" s="55"/>
      <c r="E40" s="568">
        <f t="shared" si="4"/>
        <v>314633.20000000112</v>
      </c>
      <c r="F40" s="55">
        <v>-2089374.6600000006</v>
      </c>
      <c r="G40" s="55"/>
      <c r="H40" s="568">
        <f t="shared" si="5"/>
        <v>-2089374.6600000006</v>
      </c>
    </row>
    <row r="41" spans="1:8">
      <c r="A41" s="54">
        <v>20</v>
      </c>
      <c r="B41" s="57" t="s">
        <v>159</v>
      </c>
      <c r="C41" s="55">
        <v>-562338.54000008106</v>
      </c>
      <c r="D41" s="55"/>
      <c r="E41" s="568">
        <f t="shared" si="4"/>
        <v>-562338.54000008106</v>
      </c>
      <c r="F41" s="55">
        <v>-682716.8600002937</v>
      </c>
      <c r="G41" s="55"/>
      <c r="H41" s="568">
        <f t="shared" si="5"/>
        <v>-682716.8600002937</v>
      </c>
    </row>
    <row r="42" spans="1:8">
      <c r="A42" s="54">
        <v>21</v>
      </c>
      <c r="B42" s="57" t="s">
        <v>158</v>
      </c>
      <c r="C42" s="55">
        <v>16386.960000000006</v>
      </c>
      <c r="D42" s="55">
        <v>0</v>
      </c>
      <c r="E42" s="568">
        <f t="shared" si="4"/>
        <v>16386.960000000006</v>
      </c>
      <c r="F42" s="55">
        <v>14648.570000000036</v>
      </c>
      <c r="G42" s="55">
        <v>0</v>
      </c>
      <c r="H42" s="568">
        <f t="shared" si="5"/>
        <v>14648.570000000036</v>
      </c>
    </row>
    <row r="43" spans="1:8">
      <c r="A43" s="54">
        <v>22</v>
      </c>
      <c r="B43" s="57" t="s">
        <v>157</v>
      </c>
      <c r="C43" s="55">
        <v>27558.170000000002</v>
      </c>
      <c r="D43" s="55">
        <v>452.21</v>
      </c>
      <c r="E43" s="568">
        <f t="shared" si="4"/>
        <v>28010.38</v>
      </c>
      <c r="F43" s="55">
        <v>12549.82</v>
      </c>
      <c r="G43" s="55">
        <v>72.489999999999995</v>
      </c>
      <c r="H43" s="568">
        <f t="shared" si="5"/>
        <v>12622.31</v>
      </c>
    </row>
    <row r="44" spans="1:8">
      <c r="A44" s="54">
        <v>23</v>
      </c>
      <c r="B44" s="57" t="s">
        <v>156</v>
      </c>
      <c r="C44" s="55">
        <v>157776.84</v>
      </c>
      <c r="D44" s="55">
        <v>0</v>
      </c>
      <c r="E44" s="568">
        <f t="shared" si="4"/>
        <v>157776.84</v>
      </c>
      <c r="F44" s="55">
        <v>247371.10000000003</v>
      </c>
      <c r="G44" s="55">
        <v>0</v>
      </c>
      <c r="H44" s="568">
        <f t="shared" si="5"/>
        <v>247371.10000000003</v>
      </c>
    </row>
    <row r="45" spans="1:8">
      <c r="A45" s="54">
        <v>24</v>
      </c>
      <c r="B45" s="64" t="s">
        <v>271</v>
      </c>
      <c r="C45" s="58">
        <f>C34+C37+C38+C39+C40+C41+C42+C43+C44</f>
        <v>36717441.049999945</v>
      </c>
      <c r="D45" s="58">
        <f>D34+D37+D38+D39+D40+D41+D42+D43+D44</f>
        <v>-160830.50999999998</v>
      </c>
      <c r="E45" s="568">
        <f t="shared" si="4"/>
        <v>36556610.539999947</v>
      </c>
      <c r="F45" s="58">
        <f>F34+F37+F38+F39+F40+F41+F42+F43+F44</f>
        <v>29967465.609999716</v>
      </c>
      <c r="G45" s="58">
        <f>G34+G37+G38+G39+G40+G41+G42+G43+G44</f>
        <v>-560662.4700000002</v>
      </c>
      <c r="H45" s="568">
        <f t="shared" si="5"/>
        <v>29406803.139999717</v>
      </c>
    </row>
    <row r="46" spans="1:8">
      <c r="A46" s="54"/>
      <c r="B46" s="245" t="s">
        <v>155</v>
      </c>
      <c r="C46" s="61"/>
      <c r="D46" s="61"/>
      <c r="E46" s="62"/>
      <c r="F46" s="61"/>
      <c r="G46" s="61"/>
      <c r="H46" s="63"/>
    </row>
    <row r="47" spans="1:8">
      <c r="A47" s="54">
        <v>25</v>
      </c>
      <c r="B47" s="57" t="s">
        <v>154</v>
      </c>
      <c r="C47" s="55">
        <v>1762533.71</v>
      </c>
      <c r="D47" s="55">
        <v>110708.17</v>
      </c>
      <c r="E47" s="568">
        <f t="shared" ref="E47:E54" si="6">C47+D47</f>
        <v>1873241.88</v>
      </c>
      <c r="F47" s="55">
        <v>1197135.77</v>
      </c>
      <c r="G47" s="55">
        <v>107179.52</v>
      </c>
      <c r="H47" s="569">
        <f t="shared" ref="H47:H54" si="7">F47+G47</f>
        <v>1304315.29</v>
      </c>
    </row>
    <row r="48" spans="1:8">
      <c r="A48" s="54">
        <v>26</v>
      </c>
      <c r="B48" s="57" t="s">
        <v>153</v>
      </c>
      <c r="C48" s="55">
        <v>2493709.27</v>
      </c>
      <c r="D48" s="55">
        <v>346402.44999999995</v>
      </c>
      <c r="E48" s="568">
        <f t="shared" si="6"/>
        <v>2840111.7199999997</v>
      </c>
      <c r="F48" s="55">
        <v>1420321.15</v>
      </c>
      <c r="G48" s="55">
        <v>216828.93000000002</v>
      </c>
      <c r="H48" s="569">
        <f t="shared" si="7"/>
        <v>1637150.0799999998</v>
      </c>
    </row>
    <row r="49" spans="1:8">
      <c r="A49" s="54">
        <v>27</v>
      </c>
      <c r="B49" s="57" t="s">
        <v>152</v>
      </c>
      <c r="C49" s="55">
        <v>50782628.760000013</v>
      </c>
      <c r="D49" s="55"/>
      <c r="E49" s="568">
        <f t="shared" si="6"/>
        <v>50782628.760000013</v>
      </c>
      <c r="F49" s="55">
        <v>39008257.539999999</v>
      </c>
      <c r="G49" s="55"/>
      <c r="H49" s="569">
        <f t="shared" si="7"/>
        <v>39008257.539999999</v>
      </c>
    </row>
    <row r="50" spans="1:8">
      <c r="A50" s="54">
        <v>28</v>
      </c>
      <c r="B50" s="57" t="s">
        <v>151</v>
      </c>
      <c r="C50" s="55">
        <v>822356.54</v>
      </c>
      <c r="D50" s="55"/>
      <c r="E50" s="568">
        <f t="shared" si="6"/>
        <v>822356.54</v>
      </c>
      <c r="F50" s="55">
        <v>486666.82999999996</v>
      </c>
      <c r="G50" s="55"/>
      <c r="H50" s="569">
        <f t="shared" si="7"/>
        <v>486666.82999999996</v>
      </c>
    </row>
    <row r="51" spans="1:8">
      <c r="A51" s="54">
        <v>29</v>
      </c>
      <c r="B51" s="57" t="s">
        <v>150</v>
      </c>
      <c r="C51" s="55">
        <v>8064185.2000000011</v>
      </c>
      <c r="D51" s="55"/>
      <c r="E51" s="568">
        <f t="shared" si="6"/>
        <v>8064185.2000000011</v>
      </c>
      <c r="F51" s="55">
        <v>5818585.4600000009</v>
      </c>
      <c r="G51" s="55"/>
      <c r="H51" s="569">
        <f t="shared" si="7"/>
        <v>5818585.4600000009</v>
      </c>
    </row>
    <row r="52" spans="1:8">
      <c r="A52" s="54">
        <v>30</v>
      </c>
      <c r="B52" s="57" t="s">
        <v>149</v>
      </c>
      <c r="C52" s="55">
        <v>10674112.029999999</v>
      </c>
      <c r="D52" s="55">
        <v>70498.97</v>
      </c>
      <c r="E52" s="568">
        <f t="shared" si="6"/>
        <v>10744611</v>
      </c>
      <c r="F52" s="55">
        <v>7832216.1499999994</v>
      </c>
      <c r="G52" s="55">
        <v>911445.69000000006</v>
      </c>
      <c r="H52" s="569">
        <f t="shared" si="7"/>
        <v>8743661.8399999999</v>
      </c>
    </row>
    <row r="53" spans="1:8">
      <c r="A53" s="54">
        <v>31</v>
      </c>
      <c r="B53" s="64" t="s">
        <v>272</v>
      </c>
      <c r="C53" s="58">
        <f>C47+C48+C49+C50+C51+C52</f>
        <v>74599525.510000005</v>
      </c>
      <c r="D53" s="58">
        <f>D47+D48+D49+D50+D51+D52</f>
        <v>527609.59</v>
      </c>
      <c r="E53" s="568">
        <f t="shared" si="6"/>
        <v>75127135.100000009</v>
      </c>
      <c r="F53" s="58">
        <f>F47+F48+F49+F50+F51+F52</f>
        <v>55763182.899999999</v>
      </c>
      <c r="G53" s="58">
        <f>G47+G48+G49+G50+G51+G52</f>
        <v>1235454.1400000001</v>
      </c>
      <c r="H53" s="568">
        <f t="shared" si="7"/>
        <v>56998637.039999999</v>
      </c>
    </row>
    <row r="54" spans="1:8">
      <c r="A54" s="54">
        <v>32</v>
      </c>
      <c r="B54" s="64" t="s">
        <v>273</v>
      </c>
      <c r="C54" s="58">
        <f>C45-C53</f>
        <v>-37882084.46000006</v>
      </c>
      <c r="D54" s="58">
        <f>D45-D53</f>
        <v>-688440.1</v>
      </c>
      <c r="E54" s="568">
        <f t="shared" si="6"/>
        <v>-38570524.560000062</v>
      </c>
      <c r="F54" s="58">
        <f>F45-F53</f>
        <v>-25795717.290000282</v>
      </c>
      <c r="G54" s="58">
        <f>G45-G53</f>
        <v>-1796116.6100000003</v>
      </c>
      <c r="H54" s="568">
        <f t="shared" si="7"/>
        <v>-27591833.900000282</v>
      </c>
    </row>
    <row r="55" spans="1:8">
      <c r="A55" s="54"/>
      <c r="B55" s="65"/>
      <c r="C55" s="66"/>
      <c r="D55" s="66"/>
      <c r="E55" s="62"/>
      <c r="F55" s="66"/>
      <c r="G55" s="66"/>
      <c r="H55" s="63"/>
    </row>
    <row r="56" spans="1:8">
      <c r="A56" s="54">
        <v>33</v>
      </c>
      <c r="B56" s="64" t="s">
        <v>148</v>
      </c>
      <c r="C56" s="58">
        <f>C31+C54</f>
        <v>35664219.78999994</v>
      </c>
      <c r="D56" s="58">
        <f>D31+D54</f>
        <v>15625.420000000508</v>
      </c>
      <c r="E56" s="568">
        <f>C56+D56</f>
        <v>35679845.209999941</v>
      </c>
      <c r="F56" s="58">
        <f>F31+F54</f>
        <v>34730217.239999734</v>
      </c>
      <c r="G56" s="58">
        <f>G31+G54</f>
        <v>-3634707.45</v>
      </c>
      <c r="H56" s="569">
        <f>F56+G56</f>
        <v>31095509.789999735</v>
      </c>
    </row>
    <row r="57" spans="1:8">
      <c r="A57" s="54"/>
      <c r="B57" s="65"/>
      <c r="C57" s="66"/>
      <c r="D57" s="66"/>
      <c r="E57" s="62"/>
      <c r="F57" s="66"/>
      <c r="G57" s="66"/>
      <c r="H57" s="63"/>
    </row>
    <row r="58" spans="1:8">
      <c r="A58" s="54">
        <v>34</v>
      </c>
      <c r="B58" s="57" t="s">
        <v>147</v>
      </c>
      <c r="C58" s="55">
        <v>19555676.649999999</v>
      </c>
      <c r="D58" s="55"/>
      <c r="E58" s="568">
        <f>C58+D58</f>
        <v>19555676.649999999</v>
      </c>
      <c r="F58" s="55">
        <v>11090675.689999998</v>
      </c>
      <c r="G58" s="55">
        <v>0</v>
      </c>
      <c r="H58" s="569">
        <f>F58+G58</f>
        <v>11090675.689999998</v>
      </c>
    </row>
    <row r="59" spans="1:8" s="246" customFormat="1">
      <c r="A59" s="54">
        <v>35</v>
      </c>
      <c r="B59" s="57" t="s">
        <v>146</v>
      </c>
      <c r="C59" s="55"/>
      <c r="D59" s="55"/>
      <c r="E59" s="568">
        <f>C59+D59</f>
        <v>0</v>
      </c>
      <c r="F59" s="55"/>
      <c r="G59" s="55">
        <v>0</v>
      </c>
      <c r="H59" s="569">
        <f>F59+G59</f>
        <v>0</v>
      </c>
    </row>
    <row r="60" spans="1:8">
      <c r="A60" s="54">
        <v>36</v>
      </c>
      <c r="B60" s="57" t="s">
        <v>145</v>
      </c>
      <c r="C60" s="55">
        <v>844499.75</v>
      </c>
      <c r="D60" s="55"/>
      <c r="E60" s="568">
        <f>C60+D60</f>
        <v>844499.75</v>
      </c>
      <c r="F60" s="55">
        <v>256468.54</v>
      </c>
      <c r="G60" s="55">
        <v>0</v>
      </c>
      <c r="H60" s="569">
        <f>F60+G60</f>
        <v>256468.54</v>
      </c>
    </row>
    <row r="61" spans="1:8">
      <c r="A61" s="54">
        <v>37</v>
      </c>
      <c r="B61" s="64" t="s">
        <v>144</v>
      </c>
      <c r="C61" s="58">
        <f>C58+C59+C60</f>
        <v>20400176.399999999</v>
      </c>
      <c r="D61" s="58">
        <f>D58+D59+D60</f>
        <v>0</v>
      </c>
      <c r="E61" s="568">
        <f>C61+D61</f>
        <v>20400176.399999999</v>
      </c>
      <c r="F61" s="58">
        <f>F58+F59+F60</f>
        <v>11347144.229999997</v>
      </c>
      <c r="G61" s="58">
        <f>G58+G59+G60</f>
        <v>0</v>
      </c>
      <c r="H61" s="569">
        <f>F61+G61</f>
        <v>11347144.229999997</v>
      </c>
    </row>
    <row r="62" spans="1:8">
      <c r="A62" s="54"/>
      <c r="B62" s="69"/>
      <c r="C62" s="61"/>
      <c r="D62" s="61"/>
      <c r="E62" s="62"/>
      <c r="F62" s="61"/>
      <c r="G62" s="61"/>
      <c r="H62" s="63"/>
    </row>
    <row r="63" spans="1:8">
      <c r="A63" s="54">
        <v>38</v>
      </c>
      <c r="B63" s="70" t="s">
        <v>143</v>
      </c>
      <c r="C63" s="58">
        <f>C56-C61</f>
        <v>15264043.389999941</v>
      </c>
      <c r="D63" s="58">
        <f>D56-D61</f>
        <v>15625.420000000508</v>
      </c>
      <c r="E63" s="568">
        <f>C63+D63</f>
        <v>15279668.809999941</v>
      </c>
      <c r="F63" s="58">
        <f>F56-F61</f>
        <v>23383073.009999737</v>
      </c>
      <c r="G63" s="58">
        <f>G56-G61</f>
        <v>-3634707.45</v>
      </c>
      <c r="H63" s="569">
        <f>F63+G63</f>
        <v>19748365.559999738</v>
      </c>
    </row>
    <row r="64" spans="1:8">
      <c r="A64" s="50">
        <v>39</v>
      </c>
      <c r="B64" s="57" t="s">
        <v>142</v>
      </c>
      <c r="C64" s="71">
        <v>2264884.540000001</v>
      </c>
      <c r="D64" s="71"/>
      <c r="E64" s="568">
        <f>C64+D64</f>
        <v>2264884.540000001</v>
      </c>
      <c r="F64" s="71">
        <v>3216986.33</v>
      </c>
      <c r="G64" s="71"/>
      <c r="H64" s="569">
        <f>F64+G64</f>
        <v>3216986.33</v>
      </c>
    </row>
    <row r="65" spans="1:8">
      <c r="A65" s="54">
        <v>40</v>
      </c>
      <c r="B65" s="64" t="s">
        <v>141</v>
      </c>
      <c r="C65" s="58">
        <f>C63-C64</f>
        <v>12999158.84999994</v>
      </c>
      <c r="D65" s="58">
        <f>D63-D64</f>
        <v>15625.420000000508</v>
      </c>
      <c r="E65" s="568">
        <f>C65+D65</f>
        <v>13014784.26999994</v>
      </c>
      <c r="F65" s="58">
        <f>F63-F64</f>
        <v>20166086.679999739</v>
      </c>
      <c r="G65" s="58">
        <f>G63-G64</f>
        <v>-3634707.45</v>
      </c>
      <c r="H65" s="569">
        <f>F65+G65</f>
        <v>16531379.22999974</v>
      </c>
    </row>
    <row r="66" spans="1:8">
      <c r="A66" s="50">
        <v>41</v>
      </c>
      <c r="B66" s="57" t="s">
        <v>140</v>
      </c>
      <c r="C66" s="71">
        <v>-180438.6</v>
      </c>
      <c r="D66" s="71"/>
      <c r="E66" s="568">
        <f>C66+D66</f>
        <v>-180438.6</v>
      </c>
      <c r="F66" s="71">
        <v>-1790.15</v>
      </c>
      <c r="G66" s="71"/>
      <c r="H66" s="569">
        <f>F66+G66</f>
        <v>-1790.15</v>
      </c>
    </row>
    <row r="67" spans="1:8" ht="13.5" thickBot="1">
      <c r="A67" s="72">
        <v>42</v>
      </c>
      <c r="B67" s="73" t="s">
        <v>139</v>
      </c>
      <c r="C67" s="74">
        <f>C65+C66</f>
        <v>12818720.24999994</v>
      </c>
      <c r="D67" s="74">
        <f>D65+D66</f>
        <v>15625.420000000508</v>
      </c>
      <c r="E67" s="570">
        <f>C67+D67</f>
        <v>12834345.66999994</v>
      </c>
      <c r="F67" s="74">
        <f>F65+F66</f>
        <v>20164296.52999974</v>
      </c>
      <c r="G67" s="74">
        <f>G65+G66</f>
        <v>-3634707.45</v>
      </c>
      <c r="H67" s="571">
        <f>F67+G67</f>
        <v>16529589.079999741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7" zoomScaleNormal="100" workbookViewId="0">
      <selection activeCell="F41" sqref="F41:G44"/>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JSC "CREDO BANK"</v>
      </c>
    </row>
    <row r="2" spans="1:8">
      <c r="A2" s="2" t="s">
        <v>31</v>
      </c>
      <c r="B2" s="448">
        <f>'2.RC'!B2</f>
        <v>44742</v>
      </c>
    </row>
    <row r="3" spans="1:8">
      <c r="A3" s="4"/>
    </row>
    <row r="4" spans="1:8" ht="15" thickBot="1">
      <c r="A4" s="4" t="s">
        <v>74</v>
      </c>
      <c r="B4" s="4"/>
      <c r="C4" s="224"/>
      <c r="D4" s="224"/>
      <c r="E4" s="224"/>
      <c r="F4" s="225"/>
      <c r="G4" s="225"/>
      <c r="H4" s="226" t="s">
        <v>73</v>
      </c>
    </row>
    <row r="5" spans="1:8">
      <c r="A5" s="686" t="s">
        <v>6</v>
      </c>
      <c r="B5" s="688" t="s">
        <v>338</v>
      </c>
      <c r="C5" s="682" t="s">
        <v>68</v>
      </c>
      <c r="D5" s="683"/>
      <c r="E5" s="684"/>
      <c r="F5" s="682" t="s">
        <v>72</v>
      </c>
      <c r="G5" s="683"/>
      <c r="H5" s="685"/>
    </row>
    <row r="6" spans="1:8">
      <c r="A6" s="687"/>
      <c r="B6" s="689"/>
      <c r="C6" s="26" t="s">
        <v>285</v>
      </c>
      <c r="D6" s="26" t="s">
        <v>120</v>
      </c>
      <c r="E6" s="26" t="s">
        <v>107</v>
      </c>
      <c r="F6" s="26" t="s">
        <v>285</v>
      </c>
      <c r="G6" s="26" t="s">
        <v>120</v>
      </c>
      <c r="H6" s="27" t="s">
        <v>107</v>
      </c>
    </row>
    <row r="7" spans="1:8" s="15" customFormat="1" ht="15.75">
      <c r="A7" s="227">
        <v>1</v>
      </c>
      <c r="B7" s="228" t="s">
        <v>372</v>
      </c>
      <c r="C7" s="679">
        <f t="shared" ref="C7:D7" si="0">SUM(C8:C11)</f>
        <v>28371082.990000002</v>
      </c>
      <c r="D7" s="679">
        <f t="shared" si="0"/>
        <v>7310536</v>
      </c>
      <c r="E7" s="229">
        <f>C7+D7</f>
        <v>35681618.990000002</v>
      </c>
      <c r="F7" s="679">
        <f t="shared" ref="F7:G7" si="1">SUM(F8:F11)</f>
        <v>28557316.120000001</v>
      </c>
      <c r="G7" s="679">
        <f t="shared" si="1"/>
        <v>2660827.09</v>
      </c>
      <c r="H7" s="32">
        <f t="shared" ref="H7:H53" si="2">F7+G7</f>
        <v>31218143.210000001</v>
      </c>
    </row>
    <row r="8" spans="1:8" s="15" customFormat="1" ht="15.75">
      <c r="A8" s="227">
        <v>1.1000000000000001</v>
      </c>
      <c r="B8" s="281" t="s">
        <v>303</v>
      </c>
      <c r="C8" s="614">
        <v>188756</v>
      </c>
      <c r="D8" s="614"/>
      <c r="E8" s="229">
        <f t="shared" ref="E8:E53" si="3">C8+D8</f>
        <v>188756</v>
      </c>
      <c r="F8" s="614">
        <v>35000</v>
      </c>
      <c r="G8" s="614"/>
      <c r="H8" s="32">
        <f t="shared" si="2"/>
        <v>35000</v>
      </c>
    </row>
    <row r="9" spans="1:8" s="15" customFormat="1" ht="15.75">
      <c r="A9" s="227">
        <v>1.2</v>
      </c>
      <c r="B9" s="281" t="s">
        <v>304</v>
      </c>
      <c r="C9" s="614"/>
      <c r="D9" s="614"/>
      <c r="E9" s="229">
        <f t="shared" si="3"/>
        <v>0</v>
      </c>
      <c r="F9" s="614"/>
      <c r="G9" s="614"/>
      <c r="H9" s="32">
        <f t="shared" si="2"/>
        <v>0</v>
      </c>
    </row>
    <row r="10" spans="1:8" s="15" customFormat="1" ht="15.75">
      <c r="A10" s="227">
        <v>1.3</v>
      </c>
      <c r="B10" s="281" t="s">
        <v>305</v>
      </c>
      <c r="C10" s="614">
        <v>18318042</v>
      </c>
      <c r="D10" s="614">
        <v>7310536</v>
      </c>
      <c r="E10" s="229">
        <f t="shared" si="3"/>
        <v>25628578</v>
      </c>
      <c r="F10" s="614">
        <v>4183687.45</v>
      </c>
      <c r="G10" s="614">
        <v>2660827.09</v>
      </c>
      <c r="H10" s="32">
        <f t="shared" si="2"/>
        <v>6844514.54</v>
      </c>
    </row>
    <row r="11" spans="1:8" s="15" customFormat="1" ht="15.75">
      <c r="A11" s="227">
        <v>1.4</v>
      </c>
      <c r="B11" s="281" t="s">
        <v>286</v>
      </c>
      <c r="C11" s="614">
        <v>9864284.9900000002</v>
      </c>
      <c r="D11" s="614"/>
      <c r="E11" s="229">
        <f t="shared" si="3"/>
        <v>9864284.9900000002</v>
      </c>
      <c r="F11" s="614">
        <v>24338628.670000002</v>
      </c>
      <c r="G11" s="614"/>
      <c r="H11" s="32">
        <f t="shared" si="2"/>
        <v>24338628.670000002</v>
      </c>
    </row>
    <row r="12" spans="1:8" s="15" customFormat="1" ht="29.25" customHeight="1">
      <c r="A12" s="227">
        <v>2</v>
      </c>
      <c r="B12" s="231" t="s">
        <v>307</v>
      </c>
      <c r="C12" s="614"/>
      <c r="D12" s="614"/>
      <c r="E12" s="229">
        <f t="shared" si="3"/>
        <v>0</v>
      </c>
      <c r="F12" s="614"/>
      <c r="G12" s="614"/>
      <c r="H12" s="32">
        <f t="shared" si="2"/>
        <v>0</v>
      </c>
    </row>
    <row r="13" spans="1:8" s="15" customFormat="1" ht="19.899999999999999" customHeight="1">
      <c r="A13" s="227">
        <v>3</v>
      </c>
      <c r="B13" s="231" t="s">
        <v>306</v>
      </c>
      <c r="C13" s="614"/>
      <c r="D13" s="614"/>
      <c r="E13" s="229">
        <f t="shared" si="3"/>
        <v>0</v>
      </c>
      <c r="F13" s="614"/>
      <c r="G13" s="614"/>
      <c r="H13" s="32">
        <f t="shared" si="2"/>
        <v>0</v>
      </c>
    </row>
    <row r="14" spans="1:8" s="15" customFormat="1" ht="15.75">
      <c r="A14" s="227">
        <v>3.1</v>
      </c>
      <c r="B14" s="282" t="s">
        <v>287</v>
      </c>
      <c r="C14" s="614"/>
      <c r="D14" s="614"/>
      <c r="E14" s="229">
        <f t="shared" si="3"/>
        <v>0</v>
      </c>
      <c r="F14" s="614"/>
      <c r="G14" s="614"/>
      <c r="H14" s="32">
        <f t="shared" si="2"/>
        <v>0</v>
      </c>
    </row>
    <row r="15" spans="1:8" s="15" customFormat="1" ht="15.75">
      <c r="A15" s="227">
        <v>3.2</v>
      </c>
      <c r="B15" s="282" t="s">
        <v>288</v>
      </c>
      <c r="C15" s="614"/>
      <c r="D15" s="614"/>
      <c r="E15" s="229">
        <f t="shared" si="3"/>
        <v>0</v>
      </c>
      <c r="F15" s="614"/>
      <c r="G15" s="614"/>
      <c r="H15" s="32">
        <f t="shared" si="2"/>
        <v>0</v>
      </c>
    </row>
    <row r="16" spans="1:8" s="15" customFormat="1" ht="15.75">
      <c r="A16" s="227">
        <v>4</v>
      </c>
      <c r="B16" s="285" t="s">
        <v>317</v>
      </c>
      <c r="C16" s="614"/>
      <c r="D16" s="614"/>
      <c r="E16" s="618">
        <f>E17+E18</f>
        <v>933415258.72000003</v>
      </c>
      <c r="F16" s="614"/>
      <c r="G16" s="614"/>
      <c r="H16" s="618">
        <f>H17+H18</f>
        <v>5482383.2199999997</v>
      </c>
    </row>
    <row r="17" spans="1:8" s="15" customFormat="1" ht="15.75">
      <c r="A17" s="227">
        <v>4.0999999999999996</v>
      </c>
      <c r="B17" s="282" t="s">
        <v>308</v>
      </c>
      <c r="C17" s="614">
        <v>933149153.72000003</v>
      </c>
      <c r="D17" s="614"/>
      <c r="E17" s="229">
        <f>C17+D17</f>
        <v>933149153.72000003</v>
      </c>
      <c r="F17" s="614">
        <v>5482383.2199999997</v>
      </c>
      <c r="G17" s="614"/>
      <c r="H17" s="32">
        <f t="shared" si="2"/>
        <v>5482383.2199999997</v>
      </c>
    </row>
    <row r="18" spans="1:8" s="15" customFormat="1" ht="15.75">
      <c r="A18" s="227">
        <v>4.2</v>
      </c>
      <c r="B18" s="282" t="s">
        <v>302</v>
      </c>
      <c r="C18" s="614">
        <v>266105</v>
      </c>
      <c r="D18" s="614"/>
      <c r="E18" s="229">
        <f t="shared" si="3"/>
        <v>266105</v>
      </c>
      <c r="F18" s="614"/>
      <c r="G18" s="614"/>
      <c r="H18" s="32">
        <f t="shared" si="2"/>
        <v>0</v>
      </c>
    </row>
    <row r="19" spans="1:8" s="15" customFormat="1" ht="15.75">
      <c r="A19" s="227">
        <v>5</v>
      </c>
      <c r="B19" s="231" t="s">
        <v>316</v>
      </c>
      <c r="C19" s="614"/>
      <c r="D19" s="614"/>
      <c r="E19" s="229">
        <f>E20+E21+E22+E28</f>
        <v>713068170.28000009</v>
      </c>
      <c r="F19" s="614"/>
      <c r="G19" s="614"/>
      <c r="H19" s="229">
        <f>H20+H21+H22+H28</f>
        <v>741290182.71000004</v>
      </c>
    </row>
    <row r="20" spans="1:8" s="15" customFormat="1" ht="15.75">
      <c r="A20" s="227">
        <v>5.0999999999999996</v>
      </c>
      <c r="B20" s="283" t="s">
        <v>291</v>
      </c>
      <c r="C20" s="614">
        <v>11188706.810000001</v>
      </c>
      <c r="D20" s="614"/>
      <c r="E20" s="229">
        <f t="shared" si="3"/>
        <v>11188706.810000001</v>
      </c>
      <c r="F20" s="614">
        <v>2242572.98</v>
      </c>
      <c r="G20" s="614"/>
      <c r="H20" s="32">
        <f t="shared" si="2"/>
        <v>2242572.98</v>
      </c>
    </row>
    <row r="21" spans="1:8" s="15" customFormat="1" ht="15.75">
      <c r="A21" s="227">
        <v>5.2</v>
      </c>
      <c r="B21" s="283" t="s">
        <v>290</v>
      </c>
      <c r="C21" s="614">
        <v>45090.78</v>
      </c>
      <c r="D21" s="614"/>
      <c r="E21" s="229">
        <f t="shared" si="3"/>
        <v>45090.78</v>
      </c>
      <c r="F21" s="614">
        <v>191949.16</v>
      </c>
      <c r="G21" s="614"/>
      <c r="H21" s="32">
        <f t="shared" si="2"/>
        <v>191949.16</v>
      </c>
    </row>
    <row r="22" spans="1:8" s="15" customFormat="1" ht="15.75">
      <c r="A22" s="227">
        <v>5.3</v>
      </c>
      <c r="B22" s="283" t="s">
        <v>289</v>
      </c>
      <c r="C22" s="572">
        <f>SUM(C23:C27)</f>
        <v>656602199.62</v>
      </c>
      <c r="D22" s="31"/>
      <c r="E22" s="229">
        <f t="shared" si="3"/>
        <v>656602199.62</v>
      </c>
      <c r="F22" s="572">
        <f>SUM(F23:F27)</f>
        <v>724161185.32000005</v>
      </c>
      <c r="G22" s="31"/>
      <c r="H22" s="32">
        <f t="shared" si="2"/>
        <v>724161185.32000005</v>
      </c>
    </row>
    <row r="23" spans="1:8" s="15" customFormat="1" ht="15.75">
      <c r="A23" s="227" t="s">
        <v>15</v>
      </c>
      <c r="B23" s="232" t="s">
        <v>75</v>
      </c>
      <c r="C23" s="614">
        <v>446525359.04000002</v>
      </c>
      <c r="D23" s="614"/>
      <c r="E23" s="229">
        <f t="shared" si="3"/>
        <v>446525359.04000002</v>
      </c>
      <c r="F23" s="614">
        <v>504039550.74000001</v>
      </c>
      <c r="G23" s="614"/>
      <c r="H23" s="32">
        <f t="shared" si="2"/>
        <v>504039550.74000001</v>
      </c>
    </row>
    <row r="24" spans="1:8" s="15" customFormat="1" ht="15.75">
      <c r="A24" s="227" t="s">
        <v>16</v>
      </c>
      <c r="B24" s="232" t="s">
        <v>76</v>
      </c>
      <c r="C24" s="614">
        <v>105125744.47</v>
      </c>
      <c r="D24" s="614"/>
      <c r="E24" s="229">
        <f t="shared" si="3"/>
        <v>105125744.47</v>
      </c>
      <c r="F24" s="614">
        <v>118681786.93000001</v>
      </c>
      <c r="G24" s="614"/>
      <c r="H24" s="32">
        <f t="shared" si="2"/>
        <v>118681786.93000001</v>
      </c>
    </row>
    <row r="25" spans="1:8" s="15" customFormat="1" ht="15.75">
      <c r="A25" s="227" t="s">
        <v>17</v>
      </c>
      <c r="B25" s="232" t="s">
        <v>77</v>
      </c>
      <c r="C25" s="614">
        <v>0</v>
      </c>
      <c r="D25" s="614"/>
      <c r="E25" s="229">
        <f t="shared" si="3"/>
        <v>0</v>
      </c>
      <c r="F25" s="614"/>
      <c r="G25" s="614"/>
      <c r="H25" s="32">
        <f t="shared" si="2"/>
        <v>0</v>
      </c>
    </row>
    <row r="26" spans="1:8" s="15" customFormat="1" ht="15.75">
      <c r="A26" s="227" t="s">
        <v>18</v>
      </c>
      <c r="B26" s="232" t="s">
        <v>78</v>
      </c>
      <c r="C26" s="614">
        <v>102322333.53</v>
      </c>
      <c r="D26" s="614"/>
      <c r="E26" s="229">
        <f t="shared" si="3"/>
        <v>102322333.53</v>
      </c>
      <c r="F26" s="614">
        <v>94403724.129999995</v>
      </c>
      <c r="G26" s="614"/>
      <c r="H26" s="32">
        <f t="shared" si="2"/>
        <v>94403724.129999995</v>
      </c>
    </row>
    <row r="27" spans="1:8" s="15" customFormat="1" ht="15.75">
      <c r="A27" s="227" t="s">
        <v>19</v>
      </c>
      <c r="B27" s="232" t="s">
        <v>79</v>
      </c>
      <c r="C27" s="614">
        <v>2628762.58</v>
      </c>
      <c r="D27" s="614"/>
      <c r="E27" s="229">
        <f t="shared" si="3"/>
        <v>2628762.58</v>
      </c>
      <c r="F27" s="614">
        <v>7036123.5199999996</v>
      </c>
      <c r="G27" s="614"/>
      <c r="H27" s="32">
        <f t="shared" si="2"/>
        <v>7036123.5199999996</v>
      </c>
    </row>
    <row r="28" spans="1:8" s="15" customFormat="1" ht="15.75">
      <c r="A28" s="227">
        <v>5.4</v>
      </c>
      <c r="B28" s="283" t="s">
        <v>292</v>
      </c>
      <c r="C28" s="614">
        <v>45232173.07</v>
      </c>
      <c r="D28" s="614"/>
      <c r="E28" s="229">
        <f t="shared" si="3"/>
        <v>45232173.07</v>
      </c>
      <c r="F28" s="614">
        <v>14694475.25</v>
      </c>
      <c r="G28" s="614"/>
      <c r="H28" s="32">
        <f t="shared" si="2"/>
        <v>14694475.25</v>
      </c>
    </row>
    <row r="29" spans="1:8" s="15" customFormat="1" ht="15.75">
      <c r="A29" s="227">
        <v>5.5</v>
      </c>
      <c r="B29" s="283" t="s">
        <v>293</v>
      </c>
      <c r="C29" s="614"/>
      <c r="D29" s="614"/>
      <c r="E29" s="229">
        <f t="shared" si="3"/>
        <v>0</v>
      </c>
      <c r="F29" s="614"/>
      <c r="G29" s="614"/>
      <c r="H29" s="32">
        <f t="shared" si="2"/>
        <v>0</v>
      </c>
    </row>
    <row r="30" spans="1:8" s="15" customFormat="1" ht="15.75">
      <c r="A30" s="227">
        <v>5.6</v>
      </c>
      <c r="B30" s="283" t="s">
        <v>294</v>
      </c>
      <c r="C30" s="614"/>
      <c r="D30" s="614"/>
      <c r="E30" s="229">
        <f t="shared" si="3"/>
        <v>0</v>
      </c>
      <c r="F30" s="614"/>
      <c r="G30" s="614"/>
      <c r="H30" s="32">
        <f t="shared" si="2"/>
        <v>0</v>
      </c>
    </row>
    <row r="31" spans="1:8" s="15" customFormat="1" ht="15.75">
      <c r="A31" s="227">
        <v>5.7</v>
      </c>
      <c r="B31" s="283" t="s">
        <v>79</v>
      </c>
      <c r="C31" s="614"/>
      <c r="D31" s="614"/>
      <c r="E31" s="229">
        <f t="shared" si="3"/>
        <v>0</v>
      </c>
      <c r="F31" s="614"/>
      <c r="G31" s="614"/>
      <c r="H31" s="32">
        <f t="shared" si="2"/>
        <v>0</v>
      </c>
    </row>
    <row r="32" spans="1:8" s="15" customFormat="1" ht="15.75">
      <c r="A32" s="227">
        <v>6</v>
      </c>
      <c r="B32" s="231" t="s">
        <v>322</v>
      </c>
      <c r="C32" s="679">
        <f t="shared" ref="C32:D32" si="4">C33+C34</f>
        <v>118104615</v>
      </c>
      <c r="D32" s="679">
        <f t="shared" si="4"/>
        <v>119950528</v>
      </c>
      <c r="E32" s="229">
        <f t="shared" si="3"/>
        <v>238055143</v>
      </c>
      <c r="F32" s="679">
        <f t="shared" ref="F32:G32" si="5">F33+F34</f>
        <v>13527500</v>
      </c>
      <c r="G32" s="679">
        <f t="shared" si="5"/>
        <v>1269277.7</v>
      </c>
      <c r="H32" s="32">
        <f t="shared" si="2"/>
        <v>14796777.699999999</v>
      </c>
    </row>
    <row r="33" spans="1:8" s="15" customFormat="1" ht="15.75">
      <c r="A33" s="227">
        <v>6.1</v>
      </c>
      <c r="B33" s="284" t="s">
        <v>312</v>
      </c>
      <c r="C33" s="614">
        <v>1463100</v>
      </c>
      <c r="D33" s="614">
        <v>117653911</v>
      </c>
      <c r="E33" s="229">
        <f t="shared" si="3"/>
        <v>119117011</v>
      </c>
      <c r="F33" s="614">
        <v>13527500</v>
      </c>
      <c r="G33" s="614">
        <v>1269277.7</v>
      </c>
      <c r="H33" s="32">
        <f t="shared" si="2"/>
        <v>14796777.699999999</v>
      </c>
    </row>
    <row r="34" spans="1:8" s="15" customFormat="1" ht="15.75">
      <c r="A34" s="227">
        <v>6.2</v>
      </c>
      <c r="B34" s="284" t="s">
        <v>313</v>
      </c>
      <c r="C34" s="614">
        <v>116641515</v>
      </c>
      <c r="D34" s="614">
        <v>2296617</v>
      </c>
      <c r="E34" s="229">
        <f t="shared" si="3"/>
        <v>118938132</v>
      </c>
      <c r="F34" s="614"/>
      <c r="G34" s="614"/>
      <c r="H34" s="32">
        <f t="shared" si="2"/>
        <v>0</v>
      </c>
    </row>
    <row r="35" spans="1:8" s="15" customFormat="1" ht="15.75">
      <c r="A35" s="227">
        <v>6.3</v>
      </c>
      <c r="B35" s="284" t="s">
        <v>309</v>
      </c>
      <c r="C35" s="614"/>
      <c r="D35" s="614"/>
      <c r="E35" s="229">
        <f t="shared" si="3"/>
        <v>0</v>
      </c>
      <c r="F35" s="614"/>
      <c r="G35" s="614"/>
      <c r="H35" s="32">
        <f t="shared" si="2"/>
        <v>0</v>
      </c>
    </row>
    <row r="36" spans="1:8" s="15" customFormat="1" ht="15.75">
      <c r="A36" s="227">
        <v>6.4</v>
      </c>
      <c r="B36" s="284" t="s">
        <v>310</v>
      </c>
      <c r="C36" s="614"/>
      <c r="D36" s="614"/>
      <c r="E36" s="229">
        <f t="shared" si="3"/>
        <v>0</v>
      </c>
      <c r="F36" s="614"/>
      <c r="G36" s="614"/>
      <c r="H36" s="32">
        <f t="shared" si="2"/>
        <v>0</v>
      </c>
    </row>
    <row r="37" spans="1:8" s="15" customFormat="1" ht="15.75">
      <c r="A37" s="227">
        <v>6.5</v>
      </c>
      <c r="B37" s="284" t="s">
        <v>311</v>
      </c>
      <c r="C37" s="614"/>
      <c r="D37" s="614"/>
      <c r="E37" s="229">
        <f t="shared" si="3"/>
        <v>0</v>
      </c>
      <c r="F37" s="614"/>
      <c r="G37" s="614"/>
      <c r="H37" s="32">
        <f t="shared" si="2"/>
        <v>0</v>
      </c>
    </row>
    <row r="38" spans="1:8" s="15" customFormat="1" ht="15.75">
      <c r="A38" s="227">
        <v>6.6</v>
      </c>
      <c r="B38" s="284" t="s">
        <v>314</v>
      </c>
      <c r="C38" s="614"/>
      <c r="D38" s="614"/>
      <c r="E38" s="229">
        <f t="shared" si="3"/>
        <v>0</v>
      </c>
      <c r="F38" s="614"/>
      <c r="G38" s="614"/>
      <c r="H38" s="32">
        <f t="shared" si="2"/>
        <v>0</v>
      </c>
    </row>
    <row r="39" spans="1:8" s="15" customFormat="1" ht="15.75">
      <c r="A39" s="227">
        <v>6.7</v>
      </c>
      <c r="B39" s="284" t="s">
        <v>315</v>
      </c>
      <c r="C39" s="614"/>
      <c r="D39" s="614"/>
      <c r="E39" s="229">
        <f t="shared" si="3"/>
        <v>0</v>
      </c>
      <c r="F39" s="614"/>
      <c r="G39" s="614"/>
      <c r="H39" s="32">
        <f t="shared" si="2"/>
        <v>0</v>
      </c>
    </row>
    <row r="40" spans="1:8" s="15" customFormat="1" ht="15.75">
      <c r="A40" s="227">
        <v>7</v>
      </c>
      <c r="B40" s="231" t="s">
        <v>318</v>
      </c>
      <c r="C40" s="618">
        <f t="shared" ref="C40:D40" si="6">SUM(C41:C44)</f>
        <v>141342828.91000003</v>
      </c>
      <c r="D40" s="618">
        <f t="shared" si="6"/>
        <v>26170365.090166003</v>
      </c>
      <c r="E40" s="229">
        <f t="shared" si="3"/>
        <v>167513194.00016603</v>
      </c>
      <c r="F40" s="618">
        <f t="shared" ref="F40:G40" si="7">SUM(F41:F44)</f>
        <v>67842732.240000024</v>
      </c>
      <c r="G40" s="618">
        <f t="shared" si="7"/>
        <v>24938923.571486998</v>
      </c>
      <c r="H40" s="32">
        <f t="shared" si="2"/>
        <v>92781655.811487019</v>
      </c>
    </row>
    <row r="41" spans="1:8" s="15" customFormat="1" ht="15.75">
      <c r="A41" s="227">
        <v>7.1</v>
      </c>
      <c r="B41" s="230" t="s">
        <v>319</v>
      </c>
      <c r="C41" s="614">
        <v>13274862.41</v>
      </c>
      <c r="D41" s="614">
        <v>4813.32</v>
      </c>
      <c r="E41" s="229">
        <f t="shared" si="3"/>
        <v>13279675.73</v>
      </c>
      <c r="F41" s="614">
        <v>5514190.2999999998</v>
      </c>
      <c r="G41" s="614">
        <v>61290.320949000001</v>
      </c>
      <c r="H41" s="32">
        <f t="shared" si="2"/>
        <v>5575480.6209490001</v>
      </c>
    </row>
    <row r="42" spans="1:8" s="15" customFormat="1" ht="25.5">
      <c r="A42" s="227">
        <v>7.2</v>
      </c>
      <c r="B42" s="230" t="s">
        <v>320</v>
      </c>
      <c r="C42" s="614">
        <v>7332347</v>
      </c>
      <c r="D42" s="614">
        <v>569769</v>
      </c>
      <c r="E42" s="229">
        <f t="shared" si="3"/>
        <v>7902116</v>
      </c>
      <c r="F42" s="614">
        <v>3910126</v>
      </c>
      <c r="G42" s="614">
        <v>28938.867099999999</v>
      </c>
      <c r="H42" s="32">
        <f t="shared" si="2"/>
        <v>3939064.8670999999</v>
      </c>
    </row>
    <row r="43" spans="1:8" s="15" customFormat="1" ht="25.5">
      <c r="A43" s="227">
        <v>7.3</v>
      </c>
      <c r="B43" s="230" t="s">
        <v>323</v>
      </c>
      <c r="C43" s="614">
        <v>74083998.810000032</v>
      </c>
      <c r="D43" s="614">
        <v>17006657.612463001</v>
      </c>
      <c r="E43" s="229">
        <f t="shared" si="3"/>
        <v>91090656.42246303</v>
      </c>
      <c r="F43" s="614">
        <v>34813629.850000016</v>
      </c>
      <c r="G43" s="614">
        <v>16853210.797447</v>
      </c>
      <c r="H43" s="32">
        <f t="shared" si="2"/>
        <v>51666840.64744702</v>
      </c>
    </row>
    <row r="44" spans="1:8" s="15" customFormat="1" ht="25.5">
      <c r="A44" s="227">
        <v>7.4</v>
      </c>
      <c r="B44" s="230" t="s">
        <v>324</v>
      </c>
      <c r="C44" s="614">
        <v>46651620.689999983</v>
      </c>
      <c r="D44" s="614">
        <v>8589125.1577030011</v>
      </c>
      <c r="E44" s="229">
        <f t="shared" si="3"/>
        <v>55240745.84770298</v>
      </c>
      <c r="F44" s="614">
        <v>23604786.090000004</v>
      </c>
      <c r="G44" s="614">
        <v>7995483.5859909998</v>
      </c>
      <c r="H44" s="32">
        <f t="shared" si="2"/>
        <v>31600269.675991002</v>
      </c>
    </row>
    <row r="45" spans="1:8" s="15" customFormat="1">
      <c r="A45" s="227">
        <v>8</v>
      </c>
      <c r="B45" s="231" t="s">
        <v>301</v>
      </c>
      <c r="C45" s="31"/>
      <c r="D45" s="31"/>
      <c r="E45" s="229">
        <f t="shared" si="3"/>
        <v>0</v>
      </c>
      <c r="F45" s="31"/>
      <c r="G45" s="31"/>
      <c r="H45" s="32">
        <f t="shared" si="2"/>
        <v>0</v>
      </c>
    </row>
    <row r="46" spans="1:8" s="15" customFormat="1">
      <c r="A46" s="227">
        <v>8.1</v>
      </c>
      <c r="B46" s="282" t="s">
        <v>325</v>
      </c>
      <c r="C46" s="31"/>
      <c r="D46" s="31"/>
      <c r="E46" s="229">
        <f t="shared" si="3"/>
        <v>0</v>
      </c>
      <c r="F46" s="31"/>
      <c r="G46" s="31"/>
      <c r="H46" s="32">
        <f t="shared" si="2"/>
        <v>0</v>
      </c>
    </row>
    <row r="47" spans="1:8" s="15" customFormat="1">
      <c r="A47" s="227">
        <v>8.1999999999999993</v>
      </c>
      <c r="B47" s="282" t="s">
        <v>326</v>
      </c>
      <c r="C47" s="31"/>
      <c r="D47" s="31"/>
      <c r="E47" s="229">
        <f t="shared" si="3"/>
        <v>0</v>
      </c>
      <c r="F47" s="31"/>
      <c r="G47" s="31"/>
      <c r="H47" s="32">
        <f t="shared" si="2"/>
        <v>0</v>
      </c>
    </row>
    <row r="48" spans="1:8" s="15" customFormat="1">
      <c r="A48" s="227">
        <v>8.3000000000000007</v>
      </c>
      <c r="B48" s="282" t="s">
        <v>327</v>
      </c>
      <c r="C48" s="31"/>
      <c r="D48" s="31"/>
      <c r="E48" s="229">
        <f t="shared" si="3"/>
        <v>0</v>
      </c>
      <c r="F48" s="31"/>
      <c r="G48" s="31"/>
      <c r="H48" s="32">
        <f t="shared" si="2"/>
        <v>0</v>
      </c>
    </row>
    <row r="49" spans="1:8" s="15" customFormat="1">
      <c r="A49" s="227">
        <v>8.4</v>
      </c>
      <c r="B49" s="282" t="s">
        <v>328</v>
      </c>
      <c r="C49" s="31"/>
      <c r="D49" s="31"/>
      <c r="E49" s="229">
        <f t="shared" si="3"/>
        <v>0</v>
      </c>
      <c r="F49" s="31"/>
      <c r="G49" s="31"/>
      <c r="H49" s="32">
        <f t="shared" si="2"/>
        <v>0</v>
      </c>
    </row>
    <row r="50" spans="1:8" s="15" customFormat="1">
      <c r="A50" s="227">
        <v>8.5</v>
      </c>
      <c r="B50" s="282" t="s">
        <v>329</v>
      </c>
      <c r="C50" s="31"/>
      <c r="D50" s="31"/>
      <c r="E50" s="229">
        <f t="shared" si="3"/>
        <v>0</v>
      </c>
      <c r="F50" s="31"/>
      <c r="G50" s="31"/>
      <c r="H50" s="32">
        <f t="shared" si="2"/>
        <v>0</v>
      </c>
    </row>
    <row r="51" spans="1:8" s="15" customFormat="1">
      <c r="A51" s="227">
        <v>8.6</v>
      </c>
      <c r="B51" s="282" t="s">
        <v>330</v>
      </c>
      <c r="C51" s="31"/>
      <c r="D51" s="31"/>
      <c r="E51" s="229">
        <f t="shared" si="3"/>
        <v>0</v>
      </c>
      <c r="F51" s="31"/>
      <c r="G51" s="31"/>
      <c r="H51" s="32">
        <f t="shared" si="2"/>
        <v>0</v>
      </c>
    </row>
    <row r="52" spans="1:8" s="15" customFormat="1">
      <c r="A52" s="227">
        <v>8.6999999999999993</v>
      </c>
      <c r="B52" s="282" t="s">
        <v>331</v>
      </c>
      <c r="C52" s="31"/>
      <c r="D52" s="31"/>
      <c r="E52" s="229">
        <f t="shared" si="3"/>
        <v>0</v>
      </c>
      <c r="F52" s="31"/>
      <c r="G52" s="31"/>
      <c r="H52" s="32">
        <f t="shared" si="2"/>
        <v>0</v>
      </c>
    </row>
    <row r="53" spans="1:8" s="15" customFormat="1" ht="15" thickBot="1">
      <c r="A53" s="233">
        <v>9</v>
      </c>
      <c r="B53" s="234" t="s">
        <v>321</v>
      </c>
      <c r="C53" s="235"/>
      <c r="D53" s="235"/>
      <c r="E53" s="236">
        <f t="shared" si="3"/>
        <v>0</v>
      </c>
      <c r="F53" s="235"/>
      <c r="G53" s="235"/>
      <c r="H53" s="43">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7" width="10.85546875" style="45" bestFit="1" customWidth="1"/>
    <col min="8" max="11" width="9.7109375" style="45" customWidth="1"/>
    <col min="12" max="16384" width="9.140625" style="45"/>
  </cols>
  <sheetData>
    <row r="1" spans="1:8">
      <c r="A1" s="2" t="s">
        <v>30</v>
      </c>
      <c r="B1" s="3" t="str">
        <f>'Info '!C2</f>
        <v>JSC "CREDO BANK"</v>
      </c>
      <c r="C1" s="3"/>
    </row>
    <row r="2" spans="1:8">
      <c r="A2" s="2" t="s">
        <v>31</v>
      </c>
      <c r="B2" s="448">
        <f>'2.RC'!B2</f>
        <v>44742</v>
      </c>
      <c r="C2" s="6"/>
      <c r="D2" s="7"/>
      <c r="E2" s="75"/>
      <c r="F2" s="75"/>
      <c r="G2" s="75"/>
      <c r="H2" s="75"/>
    </row>
    <row r="3" spans="1:8">
      <c r="A3" s="2"/>
      <c r="B3" s="3"/>
      <c r="C3" s="6"/>
      <c r="D3" s="7"/>
      <c r="E3" s="75"/>
      <c r="F3" s="75"/>
      <c r="G3" s="75"/>
      <c r="H3" s="75"/>
    </row>
    <row r="4" spans="1:8" ht="15" customHeight="1" thickBot="1">
      <c r="A4" s="7" t="s">
        <v>196</v>
      </c>
      <c r="B4" s="170" t="s">
        <v>295</v>
      </c>
      <c r="C4" s="76" t="s">
        <v>73</v>
      </c>
    </row>
    <row r="5" spans="1:8" ht="15" customHeight="1">
      <c r="A5" s="267" t="s">
        <v>6</v>
      </c>
      <c r="B5" s="268"/>
      <c r="C5" s="446" t="str">
        <f>INT((MONTH($B$2))/3)&amp;"Q"&amp;"-"&amp;YEAR($B$2)</f>
        <v>2Q-2022</v>
      </c>
      <c r="D5" s="446" t="str">
        <f>IF(INT(MONTH($B$2))=3, "4"&amp;"Q"&amp;"-"&amp;YEAR($B$2)-1, IF(INT(MONTH($B$2))=6, "1"&amp;"Q"&amp;"-"&amp;YEAR($B$2), IF(INT(MONTH($B$2))=9, "2"&amp;"Q"&amp;"-"&amp;YEAR($B$2),IF(INT(MONTH($B$2))=12, "3"&amp;"Q"&amp;"-"&amp;YEAR($B$2), 0))))</f>
        <v>1Q-2022</v>
      </c>
      <c r="E5" s="446" t="str">
        <f>IF(INT(MONTH($B$2))=3, "3"&amp;"Q"&amp;"-"&amp;YEAR($B$2)-1, IF(INT(MONTH($B$2))=6, "4"&amp;"Q"&amp;"-"&amp;YEAR($B$2)-1, IF(INT(MONTH($B$2))=9, "1"&amp;"Q"&amp;"-"&amp;YEAR($B$2),IF(INT(MONTH($B$2))=12, "2"&amp;"Q"&amp;"-"&amp;YEAR($B$2), 0))))</f>
        <v>4Q-2021</v>
      </c>
      <c r="F5" s="446" t="str">
        <f>IF(INT(MONTH($B$2))=3, "2"&amp;"Q"&amp;"-"&amp;YEAR($B$2)-1, IF(INT(MONTH($B$2))=6, "3"&amp;"Q"&amp;"-"&amp;YEAR($B$2)-1, IF(INT(MONTH($B$2))=9, "4"&amp;"Q"&amp;"-"&amp;YEAR($B$2)-1,IF(INT(MONTH($B$2))=12, "1"&amp;"Q"&amp;"-"&amp;YEAR($B$2), 0))))</f>
        <v>3Q-2021</v>
      </c>
      <c r="G5" s="447" t="str">
        <f>IF(INT(MONTH($B$2))=3, "1"&amp;"Q"&amp;"-"&amp;YEAR($B$2)-1, IF(INT(MONTH($B$2))=6, "2"&amp;"Q"&amp;"-"&amp;YEAR($B$2)-1, IF(INT(MONTH($B$2))=9, "3"&amp;"Q"&amp;"-"&amp;YEAR($B$2)-1,IF(INT(MONTH($B$2))=12, "4"&amp;"Q"&amp;"-"&amp;YEAR($B$2)-1, 0))))</f>
        <v>2Q-2021</v>
      </c>
    </row>
    <row r="6" spans="1:8" ht="15" customHeight="1">
      <c r="A6" s="77">
        <v>1</v>
      </c>
      <c r="B6" s="370" t="s">
        <v>299</v>
      </c>
      <c r="C6" s="439">
        <f>C7+C9+C10</f>
        <v>1408240981.0890594</v>
      </c>
      <c r="D6" s="440">
        <f>D7+D9+D10</f>
        <v>1300531320.9891191</v>
      </c>
      <c r="E6" s="372">
        <f t="shared" ref="E6:G6" si="0">E7+E9+E10</f>
        <v>1302738555.0045171</v>
      </c>
      <c r="F6" s="439">
        <f t="shared" si="0"/>
        <v>1100423981.5046682</v>
      </c>
      <c r="G6" s="442">
        <f t="shared" si="0"/>
        <v>1050330912.8101695</v>
      </c>
    </row>
    <row r="7" spans="1:8" ht="15" customHeight="1">
      <c r="A7" s="77">
        <v>1.1000000000000001</v>
      </c>
      <c r="B7" s="370" t="s">
        <v>479</v>
      </c>
      <c r="C7" s="619">
        <v>1396226650.5390594</v>
      </c>
      <c r="D7" s="620">
        <v>1292252353.3328691</v>
      </c>
      <c r="E7" s="619">
        <v>1295844527.668267</v>
      </c>
      <c r="F7" s="619">
        <v>1095982955.7234182</v>
      </c>
      <c r="G7" s="443">
        <v>1046961019.8576695</v>
      </c>
    </row>
    <row r="8" spans="1:8">
      <c r="A8" s="77" t="s">
        <v>14</v>
      </c>
      <c r="B8" s="370" t="s">
        <v>195</v>
      </c>
      <c r="C8" s="619">
        <v>810408.24</v>
      </c>
      <c r="D8" s="620">
        <v>810408.24</v>
      </c>
      <c r="E8" s="619">
        <v>810408.24</v>
      </c>
      <c r="F8" s="619">
        <v>15504176.054999962</v>
      </c>
      <c r="G8" s="443"/>
    </row>
    <row r="9" spans="1:8" ht="15" customHeight="1">
      <c r="A9" s="77">
        <v>1.2</v>
      </c>
      <c r="B9" s="371" t="s">
        <v>194</v>
      </c>
      <c r="C9" s="619">
        <v>9681500.25</v>
      </c>
      <c r="D9" s="620">
        <v>7968837.65625</v>
      </c>
      <c r="E9" s="619">
        <v>6584267.3362499997</v>
      </c>
      <c r="F9" s="619">
        <v>3660325.78125</v>
      </c>
      <c r="G9" s="443">
        <v>2579817.9525000001</v>
      </c>
    </row>
    <row r="10" spans="1:8" ht="15" customHeight="1">
      <c r="A10" s="77">
        <v>1.3</v>
      </c>
      <c r="B10" s="370" t="s">
        <v>28</v>
      </c>
      <c r="C10" s="621">
        <v>2332830.3000000003</v>
      </c>
      <c r="D10" s="620">
        <v>310130</v>
      </c>
      <c r="E10" s="621">
        <v>309760</v>
      </c>
      <c r="F10" s="619">
        <v>780700</v>
      </c>
      <c r="G10" s="444">
        <v>790075</v>
      </c>
    </row>
    <row r="11" spans="1:8" ht="15" customHeight="1">
      <c r="A11" s="77">
        <v>2</v>
      </c>
      <c r="B11" s="370" t="s">
        <v>296</v>
      </c>
      <c r="C11" s="619">
        <v>836949</v>
      </c>
      <c r="D11" s="620">
        <v>4349460</v>
      </c>
      <c r="E11" s="619">
        <v>1358496.962495995</v>
      </c>
      <c r="F11" s="619">
        <v>3551131.222152031</v>
      </c>
      <c r="G11" s="443">
        <v>2528123</v>
      </c>
    </row>
    <row r="12" spans="1:8" ht="15" customHeight="1">
      <c r="A12" s="77">
        <v>3</v>
      </c>
      <c r="B12" s="370" t="s">
        <v>297</v>
      </c>
      <c r="C12" s="621">
        <v>351858011.60018724</v>
      </c>
      <c r="D12" s="620">
        <v>351858011.60018724</v>
      </c>
      <c r="E12" s="621">
        <v>351858011.60018724</v>
      </c>
      <c r="F12" s="619">
        <v>250750724.04375002</v>
      </c>
      <c r="G12" s="444">
        <v>250750724.04375002</v>
      </c>
    </row>
    <row r="13" spans="1:8" ht="15" customHeight="1" thickBot="1">
      <c r="A13" s="79">
        <v>4</v>
      </c>
      <c r="B13" s="80" t="s">
        <v>298</v>
      </c>
      <c r="C13" s="373">
        <f>C6+C11+C12</f>
        <v>1760935941.6892467</v>
      </c>
      <c r="D13" s="441">
        <f>D6+D11+D12</f>
        <v>1656738792.5893064</v>
      </c>
      <c r="E13" s="374">
        <f t="shared" ref="E13:G13" si="1">E6+E11+E12</f>
        <v>1655955063.5672004</v>
      </c>
      <c r="F13" s="373">
        <f t="shared" si="1"/>
        <v>1354725836.7705703</v>
      </c>
      <c r="G13" s="445">
        <f t="shared" si="1"/>
        <v>1303609759.8539195</v>
      </c>
    </row>
    <row r="14" spans="1:8">
      <c r="B14" s="83"/>
    </row>
    <row r="15" spans="1:8" ht="25.5">
      <c r="B15" s="84" t="s">
        <v>480</v>
      </c>
    </row>
    <row r="16" spans="1:8">
      <c r="B16" s="84"/>
    </row>
    <row r="17" s="45" customFormat="1" ht="11.25"/>
    <row r="18" s="45" customFormat="1" ht="11.25"/>
    <row r="19" s="45" customFormat="1" ht="11.25"/>
    <row r="20" s="45" customFormat="1" ht="11.25"/>
    <row r="21" s="45" customFormat="1" ht="11.25"/>
    <row r="22" s="45" customFormat="1" ht="11.25"/>
    <row r="23" s="45" customFormat="1" ht="11.25"/>
    <row r="24" s="45" customFormat="1" ht="11.25"/>
    <row r="25" s="45" customFormat="1" ht="11.25"/>
    <row r="26" s="45" customFormat="1" ht="11.25"/>
    <row r="27" s="45" customFormat="1" ht="11.25"/>
    <row r="28" s="45" customFormat="1" ht="11.25"/>
    <row r="29" s="45"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Normal="100" workbookViewId="0">
      <pane xSplit="1" ySplit="4" topLeftCell="B27" activePane="bottomRight" state="frozen"/>
      <selection activeCell="B9" sqref="B9"/>
      <selection pane="topRight" activeCell="B9" sqref="B9"/>
      <selection pane="bottomLeft" activeCell="B9" sqref="B9"/>
      <selection pane="bottomRight" activeCell="B31" sqref="B31:B38"/>
    </sheetView>
  </sheetViews>
  <sheetFormatPr defaultColWidth="9.140625" defaultRowHeight="14.25"/>
  <cols>
    <col min="1" max="1" width="9.5703125" style="4" bestFit="1" customWidth="1"/>
    <col min="2" max="2" width="65.5703125" style="4" customWidth="1"/>
    <col min="3" max="3" width="28.85546875" style="4" bestFit="1" customWidth="1"/>
    <col min="4" max="16384" width="9.140625" style="5"/>
  </cols>
  <sheetData>
    <row r="1" spans="1:3">
      <c r="A1" s="2" t="s">
        <v>30</v>
      </c>
      <c r="B1" s="3" t="str">
        <f>'Info '!C2</f>
        <v>JSC "CREDO BANK"</v>
      </c>
    </row>
    <row r="2" spans="1:3">
      <c r="A2" s="2" t="s">
        <v>31</v>
      </c>
      <c r="B2" s="448">
        <f>'1. key ratios '!B2</f>
        <v>44742</v>
      </c>
    </row>
    <row r="4" spans="1:3" ht="27.95" customHeight="1" thickBot="1">
      <c r="A4" s="85" t="s">
        <v>80</v>
      </c>
      <c r="B4" s="86" t="s">
        <v>265</v>
      </c>
      <c r="C4" s="87"/>
    </row>
    <row r="5" spans="1:3">
      <c r="A5" s="88"/>
      <c r="B5" s="433" t="s">
        <v>81</v>
      </c>
      <c r="C5" s="434" t="s">
        <v>493</v>
      </c>
    </row>
    <row r="6" spans="1:3">
      <c r="A6" s="89">
        <v>1</v>
      </c>
      <c r="B6" s="90" t="s">
        <v>740</v>
      </c>
      <c r="C6" s="91" t="s">
        <v>744</v>
      </c>
    </row>
    <row r="7" spans="1:3">
      <c r="A7" s="89">
        <v>2</v>
      </c>
      <c r="B7" s="90" t="s">
        <v>745</v>
      </c>
      <c r="C7" s="91" t="s">
        <v>746</v>
      </c>
    </row>
    <row r="8" spans="1:3">
      <c r="A8" s="89">
        <v>3</v>
      </c>
      <c r="B8" s="90" t="s">
        <v>747</v>
      </c>
      <c r="C8" s="573" t="s">
        <v>750</v>
      </c>
    </row>
    <row r="9" spans="1:3">
      <c r="A9" s="89">
        <v>4</v>
      </c>
      <c r="B9" s="90" t="s">
        <v>748</v>
      </c>
      <c r="C9" s="573" t="s">
        <v>744</v>
      </c>
    </row>
    <row r="10" spans="1:3">
      <c r="A10" s="89">
        <v>5</v>
      </c>
      <c r="B10" s="90" t="s">
        <v>749</v>
      </c>
      <c r="C10" s="91" t="s">
        <v>750</v>
      </c>
    </row>
    <row r="11" spans="1:3">
      <c r="A11" s="89">
        <v>6</v>
      </c>
      <c r="B11" s="90" t="s">
        <v>782</v>
      </c>
      <c r="C11" s="91" t="s">
        <v>750</v>
      </c>
    </row>
    <row r="12" spans="1:3">
      <c r="A12" s="89"/>
      <c r="B12" s="435"/>
      <c r="C12" s="436"/>
    </row>
    <row r="13" spans="1:3" ht="25.5">
      <c r="A13" s="89"/>
      <c r="B13" s="437" t="s">
        <v>82</v>
      </c>
      <c r="C13" s="438" t="s">
        <v>494</v>
      </c>
    </row>
    <row r="14" spans="1:3">
      <c r="A14" s="89">
        <v>1</v>
      </c>
      <c r="B14" s="90" t="s">
        <v>742</v>
      </c>
      <c r="C14" s="92" t="s">
        <v>751</v>
      </c>
    </row>
    <row r="15" spans="1:3">
      <c r="A15" s="89">
        <v>2</v>
      </c>
      <c r="B15" s="90" t="s">
        <v>752</v>
      </c>
      <c r="C15" s="92" t="s">
        <v>753</v>
      </c>
    </row>
    <row r="16" spans="1:3">
      <c r="A16" s="89">
        <v>3</v>
      </c>
      <c r="B16" s="90" t="s">
        <v>754</v>
      </c>
      <c r="C16" s="92" t="s">
        <v>755</v>
      </c>
    </row>
    <row r="17" spans="1:3">
      <c r="A17" s="89">
        <v>4</v>
      </c>
      <c r="B17" s="90" t="s">
        <v>756</v>
      </c>
      <c r="C17" s="92" t="s">
        <v>757</v>
      </c>
    </row>
    <row r="18" spans="1:3">
      <c r="A18" s="89">
        <v>5</v>
      </c>
      <c r="B18" s="90" t="s">
        <v>758</v>
      </c>
      <c r="C18" s="92" t="s">
        <v>759</v>
      </c>
    </row>
    <row r="19" spans="1:3">
      <c r="A19" s="89">
        <v>6</v>
      </c>
      <c r="B19" s="90" t="s">
        <v>779</v>
      </c>
      <c r="C19" s="92" t="s">
        <v>780</v>
      </c>
    </row>
    <row r="20" spans="1:3" ht="15.75" customHeight="1">
      <c r="A20" s="89"/>
      <c r="B20" s="90"/>
      <c r="C20" s="93"/>
    </row>
    <row r="21" spans="1:3" ht="30" customHeight="1">
      <c r="A21" s="89"/>
      <c r="B21" s="690" t="s">
        <v>83</v>
      </c>
      <c r="C21" s="691"/>
    </row>
    <row r="22" spans="1:3">
      <c r="A22" s="89">
        <v>1</v>
      </c>
      <c r="B22" s="90" t="s">
        <v>760</v>
      </c>
      <c r="C22" s="575">
        <v>0.51170000000000004</v>
      </c>
    </row>
    <row r="23" spans="1:3">
      <c r="A23" s="89">
        <v>2</v>
      </c>
      <c r="B23" s="574" t="s">
        <v>761</v>
      </c>
      <c r="C23" s="576">
        <v>8.4099999999999994E-2</v>
      </c>
    </row>
    <row r="24" spans="1:3">
      <c r="A24" s="89">
        <v>3</v>
      </c>
      <c r="B24" s="574" t="s">
        <v>762</v>
      </c>
      <c r="C24" s="576">
        <v>8.4099999999999994E-2</v>
      </c>
    </row>
    <row r="25" spans="1:3">
      <c r="A25" s="89">
        <v>4</v>
      </c>
      <c r="B25" s="574" t="s">
        <v>763</v>
      </c>
      <c r="C25" s="576">
        <v>7.9399999999999998E-2</v>
      </c>
    </row>
    <row r="26" spans="1:3" ht="25.5">
      <c r="A26" s="89">
        <v>5</v>
      </c>
      <c r="B26" s="574" t="s">
        <v>765</v>
      </c>
      <c r="C26" s="576">
        <v>7.4700000000000003E-2</v>
      </c>
    </row>
    <row r="27" spans="1:3" ht="25.5">
      <c r="A27" s="89">
        <v>6</v>
      </c>
      <c r="B27" s="574" t="s">
        <v>766</v>
      </c>
      <c r="C27" s="576">
        <v>1.5900000000000001E-2</v>
      </c>
    </row>
    <row r="28" spans="1:3" ht="25.5">
      <c r="A28" s="89">
        <v>7</v>
      </c>
      <c r="B28" s="574" t="s">
        <v>764</v>
      </c>
      <c r="C28" s="576">
        <v>0.14960000000000001</v>
      </c>
    </row>
    <row r="29" spans="1:3" ht="15.75" customHeight="1">
      <c r="A29" s="89"/>
      <c r="B29" s="90"/>
      <c r="C29" s="91"/>
    </row>
    <row r="30" spans="1:3" ht="29.25" customHeight="1">
      <c r="A30" s="89"/>
      <c r="B30" s="690" t="s">
        <v>84</v>
      </c>
      <c r="C30" s="691"/>
    </row>
    <row r="31" spans="1:3">
      <c r="A31" s="89">
        <v>1</v>
      </c>
      <c r="B31" s="90" t="s">
        <v>783</v>
      </c>
      <c r="C31" s="575">
        <v>6.0506580000000004E-2</v>
      </c>
    </row>
    <row r="32" spans="1:3">
      <c r="A32" s="577">
        <v>2</v>
      </c>
      <c r="B32" s="578" t="s">
        <v>767</v>
      </c>
      <c r="C32" s="579">
        <v>6.0506580000000004E-2</v>
      </c>
    </row>
    <row r="33" spans="1:3">
      <c r="A33" s="89">
        <v>3</v>
      </c>
      <c r="B33" s="578" t="s">
        <v>768</v>
      </c>
      <c r="C33" s="579">
        <v>7.6170720000000011E-2</v>
      </c>
    </row>
    <row r="34" spans="1:3">
      <c r="A34" s="577">
        <v>4</v>
      </c>
      <c r="B34" s="578" t="s">
        <v>769</v>
      </c>
      <c r="C34" s="579">
        <v>6.5062490000000014E-2</v>
      </c>
    </row>
    <row r="35" spans="1:3">
      <c r="A35" s="89">
        <v>5</v>
      </c>
      <c r="B35" s="578" t="s">
        <v>770</v>
      </c>
      <c r="C35" s="579">
        <v>0.12167863</v>
      </c>
    </row>
    <row r="36" spans="1:3">
      <c r="A36" s="577">
        <v>6</v>
      </c>
      <c r="B36" s="578" t="s">
        <v>771</v>
      </c>
      <c r="C36" s="579">
        <v>7.3007177999999992E-2</v>
      </c>
    </row>
    <row r="37" spans="1:3">
      <c r="A37" s="89">
        <v>7</v>
      </c>
      <c r="B37" s="578" t="s">
        <v>784</v>
      </c>
      <c r="C37" s="579">
        <v>5.738399000000001E-2</v>
      </c>
    </row>
    <row r="38" spans="1:3" ht="15" thickBot="1">
      <c r="A38" s="89">
        <v>8</v>
      </c>
      <c r="B38" s="94" t="s">
        <v>772</v>
      </c>
      <c r="C38" s="580">
        <v>0.110778</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C16" sqref="C16:D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10" t="s">
        <v>30</v>
      </c>
      <c r="B1" s="3" t="str">
        <f>'Info '!C2</f>
        <v>JSC "CREDO BANK"</v>
      </c>
      <c r="C1" s="108"/>
      <c r="D1" s="108"/>
      <c r="E1" s="108"/>
      <c r="F1" s="15"/>
    </row>
    <row r="2" spans="1:7" s="95" customFormat="1" ht="15.75" customHeight="1">
      <c r="A2" s="310" t="s">
        <v>31</v>
      </c>
      <c r="B2" s="448">
        <f>'1. key ratios '!B2</f>
        <v>44742</v>
      </c>
    </row>
    <row r="3" spans="1:7" s="95" customFormat="1" ht="15.75" customHeight="1">
      <c r="A3" s="310"/>
    </row>
    <row r="4" spans="1:7" s="95" customFormat="1" ht="15.75" customHeight="1" thickBot="1">
      <c r="A4" s="311" t="s">
        <v>200</v>
      </c>
      <c r="B4" s="696" t="s">
        <v>345</v>
      </c>
      <c r="C4" s="697"/>
      <c r="D4" s="697"/>
      <c r="E4" s="697"/>
    </row>
    <row r="5" spans="1:7" s="99" customFormat="1" ht="17.45" customHeight="1">
      <c r="A5" s="247"/>
      <c r="B5" s="248"/>
      <c r="C5" s="97" t="s">
        <v>0</v>
      </c>
      <c r="D5" s="97" t="s">
        <v>1</v>
      </c>
      <c r="E5" s="98" t="s">
        <v>2</v>
      </c>
    </row>
    <row r="6" spans="1:7" s="15" customFormat="1" ht="14.45" customHeight="1">
      <c r="A6" s="312"/>
      <c r="B6" s="692" t="s">
        <v>352</v>
      </c>
      <c r="C6" s="692" t="s">
        <v>91</v>
      </c>
      <c r="D6" s="694" t="s">
        <v>199</v>
      </c>
      <c r="E6" s="695"/>
      <c r="G6" s="5"/>
    </row>
    <row r="7" spans="1:7" s="15" customFormat="1" ht="99.6" customHeight="1">
      <c r="A7" s="312"/>
      <c r="B7" s="693"/>
      <c r="C7" s="692"/>
      <c r="D7" s="350" t="s">
        <v>198</v>
      </c>
      <c r="E7" s="351" t="s">
        <v>353</v>
      </c>
      <c r="G7" s="5"/>
    </row>
    <row r="8" spans="1:7">
      <c r="A8" s="313">
        <v>1</v>
      </c>
      <c r="B8" s="352" t="s">
        <v>35</v>
      </c>
      <c r="C8" s="622">
        <v>71625012.519999996</v>
      </c>
      <c r="D8" s="622"/>
      <c r="E8" s="581">
        <f>C8-D8</f>
        <v>71625012.519999996</v>
      </c>
      <c r="F8" s="15"/>
    </row>
    <row r="9" spans="1:7">
      <c r="A9" s="313">
        <v>2</v>
      </c>
      <c r="B9" s="352" t="s">
        <v>36</v>
      </c>
      <c r="C9" s="622">
        <v>177868824.07999998</v>
      </c>
      <c r="D9" s="622"/>
      <c r="E9" s="581">
        <f t="shared" ref="E9:E20" si="0">C9-D9</f>
        <v>177868824.07999998</v>
      </c>
      <c r="F9" s="15"/>
    </row>
    <row r="10" spans="1:7">
      <c r="A10" s="313">
        <v>3</v>
      </c>
      <c r="B10" s="352" t="s">
        <v>37</v>
      </c>
      <c r="C10" s="622">
        <v>29962387.149999999</v>
      </c>
      <c r="D10" s="622"/>
      <c r="E10" s="581">
        <f t="shared" si="0"/>
        <v>29962387.149999999</v>
      </c>
      <c r="F10" s="15"/>
    </row>
    <row r="11" spans="1:7">
      <c r="A11" s="313">
        <v>4</v>
      </c>
      <c r="B11" s="352" t="s">
        <v>38</v>
      </c>
      <c r="C11" s="622">
        <v>0</v>
      </c>
      <c r="D11" s="622"/>
      <c r="E11" s="581">
        <f t="shared" si="0"/>
        <v>0</v>
      </c>
      <c r="F11" s="15"/>
    </row>
    <row r="12" spans="1:7">
      <c r="A12" s="313">
        <v>5</v>
      </c>
      <c r="B12" s="352" t="s">
        <v>39</v>
      </c>
      <c r="C12" s="622">
        <v>47896657.43</v>
      </c>
      <c r="D12" s="622"/>
      <c r="E12" s="581">
        <f t="shared" si="0"/>
        <v>47896657.43</v>
      </c>
      <c r="F12" s="15"/>
    </row>
    <row r="13" spans="1:7">
      <c r="A13" s="313">
        <v>6.1</v>
      </c>
      <c r="B13" s="353" t="s">
        <v>40</v>
      </c>
      <c r="C13" s="623">
        <v>1624606421.5890002</v>
      </c>
      <c r="D13" s="622"/>
      <c r="E13" s="581">
        <f t="shared" si="0"/>
        <v>1624606421.5890002</v>
      </c>
      <c r="F13" s="15"/>
    </row>
    <row r="14" spans="1:7">
      <c r="A14" s="313">
        <v>6.2</v>
      </c>
      <c r="B14" s="354" t="s">
        <v>41</v>
      </c>
      <c r="C14" s="623">
        <v>-66041279.032099999</v>
      </c>
      <c r="D14" s="622"/>
      <c r="E14" s="581">
        <f t="shared" si="0"/>
        <v>-66041279.032099999</v>
      </c>
      <c r="F14" s="15"/>
    </row>
    <row r="15" spans="1:7">
      <c r="A15" s="313">
        <v>6</v>
      </c>
      <c r="B15" s="352" t="s">
        <v>42</v>
      </c>
      <c r="C15" s="622">
        <f>C13+C14</f>
        <v>1558565142.5569003</v>
      </c>
      <c r="D15" s="622"/>
      <c r="E15" s="581">
        <f t="shared" si="0"/>
        <v>1558565142.5569003</v>
      </c>
      <c r="F15" s="15"/>
    </row>
    <row r="16" spans="1:7">
      <c r="A16" s="313">
        <v>7</v>
      </c>
      <c r="B16" s="352" t="s">
        <v>43</v>
      </c>
      <c r="C16" s="622">
        <v>34061739.560000002</v>
      </c>
      <c r="D16" s="622"/>
      <c r="E16" s="581">
        <f t="shared" si="0"/>
        <v>34061739.560000002</v>
      </c>
      <c r="F16" s="15"/>
    </row>
    <row r="17" spans="1:7">
      <c r="A17" s="313">
        <v>8</v>
      </c>
      <c r="B17" s="352" t="s">
        <v>197</v>
      </c>
      <c r="C17" s="622">
        <v>2171163</v>
      </c>
      <c r="D17" s="622"/>
      <c r="E17" s="581">
        <f t="shared" si="0"/>
        <v>2171163</v>
      </c>
      <c r="F17" s="314"/>
      <c r="G17" s="102"/>
    </row>
    <row r="18" spans="1:7">
      <c r="A18" s="313">
        <v>9</v>
      </c>
      <c r="B18" s="352" t="s">
        <v>44</v>
      </c>
      <c r="C18" s="622">
        <v>0</v>
      </c>
      <c r="D18" s="622"/>
      <c r="E18" s="581">
        <f t="shared" si="0"/>
        <v>0</v>
      </c>
      <c r="F18" s="15"/>
      <c r="G18" s="102"/>
    </row>
    <row r="19" spans="1:7">
      <c r="A19" s="313">
        <v>10</v>
      </c>
      <c r="B19" s="352" t="s">
        <v>45</v>
      </c>
      <c r="C19" s="622">
        <v>38989721.18999999</v>
      </c>
      <c r="D19" s="622">
        <v>13096009.710000001</v>
      </c>
      <c r="E19" s="581">
        <f t="shared" si="0"/>
        <v>25893711.479999989</v>
      </c>
      <c r="F19" s="15"/>
      <c r="G19" s="102"/>
    </row>
    <row r="20" spans="1:7">
      <c r="A20" s="313">
        <v>11</v>
      </c>
      <c r="B20" s="352" t="s">
        <v>46</v>
      </c>
      <c r="C20" s="622">
        <v>45847246.439999998</v>
      </c>
      <c r="D20" s="622"/>
      <c r="E20" s="581">
        <f t="shared" si="0"/>
        <v>45847246.439999998</v>
      </c>
      <c r="F20" s="15"/>
    </row>
    <row r="21" spans="1:7" ht="26.25" thickBot="1">
      <c r="A21" s="191"/>
      <c r="B21" s="315" t="s">
        <v>355</v>
      </c>
      <c r="C21" s="249">
        <f>SUM(C8:C12, C15:C20)</f>
        <v>2006987893.9269004</v>
      </c>
      <c r="D21" s="249">
        <f>SUM(D8:D12, D15:D20)</f>
        <v>13096009.710000001</v>
      </c>
      <c r="E21" s="355">
        <f>SUM(E8:E12, E15:E20)</f>
        <v>1993891884.2169003</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"CREDO BANK"</v>
      </c>
    </row>
    <row r="2" spans="1:6" s="95" customFormat="1" ht="15.75" customHeight="1">
      <c r="A2" s="2" t="s">
        <v>31</v>
      </c>
      <c r="B2" s="448">
        <f>'1. key ratios '!B2</f>
        <v>44742</v>
      </c>
      <c r="C2" s="4"/>
      <c r="D2" s="4"/>
      <c r="E2" s="4"/>
      <c r="F2" s="4"/>
    </row>
    <row r="3" spans="1:6" s="95" customFormat="1" ht="15.75" customHeight="1">
      <c r="C3" s="4"/>
      <c r="D3" s="4"/>
      <c r="E3" s="4"/>
      <c r="F3" s="4"/>
    </row>
    <row r="4" spans="1:6" s="95" customFormat="1" ht="13.5" thickBot="1">
      <c r="A4" s="95" t="s">
        <v>85</v>
      </c>
      <c r="B4" s="316" t="s">
        <v>332</v>
      </c>
      <c r="C4" s="96" t="s">
        <v>73</v>
      </c>
      <c r="D4" s="4"/>
      <c r="E4" s="4"/>
      <c r="F4" s="4"/>
    </row>
    <row r="5" spans="1:6">
      <c r="A5" s="254">
        <v>1</v>
      </c>
      <c r="B5" s="317" t="s">
        <v>354</v>
      </c>
      <c r="C5" s="255">
        <f>'7. LI1 '!E21</f>
        <v>1993891884.2169003</v>
      </c>
    </row>
    <row r="6" spans="1:6" s="256" customFormat="1">
      <c r="A6" s="104">
        <v>2.1</v>
      </c>
      <c r="B6" s="251" t="s">
        <v>333</v>
      </c>
      <c r="C6" s="179">
        <v>35681618.990000002</v>
      </c>
    </row>
    <row r="7" spans="1:6" s="83" customFormat="1" outlineLevel="1">
      <c r="A7" s="77">
        <v>2.2000000000000002</v>
      </c>
      <c r="B7" s="78" t="s">
        <v>334</v>
      </c>
      <c r="C7" s="257">
        <v>116641515</v>
      </c>
    </row>
    <row r="8" spans="1:6" s="83" customFormat="1" ht="25.5">
      <c r="A8" s="77">
        <v>3</v>
      </c>
      <c r="B8" s="252" t="s">
        <v>335</v>
      </c>
      <c r="C8" s="258">
        <f>SUM(C5:C7)</f>
        <v>2146215018.2069004</v>
      </c>
    </row>
    <row r="9" spans="1:6" s="256" customFormat="1" ht="15">
      <c r="A9" s="104">
        <v>4</v>
      </c>
      <c r="B9" s="106" t="s">
        <v>87</v>
      </c>
      <c r="C9" s="624">
        <v>29817788.456099998</v>
      </c>
    </row>
    <row r="10" spans="1:6" s="83" customFormat="1" ht="15" outlineLevel="1">
      <c r="A10" s="77">
        <v>5.0999999999999996</v>
      </c>
      <c r="B10" s="78" t="s">
        <v>336</v>
      </c>
      <c r="C10" s="625">
        <v>-22772951.990000002</v>
      </c>
    </row>
    <row r="11" spans="1:6" s="83" customFormat="1" ht="15" outlineLevel="1">
      <c r="A11" s="77">
        <v>5.2</v>
      </c>
      <c r="B11" s="78" t="s">
        <v>337</v>
      </c>
      <c r="C11" s="625">
        <v>-114308684.7</v>
      </c>
    </row>
    <row r="12" spans="1:6" s="83" customFormat="1">
      <c r="A12" s="77">
        <v>6</v>
      </c>
      <c r="B12" s="250" t="s">
        <v>481</v>
      </c>
      <c r="C12" s="257"/>
    </row>
    <row r="13" spans="1:6" s="83" customFormat="1" ht="13.5" thickBot="1">
      <c r="A13" s="79">
        <v>7</v>
      </c>
      <c r="B13" s="253" t="s">
        <v>283</v>
      </c>
      <c r="C13" s="259">
        <f>SUM(C8:C12)</f>
        <v>2038951169.9730008</v>
      </c>
    </row>
    <row r="15" spans="1:6" ht="25.5">
      <c r="A15" s="274"/>
      <c r="B15" s="84" t="s">
        <v>482</v>
      </c>
    </row>
    <row r="16" spans="1:6">
      <c r="A16" s="274"/>
      <c r="B16" s="274"/>
    </row>
    <row r="17" spans="1:5" ht="15">
      <c r="A17" s="269"/>
      <c r="B17" s="270"/>
      <c r="C17" s="274"/>
      <c r="D17" s="274"/>
      <c r="E17" s="274"/>
    </row>
    <row r="18" spans="1:5" ht="15">
      <c r="A18" s="275"/>
      <c r="B18" s="276"/>
      <c r="C18" s="274"/>
      <c r="D18" s="274"/>
      <c r="E18" s="274"/>
    </row>
    <row r="19" spans="1:5">
      <c r="A19" s="277"/>
      <c r="B19" s="271"/>
      <c r="C19" s="274"/>
      <c r="D19" s="274"/>
      <c r="E19" s="274"/>
    </row>
    <row r="20" spans="1:5">
      <c r="A20" s="278"/>
      <c r="B20" s="272"/>
      <c r="C20" s="274"/>
      <c r="D20" s="274"/>
      <c r="E20" s="274"/>
    </row>
    <row r="21" spans="1:5">
      <c r="A21" s="278"/>
      <c r="B21" s="276"/>
      <c r="C21" s="274"/>
      <c r="D21" s="274"/>
      <c r="E21" s="274"/>
    </row>
    <row r="22" spans="1:5">
      <c r="A22" s="277"/>
      <c r="B22" s="273"/>
      <c r="C22" s="274"/>
      <c r="D22" s="274"/>
      <c r="E22" s="274"/>
    </row>
    <row r="23" spans="1:5">
      <c r="A23" s="278"/>
      <c r="B23" s="272"/>
      <c r="C23" s="274"/>
      <c r="D23" s="274"/>
      <c r="E23" s="274"/>
    </row>
    <row r="24" spans="1:5">
      <c r="A24" s="278"/>
      <c r="B24" s="272"/>
      <c r="C24" s="274"/>
      <c r="D24" s="274"/>
      <c r="E24" s="274"/>
    </row>
    <row r="25" spans="1:5">
      <c r="A25" s="278"/>
      <c r="B25" s="279"/>
      <c r="C25" s="274"/>
      <c r="D25" s="274"/>
      <c r="E25" s="274"/>
    </row>
    <row r="26" spans="1:5">
      <c r="A26" s="278"/>
      <c r="B26" s="276"/>
      <c r="C26" s="274"/>
      <c r="D26" s="274"/>
      <c r="E26" s="274"/>
    </row>
    <row r="27" spans="1:5">
      <c r="A27" s="274"/>
      <c r="B27" s="280"/>
      <c r="C27" s="274"/>
      <c r="D27" s="274"/>
      <c r="E27" s="274"/>
    </row>
    <row r="28" spans="1:5">
      <c r="A28" s="274"/>
      <c r="B28" s="280"/>
      <c r="C28" s="274"/>
      <c r="D28" s="274"/>
      <c r="E28" s="274"/>
    </row>
    <row r="29" spans="1:5">
      <c r="A29" s="274"/>
      <c r="B29" s="280"/>
      <c r="C29" s="274"/>
      <c r="D29" s="274"/>
      <c r="E29" s="274"/>
    </row>
    <row r="30" spans="1:5">
      <c r="A30" s="274"/>
      <c r="B30" s="280"/>
      <c r="C30" s="274"/>
      <c r="D30" s="274"/>
      <c r="E30" s="274"/>
    </row>
    <row r="31" spans="1:5">
      <c r="A31" s="274"/>
      <c r="B31" s="280"/>
      <c r="C31" s="274"/>
      <c r="D31" s="274"/>
      <c r="E31" s="274"/>
    </row>
    <row r="32" spans="1:5">
      <c r="A32" s="274"/>
      <c r="B32" s="280"/>
      <c r="C32" s="274"/>
      <c r="D32" s="274"/>
      <c r="E32" s="274"/>
    </row>
    <row r="33" spans="1:5">
      <c r="A33" s="274"/>
      <c r="B33" s="280"/>
      <c r="C33" s="274"/>
      <c r="D33" s="274"/>
      <c r="E33" s="27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Ruz/v+dFxnStbME0NXDcM4hrb6t8Q/mFw39RUyJ1NDM=</DigestValue>
    </Reference>
    <Reference Type="http://www.w3.org/2000/09/xmldsig#Object" URI="#idOfficeObject">
      <DigestMethod Algorithm="http://www.w3.org/2001/04/xmlenc#sha256"/>
      <DigestValue>7nP36YpMfnLh8zyICgNrHLsNqxTKk30Ky+G+5NO5HUE=</DigestValue>
    </Reference>
    <Reference Type="http://uri.etsi.org/01903#SignedProperties" URI="#idSignedProperties">
      <Transforms>
        <Transform Algorithm="http://www.w3.org/TR/2001/REC-xml-c14n-20010315"/>
      </Transforms>
      <DigestMethod Algorithm="http://www.w3.org/2001/04/xmlenc#sha256"/>
      <DigestValue>uXTLdlgQwo69ZCnVR+pXvpKkXj2sAcpgEoiBsZxR0zY=</DigestValue>
    </Reference>
  </SignedInfo>
  <SignatureValue>PJYAmJk8G9XLIt8uq/vQcq9t/XfrV4MN1CyACMjUBefWctTwW11A0YbOZAOjBwRYslHyuqwDJ2sO
Q3t5ivy31a90VL4vgzE76t+V6p7ZmmeliQofaugxejDndKR9j0DOJ6X3KVwxHrjsIFlo9ZhvMXTP
uNXoWUSgbixpRLrU/cP9EuLK9jAJlurFO9bbWnNqhplOt4K6KR2y4OX9D20DCbBBxy5Y5iLYHYRq
8JiNYmr9vYDeBDxeGHY23GVXEEhvZUJrumSe6pH9dKP0PWuzmiJ4BXYEDug733JXjJN/6LVeZuVb
NDyINPetfboOA5WuFLIcUq7X1tfgTAsRFb0xOA==</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lZZoCvGHSHroFVacdszOsr3HBEpQKWz+lmWYCl5BBtI=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9cV1PmbrOkTIFxv4H7v0LHhF6vhx7ymbZdNSfIYZpV0=</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WuNu/V8eNLWnExayR6ttlC0RhARl0koIBG5XgyvdHsA=</DigestValue>
      </Reference>
      <Reference URI="/xl/styles.xml?ContentType=application/vnd.openxmlformats-officedocument.spreadsheetml.styles+xml">
        <DigestMethod Algorithm="http://www.w3.org/2001/04/xmlenc#sha256"/>
        <DigestValue>jLUZdL9tIPsmThwafEeVo/rgPIrwg5KlZPW9Ax90BrE=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JZvlMv+WS0cZKy9lFYpiQ1DtgMG9uQG0/T0XoTE0Ef8=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NziGZJ+K+sMibChjz5IJqLnFk/Ek5uUZS9fGxxRSXw0=</DigestValue>
      </Reference>
      <Reference URI="/xl/worksheets/sheet10.xml?ContentType=application/vnd.openxmlformats-officedocument.spreadsheetml.worksheet+xml">
        <DigestMethod Algorithm="http://www.w3.org/2001/04/xmlenc#sha256"/>
        <DigestValue>AJ6swU+xgVYT7U4VZxKTrA7OmsRawWKTQe4k1x2H93E=</DigestValue>
      </Reference>
      <Reference URI="/xl/worksheets/sheet11.xml?ContentType=application/vnd.openxmlformats-officedocument.spreadsheetml.worksheet+xml">
        <DigestMethod Algorithm="http://www.w3.org/2001/04/xmlenc#sha256"/>
        <DigestValue>wnuPAXtRGQwJByl9t/RLbOjM1irVby7OmjlOpjJ6c2M=</DigestValue>
      </Reference>
      <Reference URI="/xl/worksheets/sheet12.xml?ContentType=application/vnd.openxmlformats-officedocument.spreadsheetml.worksheet+xml">
        <DigestMethod Algorithm="http://www.w3.org/2001/04/xmlenc#sha256"/>
        <DigestValue>SRCXpz9NKrqK0BlssrjIDzGEx7NC+3LLJoCqWn/pIFo=</DigestValue>
      </Reference>
      <Reference URI="/xl/worksheets/sheet13.xml?ContentType=application/vnd.openxmlformats-officedocument.spreadsheetml.worksheet+xml">
        <DigestMethod Algorithm="http://www.w3.org/2001/04/xmlenc#sha256"/>
        <DigestValue>I+UwnxRDoTzfsED/ZlcBEqOElsNUJ03r0yIxG03rhsk=</DigestValue>
      </Reference>
      <Reference URI="/xl/worksheets/sheet14.xml?ContentType=application/vnd.openxmlformats-officedocument.spreadsheetml.worksheet+xml">
        <DigestMethod Algorithm="http://www.w3.org/2001/04/xmlenc#sha256"/>
        <DigestValue>Bh7GyQ4TgfRQbPoLuGv5egOhhDKoH9wOlduaQB7Jbnc=</DigestValue>
      </Reference>
      <Reference URI="/xl/worksheets/sheet15.xml?ContentType=application/vnd.openxmlformats-officedocument.spreadsheetml.worksheet+xml">
        <DigestMethod Algorithm="http://www.w3.org/2001/04/xmlenc#sha256"/>
        <DigestValue>4ORH+W6HphZ055gbP/Lf0dwb+/d9DGnDUSu40RvIK24=</DigestValue>
      </Reference>
      <Reference URI="/xl/worksheets/sheet16.xml?ContentType=application/vnd.openxmlformats-officedocument.spreadsheetml.worksheet+xml">
        <DigestMethod Algorithm="http://www.w3.org/2001/04/xmlenc#sha256"/>
        <DigestValue>gZ+Ir1K7WYW5c9G/Q6V6V0xME/BCL5TrExIIxfwf7cY=</DigestValue>
      </Reference>
      <Reference URI="/xl/worksheets/sheet17.xml?ContentType=application/vnd.openxmlformats-officedocument.spreadsheetml.worksheet+xml">
        <DigestMethod Algorithm="http://www.w3.org/2001/04/xmlenc#sha256"/>
        <DigestValue>TtuSH0/Gfcex3mLCp/bRmzycXrc8pwozsNaC/kUxRt8=</DigestValue>
      </Reference>
      <Reference URI="/xl/worksheets/sheet18.xml?ContentType=application/vnd.openxmlformats-officedocument.spreadsheetml.worksheet+xml">
        <DigestMethod Algorithm="http://www.w3.org/2001/04/xmlenc#sha256"/>
        <DigestValue>G3DzGCUPV7QYifNcKmyfaMdbiHU7N0/ha+8lKAjXna4=</DigestValue>
      </Reference>
      <Reference URI="/xl/worksheets/sheet19.xml?ContentType=application/vnd.openxmlformats-officedocument.spreadsheetml.worksheet+xml">
        <DigestMethod Algorithm="http://www.w3.org/2001/04/xmlenc#sha256"/>
        <DigestValue>fQoScqdNI9ji9xq3aSBmltxV+Y4egYjHBdA+2+8RCnI=</DigestValue>
      </Reference>
      <Reference URI="/xl/worksheets/sheet2.xml?ContentType=application/vnd.openxmlformats-officedocument.spreadsheetml.worksheet+xml">
        <DigestMethod Algorithm="http://www.w3.org/2001/04/xmlenc#sha256"/>
        <DigestValue>dL0yBS6wy5zD/5OUIeyjOZYBZPXiqVqVulvobYHd9E0=</DigestValue>
      </Reference>
      <Reference URI="/xl/worksheets/sheet20.xml?ContentType=application/vnd.openxmlformats-officedocument.spreadsheetml.worksheet+xml">
        <DigestMethod Algorithm="http://www.w3.org/2001/04/xmlenc#sha256"/>
        <DigestValue>WUVQnDg+k2FjunJePLHcXVdfOY56LFQzO2D55+E8AjY=</DigestValue>
      </Reference>
      <Reference URI="/xl/worksheets/sheet21.xml?ContentType=application/vnd.openxmlformats-officedocument.spreadsheetml.worksheet+xml">
        <DigestMethod Algorithm="http://www.w3.org/2001/04/xmlenc#sha256"/>
        <DigestValue>/Tfnlps2VEnXG4o3M9oNz2zSToPoT7EAAWObaB/FyvQ=</DigestValue>
      </Reference>
      <Reference URI="/xl/worksheets/sheet22.xml?ContentType=application/vnd.openxmlformats-officedocument.spreadsheetml.worksheet+xml">
        <DigestMethod Algorithm="http://www.w3.org/2001/04/xmlenc#sha256"/>
        <DigestValue>3KvO45/pFbUh1Z+o8Bg2hmxbQnYL2O7/8P3WP9Qg6qU=</DigestValue>
      </Reference>
      <Reference URI="/xl/worksheets/sheet23.xml?ContentType=application/vnd.openxmlformats-officedocument.spreadsheetml.worksheet+xml">
        <DigestMethod Algorithm="http://www.w3.org/2001/04/xmlenc#sha256"/>
        <DigestValue>GiG2TTI9fa0YV6wXJr6wensD8DDzOCQhWr5ZdLiCWQ4=</DigestValue>
      </Reference>
      <Reference URI="/xl/worksheets/sheet24.xml?ContentType=application/vnd.openxmlformats-officedocument.spreadsheetml.worksheet+xml">
        <DigestMethod Algorithm="http://www.w3.org/2001/04/xmlenc#sha256"/>
        <DigestValue>Nsp0rK70hm/ue+swzQwEOuE/ArvyLL7ULPapgxqQvMg=</DigestValue>
      </Reference>
      <Reference URI="/xl/worksheets/sheet25.xml?ContentType=application/vnd.openxmlformats-officedocument.spreadsheetml.worksheet+xml">
        <DigestMethod Algorithm="http://www.w3.org/2001/04/xmlenc#sha256"/>
        <DigestValue>EeXe55OoUsmQy/K8cT+YCIRVcoZep73PgsyPNX00TSc=</DigestValue>
      </Reference>
      <Reference URI="/xl/worksheets/sheet26.xml?ContentType=application/vnd.openxmlformats-officedocument.spreadsheetml.worksheet+xml">
        <DigestMethod Algorithm="http://www.w3.org/2001/04/xmlenc#sha256"/>
        <DigestValue>Tazq5FI1x50QkhV81zweR/VgOCEQ7X5dOK6lyEbTS4U=</DigestValue>
      </Reference>
      <Reference URI="/xl/worksheets/sheet27.xml?ContentType=application/vnd.openxmlformats-officedocument.spreadsheetml.worksheet+xml">
        <DigestMethod Algorithm="http://www.w3.org/2001/04/xmlenc#sha256"/>
        <DigestValue>Xvx1jDUciacGqVaUwQWijAaLAC1dwRu9puOu6F+E5UU=</DigestValue>
      </Reference>
      <Reference URI="/xl/worksheets/sheet28.xml?ContentType=application/vnd.openxmlformats-officedocument.spreadsheetml.worksheet+xml">
        <DigestMethod Algorithm="http://www.w3.org/2001/04/xmlenc#sha256"/>
        <DigestValue>RxauhyWs5JLrOeIshLDAQbrebfLSW0dCNi3AOsB3qD0=</DigestValue>
      </Reference>
      <Reference URI="/xl/worksheets/sheet29.xml?ContentType=application/vnd.openxmlformats-officedocument.spreadsheetml.worksheet+xml">
        <DigestMethod Algorithm="http://www.w3.org/2001/04/xmlenc#sha256"/>
        <DigestValue>7/2Ce3Fsb0SaPAdVdNbRlFG7oNBh4NSPa7773wIxLs8=</DigestValue>
      </Reference>
      <Reference URI="/xl/worksheets/sheet3.xml?ContentType=application/vnd.openxmlformats-officedocument.spreadsheetml.worksheet+xml">
        <DigestMethod Algorithm="http://www.w3.org/2001/04/xmlenc#sha256"/>
        <DigestValue>uV5I1tVE3Orwc2OwTQhx1HjOc7ogDsaOGvETQY1cJ84=</DigestValue>
      </Reference>
      <Reference URI="/xl/worksheets/sheet4.xml?ContentType=application/vnd.openxmlformats-officedocument.spreadsheetml.worksheet+xml">
        <DigestMethod Algorithm="http://www.w3.org/2001/04/xmlenc#sha256"/>
        <DigestValue>VXdv+WUgSoJ69c1hRenclqj4ReSoInf+95lF02eqHb0=</DigestValue>
      </Reference>
      <Reference URI="/xl/worksheets/sheet5.xml?ContentType=application/vnd.openxmlformats-officedocument.spreadsheetml.worksheet+xml">
        <DigestMethod Algorithm="http://www.w3.org/2001/04/xmlenc#sha256"/>
        <DigestValue>X2TdkyLsRmkirwjOkU7NLRxVGnk53uIAHLo/nYunwcM=</DigestValue>
      </Reference>
      <Reference URI="/xl/worksheets/sheet6.xml?ContentType=application/vnd.openxmlformats-officedocument.spreadsheetml.worksheet+xml">
        <DigestMethod Algorithm="http://www.w3.org/2001/04/xmlenc#sha256"/>
        <DigestValue>P3EQioeqdnVhIC4LdMcR36yoNn5BbZG65paTTYH7M5Q=</DigestValue>
      </Reference>
      <Reference URI="/xl/worksheets/sheet7.xml?ContentType=application/vnd.openxmlformats-officedocument.spreadsheetml.worksheet+xml">
        <DigestMethod Algorithm="http://www.w3.org/2001/04/xmlenc#sha256"/>
        <DigestValue>l9m9OhMMIUTk2xiM5cAFvUxhlZchfC8q9nnzhGEiXIM=</DigestValue>
      </Reference>
      <Reference URI="/xl/worksheets/sheet8.xml?ContentType=application/vnd.openxmlformats-officedocument.spreadsheetml.worksheet+xml">
        <DigestMethod Algorithm="http://www.w3.org/2001/04/xmlenc#sha256"/>
        <DigestValue>oA95AidH9OdBcIJlhHBhzVJmBC8Sx9YWJOv61HPJe04=</DigestValue>
      </Reference>
      <Reference URI="/xl/worksheets/sheet9.xml?ContentType=application/vnd.openxmlformats-officedocument.spreadsheetml.worksheet+xml">
        <DigestMethod Algorithm="http://www.w3.org/2001/04/xmlenc#sha256"/>
        <DigestValue>/2gerbzBywE7KWF4A7rkwso+VMreuThUrUSD4EkhUps=</DigestValue>
      </Reference>
    </Manifest>
    <SignatureProperties>
      <SignatureProperty Id="idSignatureTime" Target="#idPackageSignature">
        <mdssi:SignatureTime xmlns:mdssi="http://schemas.openxmlformats.org/package/2006/digital-signature">
          <mdssi:Format>YYYY-MM-DDThh:mm:ssTZD</mdssi:Format>
          <mdssi:Value>2022-07-22T09:25:37Z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2022-07-22T09:25:37Z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dyJJFlYIRkd3ahVueyOoBSskSKwDz4Dq7f2L6uL5K4U=</DigestValue>
    </Reference>
    <Reference Type="http://www.w3.org/2000/09/xmldsig#Object" URI="#idOfficeObject">
      <DigestMethod Algorithm="http://www.w3.org/2001/04/xmlenc#sha256"/>
      <DigestValue>8/rq6MUG6WVuGPFwxFEBYhdjTDTAUWwzeqJ4P+uCMXM=</DigestValue>
    </Reference>
    <Reference Type="http://uri.etsi.org/01903#SignedProperties" URI="#idSignedProperties">
      <Transforms>
        <Transform Algorithm="http://www.w3.org/TR/2001/REC-xml-c14n-20010315"/>
      </Transforms>
      <DigestMethod Algorithm="http://www.w3.org/2001/04/xmlenc#sha256"/>
      <DigestValue>JSnL6hYgFQDW4ixt9rmxpR4Usx073UKA5IVFNhB/+ME=</DigestValue>
    </Reference>
  </SignedInfo>
  <SignatureValue>evgGNNzCXQPFMOM4srNe6R1Y0vR07/OgznBGfSPYY3zgLFARGZTl/yi3e6u06ARLCetu5UaKWVWN
PNs+l4ZeBqDtkbkjd65JvoLWJJzwSkDtmvIJplcyDPUn5q1EtmyCGApCHTaL0WyvalD0TIbv8Fxn
iICiLu3Iktcmj9Wl2eFTzqJ0HPVnx4vFt9T4PaUZlei9X0WpiTYdRsnDg1+U9oyT0Hc3duwWUtpX
lztect/uyw2yfqKVBlbE3qhWuVjiqt52c9h4jd04FCQam1kL/7IbgWftwqwDyv22FO14G4Z7hgRE
nNc1Rfce94hm4LtVR2D5tYJGTkcxwe+4iFfPag==</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lZZoCvGHSHroFVacdszOsr3HBEpQKWz+lmWYCl5BBtI=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9cV1PmbrOkTIFxv4H7v0LHhF6vhx7ymbZdNSfIYZpV0=</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WuNu/V8eNLWnExayR6ttlC0RhARl0koIBG5XgyvdHsA=</DigestValue>
      </Reference>
      <Reference URI="/xl/styles.xml?ContentType=application/vnd.openxmlformats-officedocument.spreadsheetml.styles+xml">
        <DigestMethod Algorithm="http://www.w3.org/2001/04/xmlenc#sha256"/>
        <DigestValue>jLUZdL9tIPsmThwafEeVo/rgPIrwg5KlZPW9Ax90BrE=</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JZvlMv+WS0cZKy9lFYpiQ1DtgMG9uQG0/T0XoTE0Ef8=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NziGZJ+K+sMibChjz5IJqLnFk/Ek5uUZS9fGxxRSXw0=</DigestValue>
      </Reference>
      <Reference URI="/xl/worksheets/sheet10.xml?ContentType=application/vnd.openxmlformats-officedocument.spreadsheetml.worksheet+xml">
        <DigestMethod Algorithm="http://www.w3.org/2001/04/xmlenc#sha256"/>
        <DigestValue>AJ6swU+xgVYT7U4VZxKTrA7OmsRawWKTQe4k1x2H93E=</DigestValue>
      </Reference>
      <Reference URI="/xl/worksheets/sheet11.xml?ContentType=application/vnd.openxmlformats-officedocument.spreadsheetml.worksheet+xml">
        <DigestMethod Algorithm="http://www.w3.org/2001/04/xmlenc#sha256"/>
        <DigestValue>wnuPAXtRGQwJByl9t/RLbOjM1irVby7OmjlOpjJ6c2M=</DigestValue>
      </Reference>
      <Reference URI="/xl/worksheets/sheet12.xml?ContentType=application/vnd.openxmlformats-officedocument.spreadsheetml.worksheet+xml">
        <DigestMethod Algorithm="http://www.w3.org/2001/04/xmlenc#sha256"/>
        <DigestValue>SRCXpz9NKrqK0BlssrjIDzGEx7NC+3LLJoCqWn/pIFo=</DigestValue>
      </Reference>
      <Reference URI="/xl/worksheets/sheet13.xml?ContentType=application/vnd.openxmlformats-officedocument.spreadsheetml.worksheet+xml">
        <DigestMethod Algorithm="http://www.w3.org/2001/04/xmlenc#sha256"/>
        <DigestValue>I+UwnxRDoTzfsED/ZlcBEqOElsNUJ03r0yIxG03rhsk=</DigestValue>
      </Reference>
      <Reference URI="/xl/worksheets/sheet14.xml?ContentType=application/vnd.openxmlformats-officedocument.spreadsheetml.worksheet+xml">
        <DigestMethod Algorithm="http://www.w3.org/2001/04/xmlenc#sha256"/>
        <DigestValue>Bh7GyQ4TgfRQbPoLuGv5egOhhDKoH9wOlduaQB7Jbnc=</DigestValue>
      </Reference>
      <Reference URI="/xl/worksheets/sheet15.xml?ContentType=application/vnd.openxmlformats-officedocument.spreadsheetml.worksheet+xml">
        <DigestMethod Algorithm="http://www.w3.org/2001/04/xmlenc#sha256"/>
        <DigestValue>4ORH+W6HphZ055gbP/Lf0dwb+/d9DGnDUSu40RvIK24=</DigestValue>
      </Reference>
      <Reference URI="/xl/worksheets/sheet16.xml?ContentType=application/vnd.openxmlformats-officedocument.spreadsheetml.worksheet+xml">
        <DigestMethod Algorithm="http://www.w3.org/2001/04/xmlenc#sha256"/>
        <DigestValue>gZ+Ir1K7WYW5c9G/Q6V6V0xME/BCL5TrExIIxfwf7cY=</DigestValue>
      </Reference>
      <Reference URI="/xl/worksheets/sheet17.xml?ContentType=application/vnd.openxmlformats-officedocument.spreadsheetml.worksheet+xml">
        <DigestMethod Algorithm="http://www.w3.org/2001/04/xmlenc#sha256"/>
        <DigestValue>TtuSH0/Gfcex3mLCp/bRmzycXrc8pwozsNaC/kUxRt8=</DigestValue>
      </Reference>
      <Reference URI="/xl/worksheets/sheet18.xml?ContentType=application/vnd.openxmlformats-officedocument.spreadsheetml.worksheet+xml">
        <DigestMethod Algorithm="http://www.w3.org/2001/04/xmlenc#sha256"/>
        <DigestValue>G3DzGCUPV7QYifNcKmyfaMdbiHU7N0/ha+8lKAjXna4=</DigestValue>
      </Reference>
      <Reference URI="/xl/worksheets/sheet19.xml?ContentType=application/vnd.openxmlformats-officedocument.spreadsheetml.worksheet+xml">
        <DigestMethod Algorithm="http://www.w3.org/2001/04/xmlenc#sha256"/>
        <DigestValue>fQoScqdNI9ji9xq3aSBmltxV+Y4egYjHBdA+2+8RCnI=</DigestValue>
      </Reference>
      <Reference URI="/xl/worksheets/sheet2.xml?ContentType=application/vnd.openxmlformats-officedocument.spreadsheetml.worksheet+xml">
        <DigestMethod Algorithm="http://www.w3.org/2001/04/xmlenc#sha256"/>
        <DigestValue>dL0yBS6wy5zD/5OUIeyjOZYBZPXiqVqVulvobYHd9E0=</DigestValue>
      </Reference>
      <Reference URI="/xl/worksheets/sheet20.xml?ContentType=application/vnd.openxmlformats-officedocument.spreadsheetml.worksheet+xml">
        <DigestMethod Algorithm="http://www.w3.org/2001/04/xmlenc#sha256"/>
        <DigestValue>WUVQnDg+k2FjunJePLHcXVdfOY56LFQzO2D55+E8AjY=</DigestValue>
      </Reference>
      <Reference URI="/xl/worksheets/sheet21.xml?ContentType=application/vnd.openxmlformats-officedocument.spreadsheetml.worksheet+xml">
        <DigestMethod Algorithm="http://www.w3.org/2001/04/xmlenc#sha256"/>
        <DigestValue>/Tfnlps2VEnXG4o3M9oNz2zSToPoT7EAAWObaB/FyvQ=</DigestValue>
      </Reference>
      <Reference URI="/xl/worksheets/sheet22.xml?ContentType=application/vnd.openxmlformats-officedocument.spreadsheetml.worksheet+xml">
        <DigestMethod Algorithm="http://www.w3.org/2001/04/xmlenc#sha256"/>
        <DigestValue>3KvO45/pFbUh1Z+o8Bg2hmxbQnYL2O7/8P3WP9Qg6qU=</DigestValue>
      </Reference>
      <Reference URI="/xl/worksheets/sheet23.xml?ContentType=application/vnd.openxmlformats-officedocument.spreadsheetml.worksheet+xml">
        <DigestMethod Algorithm="http://www.w3.org/2001/04/xmlenc#sha256"/>
        <DigestValue>GiG2TTI9fa0YV6wXJr6wensD8DDzOCQhWr5ZdLiCWQ4=</DigestValue>
      </Reference>
      <Reference URI="/xl/worksheets/sheet24.xml?ContentType=application/vnd.openxmlformats-officedocument.spreadsheetml.worksheet+xml">
        <DigestMethod Algorithm="http://www.w3.org/2001/04/xmlenc#sha256"/>
        <DigestValue>Nsp0rK70hm/ue+swzQwEOuE/ArvyLL7ULPapgxqQvMg=</DigestValue>
      </Reference>
      <Reference URI="/xl/worksheets/sheet25.xml?ContentType=application/vnd.openxmlformats-officedocument.spreadsheetml.worksheet+xml">
        <DigestMethod Algorithm="http://www.w3.org/2001/04/xmlenc#sha256"/>
        <DigestValue>EeXe55OoUsmQy/K8cT+YCIRVcoZep73PgsyPNX00TSc=</DigestValue>
      </Reference>
      <Reference URI="/xl/worksheets/sheet26.xml?ContentType=application/vnd.openxmlformats-officedocument.spreadsheetml.worksheet+xml">
        <DigestMethod Algorithm="http://www.w3.org/2001/04/xmlenc#sha256"/>
        <DigestValue>Tazq5FI1x50QkhV81zweR/VgOCEQ7X5dOK6lyEbTS4U=</DigestValue>
      </Reference>
      <Reference URI="/xl/worksheets/sheet27.xml?ContentType=application/vnd.openxmlformats-officedocument.spreadsheetml.worksheet+xml">
        <DigestMethod Algorithm="http://www.w3.org/2001/04/xmlenc#sha256"/>
        <DigestValue>Xvx1jDUciacGqVaUwQWijAaLAC1dwRu9puOu6F+E5UU=</DigestValue>
      </Reference>
      <Reference URI="/xl/worksheets/sheet28.xml?ContentType=application/vnd.openxmlformats-officedocument.spreadsheetml.worksheet+xml">
        <DigestMethod Algorithm="http://www.w3.org/2001/04/xmlenc#sha256"/>
        <DigestValue>RxauhyWs5JLrOeIshLDAQbrebfLSW0dCNi3AOsB3qD0=</DigestValue>
      </Reference>
      <Reference URI="/xl/worksheets/sheet29.xml?ContentType=application/vnd.openxmlformats-officedocument.spreadsheetml.worksheet+xml">
        <DigestMethod Algorithm="http://www.w3.org/2001/04/xmlenc#sha256"/>
        <DigestValue>7/2Ce3Fsb0SaPAdVdNbRlFG7oNBh4NSPa7773wIxLs8=</DigestValue>
      </Reference>
      <Reference URI="/xl/worksheets/sheet3.xml?ContentType=application/vnd.openxmlformats-officedocument.spreadsheetml.worksheet+xml">
        <DigestMethod Algorithm="http://www.w3.org/2001/04/xmlenc#sha256"/>
        <DigestValue>uV5I1tVE3Orwc2OwTQhx1HjOc7ogDsaOGvETQY1cJ84=</DigestValue>
      </Reference>
      <Reference URI="/xl/worksheets/sheet4.xml?ContentType=application/vnd.openxmlformats-officedocument.spreadsheetml.worksheet+xml">
        <DigestMethod Algorithm="http://www.w3.org/2001/04/xmlenc#sha256"/>
        <DigestValue>VXdv+WUgSoJ69c1hRenclqj4ReSoInf+95lF02eqHb0=</DigestValue>
      </Reference>
      <Reference URI="/xl/worksheets/sheet5.xml?ContentType=application/vnd.openxmlformats-officedocument.spreadsheetml.worksheet+xml">
        <DigestMethod Algorithm="http://www.w3.org/2001/04/xmlenc#sha256"/>
        <DigestValue>X2TdkyLsRmkirwjOkU7NLRxVGnk53uIAHLo/nYunwcM=</DigestValue>
      </Reference>
      <Reference URI="/xl/worksheets/sheet6.xml?ContentType=application/vnd.openxmlformats-officedocument.spreadsheetml.worksheet+xml">
        <DigestMethod Algorithm="http://www.w3.org/2001/04/xmlenc#sha256"/>
        <DigestValue>P3EQioeqdnVhIC4LdMcR36yoNn5BbZG65paTTYH7M5Q=</DigestValue>
      </Reference>
      <Reference URI="/xl/worksheets/sheet7.xml?ContentType=application/vnd.openxmlformats-officedocument.spreadsheetml.worksheet+xml">
        <DigestMethod Algorithm="http://www.w3.org/2001/04/xmlenc#sha256"/>
        <DigestValue>l9m9OhMMIUTk2xiM5cAFvUxhlZchfC8q9nnzhGEiXIM=</DigestValue>
      </Reference>
      <Reference URI="/xl/worksheets/sheet8.xml?ContentType=application/vnd.openxmlformats-officedocument.spreadsheetml.worksheet+xml">
        <DigestMethod Algorithm="http://www.w3.org/2001/04/xmlenc#sha256"/>
        <DigestValue>oA95AidH9OdBcIJlhHBhzVJmBC8Sx9YWJOv61HPJe04=</DigestValue>
      </Reference>
      <Reference URI="/xl/worksheets/sheet9.xml?ContentType=application/vnd.openxmlformats-officedocument.spreadsheetml.worksheet+xml">
        <DigestMethod Algorithm="http://www.w3.org/2001/04/xmlenc#sha256"/>
        <DigestValue>/2gerbzBywE7KWF4A7rkwso+VMreuThUrUSD4EkhUps=</DigestValue>
      </Reference>
    </Manifest>
    <SignatureProperties>
      <SignatureProperty Id="idSignatureTime" Target="#idPackageSignature">
        <mdssi:SignatureTime xmlns:mdssi="http://schemas.openxmlformats.org/package/2006/digital-signature">
          <mdssi:Format>YYYY-MM-DDThh:mm:ssTZD</mdssi:Format>
          <mdssi:Value>2022-07-25T10:43:55Z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16.0.15330/23</OfficeVersion>
          <ApplicationVersion>16.0.15330</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2022-07-25T10:43:55Z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