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 firstSheet="7" activeTab="17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 calcMode="autoNoTable"/>
</workbook>
</file>

<file path=xl/calcChain.xml><?xml version="1.0" encoding="utf-8"?>
<calcChain xmlns="http://schemas.openxmlformats.org/spreadsheetml/2006/main">
  <c r="C35" i="95" l="1"/>
  <c r="C12" i="95"/>
  <c r="F40" i="83"/>
  <c r="C40" i="83"/>
  <c r="J23" i="93" l="1"/>
  <c r="I23" i="93"/>
  <c r="K23" i="93" s="1"/>
  <c r="G23" i="93"/>
  <c r="F23" i="93"/>
  <c r="J21" i="93"/>
  <c r="I21" i="93"/>
  <c r="K21" i="93" s="1"/>
  <c r="G21" i="93"/>
  <c r="F21" i="93"/>
  <c r="H21" i="93" s="1"/>
  <c r="D21" i="93"/>
  <c r="C21" i="93"/>
  <c r="K20" i="93"/>
  <c r="K19" i="93"/>
  <c r="K18" i="93"/>
  <c r="H19" i="93"/>
  <c r="H20" i="93"/>
  <c r="H18" i="93"/>
  <c r="E20" i="93"/>
  <c r="E19" i="93"/>
  <c r="E18" i="93"/>
  <c r="J16" i="93"/>
  <c r="I16" i="93"/>
  <c r="K16" i="93" s="1"/>
  <c r="G16" i="93"/>
  <c r="F16" i="93"/>
  <c r="D16" i="93"/>
  <c r="C16" i="93"/>
  <c r="K15" i="93"/>
  <c r="K14" i="93"/>
  <c r="K13" i="93"/>
  <c r="K12" i="93"/>
  <c r="K11" i="93"/>
  <c r="K10" i="93"/>
  <c r="H15" i="93"/>
  <c r="H14" i="93"/>
  <c r="H13" i="93"/>
  <c r="H12" i="93"/>
  <c r="H11" i="93"/>
  <c r="H10" i="93"/>
  <c r="E11" i="93"/>
  <c r="E12" i="93"/>
  <c r="E13" i="93"/>
  <c r="E14" i="93"/>
  <c r="E15" i="93"/>
  <c r="E10" i="93"/>
  <c r="K8" i="93"/>
  <c r="H8" i="93"/>
  <c r="H9" i="91"/>
  <c r="H10" i="91"/>
  <c r="H11" i="91"/>
  <c r="H12" i="91"/>
  <c r="H13" i="91"/>
  <c r="H14" i="91"/>
  <c r="H15" i="91"/>
  <c r="H16" i="91"/>
  <c r="H17" i="91"/>
  <c r="H18" i="91"/>
  <c r="H19" i="91"/>
  <c r="H20" i="91"/>
  <c r="H21" i="91"/>
  <c r="H8" i="91"/>
  <c r="E16" i="93" l="1"/>
  <c r="J24" i="93"/>
  <c r="J25" i="93" s="1"/>
  <c r="H16" i="93"/>
  <c r="G24" i="93"/>
  <c r="G25" i="93" s="1"/>
  <c r="I24" i="93"/>
  <c r="F24" i="93"/>
  <c r="H24" i="93" s="1"/>
  <c r="H23" i="93"/>
  <c r="E21" i="93"/>
  <c r="C37" i="69"/>
  <c r="K24" i="93" l="1"/>
  <c r="K25" i="93" s="1"/>
  <c r="I25" i="93"/>
  <c r="H25" i="93"/>
  <c r="F25" i="93"/>
  <c r="C15" i="69"/>
  <c r="C15" i="88"/>
  <c r="E9" i="88"/>
  <c r="E10" i="88"/>
  <c r="E11" i="88"/>
  <c r="E12" i="88"/>
  <c r="E13" i="88"/>
  <c r="E14" i="88"/>
  <c r="E15" i="88"/>
  <c r="E16" i="88"/>
  <c r="E17" i="88"/>
  <c r="E18" i="88"/>
  <c r="E19" i="88"/>
  <c r="E20" i="88"/>
  <c r="E8" i="88"/>
  <c r="F22" i="75"/>
  <c r="C22" i="75"/>
  <c r="G34" i="85"/>
  <c r="F34" i="85"/>
  <c r="D34" i="85"/>
  <c r="C34" i="85"/>
  <c r="G14" i="83"/>
  <c r="F14" i="83"/>
  <c r="D14" i="83"/>
  <c r="C14" i="83"/>
  <c r="B2" i="95" l="1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C21" i="94" l="1"/>
  <c r="B17" i="84" s="1"/>
  <c r="C20" i="94"/>
  <c r="B16" i="84" s="1"/>
  <c r="C19" i="94"/>
  <c r="B15" i="84" s="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C30" i="95" l="1"/>
  <c r="C26" i="95"/>
  <c r="C18" i="95"/>
  <c r="C8" i="95"/>
  <c r="C36" i="95" l="1"/>
  <c r="C38" i="95" s="1"/>
  <c r="D6" i="86"/>
  <c r="D13" i="86" s="1"/>
  <c r="C6" i="86" l="1"/>
  <c r="C13" i="86" s="1"/>
  <c r="D11" i="94" l="1"/>
  <c r="D19" i="94"/>
  <c r="D12" i="94"/>
  <c r="D17" i="94"/>
  <c r="D9" i="94"/>
  <c r="D21" i="94"/>
  <c r="D7" i="94"/>
  <c r="D8" i="94"/>
  <c r="D13" i="94"/>
  <c r="D20" i="94"/>
  <c r="D15" i="94"/>
  <c r="D16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E7" i="92" s="1"/>
  <c r="N9" i="92"/>
  <c r="E9" i="92"/>
  <c r="N8" i="92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N7" i="92" l="1"/>
  <c r="N21" i="92" s="1"/>
  <c r="E21" i="92"/>
  <c r="C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53" i="85" l="1"/>
  <c r="E34" i="85"/>
  <c r="E30" i="85"/>
  <c r="H34" i="85"/>
  <c r="H9" i="85"/>
  <c r="F31" i="85"/>
  <c r="G54" i="85"/>
  <c r="E61" i="85"/>
  <c r="H53" i="85"/>
  <c r="F45" i="85"/>
  <c r="H45" i="85" s="1"/>
  <c r="H61" i="85"/>
  <c r="G31" i="85"/>
  <c r="C8" i="73"/>
  <c r="C13" i="73" s="1"/>
  <c r="E22" i="85"/>
  <c r="C31" i="85"/>
  <c r="F54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54" i="85" l="1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E31" i="85"/>
  <c r="E41" i="83"/>
  <c r="E31" i="83"/>
  <c r="H56" i="85" l="1"/>
  <c r="F63" i="85"/>
  <c r="H63" i="85" s="1"/>
  <c r="E54" i="85"/>
  <c r="C56" i="85"/>
  <c r="C25" i="69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5" i="69" l="1"/>
</calcChain>
</file>

<file path=xl/sharedStrings.xml><?xml version="1.0" encoding="utf-8"?>
<sst xmlns="http://schemas.openxmlformats.org/spreadsheetml/2006/main" count="746" uniqueCount="536">
  <si>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</si>
  <si>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</si>
  <si>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</si>
  <si>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</si>
  <si>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</si>
  <si>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</si>
  <si>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</si>
  <si>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</si>
  <si>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</si>
  <si>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</si>
  <si>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</si>
  <si>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</si>
  <si>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</si>
  <si>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</si>
  <si>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</si>
  <si>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</si>
  <si>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</si>
  <si>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</si>
  <si>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</si>
  <si>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</si>
  <si>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</si>
  <si>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</si>
  <si>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</si>
  <si>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</si>
  <si>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</si>
  <si>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</si>
  <si>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</si>
  <si>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</si>
  <si>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</si>
  <si>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</si>
  <si>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</si>
  <si>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</si>
  <si>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</si>
  <si>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</si>
  <si>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</si>
  <si>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</si>
  <si>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</si>
  <si>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</si>
  <si>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</si>
  <si>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</si>
  <si>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</si>
  <si>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</si>
  <si>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</si>
  <si>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</si>
  <si>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</si>
  <si>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</si>
  <si>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</si>
  <si>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</si>
  <si>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</si>
  <si>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</si>
  <si>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</si>
  <si>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</si>
  <si>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</si>
  <si>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</si>
  <si>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</si>
  <si>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</si>
  <si>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</si>
  <si>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</si>
  <si>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</si>
  <si>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</si>
  <si>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</si>
  <si>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</si>
  <si>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</si>
  <si>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</si>
  <si>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</si>
  <si>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</si>
  <si>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</si>
  <si>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</si>
  <si>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</si>
  <si>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</si>
  <si>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</si>
  <si>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</si>
  <si>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</si>
  <si>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</si>
  <si>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</si>
  <si>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</si>
  <si>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</si>
  <si>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</si>
  <si>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</si>
  <si>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</si>
  <si>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</si>
  <si>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</si>
  <si>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</si>
  <si>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</si>
  <si>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</si>
  <si>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</si>
  <si>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</si>
  <si>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</si>
  <si>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</si>
  <si>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</si>
  <si>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</si>
  <si>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</si>
  <si>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</si>
  <si>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</si>
  <si>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</si>
  <si>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</si>
  <si>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</si>
  <si>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</si>
  <si>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</si>
  <si>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</si>
  <si>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</si>
  <si>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</si>
  <si>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</si>
  <si>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</si>
  <si>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</si>
  <si>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</si>
  <si>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</si>
  <si>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</si>
  <si>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</si>
  <si>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</si>
  <si>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</si>
  <si>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</si>
  <si>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</si>
  <si>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</si>
  <si>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</si>
  <si>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</si>
  <si>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</si>
  <si>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</si>
  <si>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</si>
  <si>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</si>
  <si>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</si>
  <si>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</si>
  <si>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</si>
  <si>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</si>
  <si>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</si>
  <si>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</si>
  <si>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</si>
  <si>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</si>
  <si>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</si>
  <si>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</si>
  <si>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</si>
  <si>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</si>
  <si>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</si>
  <si>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</si>
  <si>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</si>
  <si>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</si>
  <si>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</si>
  <si>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</si>
  <si>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</si>
  <si>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</si>
  <si>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</si>
  <si>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</si>
  <si>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</si>
  <si>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</si>
  <si>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</si>
  <si>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</si>
  <si>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</si>
  <si>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</si>
  <si>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</si>
  <si>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</si>
  <si>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</si>
  <si>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</si>
  <si>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</si>
  <si>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</si>
  <si>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</si>
  <si>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</si>
  <si>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</si>
  <si>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</si>
  <si>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</si>
  <si>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</si>
  <si>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</si>
  <si>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</si>
  <si>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</si>
  <si>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</si>
  <si>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</si>
  <si>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</si>
  <si>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</si>
  <si>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</si>
  <si>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</si>
  <si>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</si>
  <si>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</si>
  <si>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</si>
  <si>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</si>
  <si>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</si>
  <si>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</si>
  <si>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</si>
  <si>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</si>
  <si>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</si>
  <si>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</si>
  <si>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</si>
  <si>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</si>
  <si>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</si>
  <si>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</si>
  <si>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</si>
  <si>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</si>
  <si>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</si>
  <si>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</si>
  <si>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</si>
  <si>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</si>
  <si>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</si>
  <si>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</si>
  <si>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</si>
  <si>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</si>
  <si>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</si>
  <si>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</si>
  <si>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</si>
  <si>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</si>
  <si>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</si>
  <si>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</si>
  <si>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</si>
  <si>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</si>
  <si>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</si>
  <si>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</si>
  <si>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</si>
  <si>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</si>
  <si>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</si>
  <si>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</si>
  <si>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</si>
  <si>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</si>
  <si>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</si>
  <si>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</si>
  <si>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</si>
  <si>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</si>
  <si>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</si>
  <si>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</si>
  <si>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</si>
  <si>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</si>
  <si>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</si>
  <si>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</si>
  <si>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</si>
  <si>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</si>
  <si>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</si>
  <si>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</si>
  <si>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</si>
  <si>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</si>
  <si>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</si>
  <si>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</si>
  <si>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</si>
  <si>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</si>
  <si>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</si>
  <si>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</si>
  <si>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</si>
  <si>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</si>
  <si>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</si>
  <si>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</si>
  <si>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</si>
  <si>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</si>
  <si>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</si>
  <si>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</si>
  <si>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</si>
  <si>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</si>
  <si>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</si>
  <si>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</si>
  <si>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</si>
  <si>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</si>
  <si>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</si>
  <si>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</si>
  <si>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</si>
  <si>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</si>
  <si>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</si>
  <si>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</si>
  <si>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</si>
  <si>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</si>
  <si>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</si>
  <si>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</si>
  <si>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</si>
  <si>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</si>
  <si>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</si>
  <si>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</si>
  <si>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</si>
  <si>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</si>
  <si>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</si>
  <si>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</si>
  <si>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</si>
  <si>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</si>
  <si>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</si>
  <si>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</si>
  <si>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</si>
  <si>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</si>
  <si>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</si>
  <si>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</si>
  <si>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</si>
  <si>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</si>
  <si>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</si>
  <si>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</si>
  <si>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</si>
  <si>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</si>
  <si>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</si>
  <si>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</si>
  <si>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</si>
  <si>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</si>
  <si>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</si>
  <si>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</si>
  <si>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</si>
  <si>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</si>
  <si>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</si>
  <si>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</si>
  <si>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</si>
  <si>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</si>
  <si>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</si>
  <si>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</si>
  <si>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</si>
  <si>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</si>
  <si>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</si>
  <si>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</si>
  <si>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</si>
  <si>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</si>
  <si>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</si>
  <si>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</si>
  <si>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</si>
  <si>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</si>
  <si>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</si>
  <si>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</si>
  <si>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</si>
  <si>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</si>
  <si>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</si>
  <si>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</si>
  <si>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</si>
  <si>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</si>
  <si>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</si>
  <si>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</si>
  <si>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</si>
  <si>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</si>
  <si>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</si>
  <si>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</si>
  <si>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</si>
  <si>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</si>
  <si>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</si>
  <si>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</si>
  <si>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</si>
  <si>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</si>
  <si>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</si>
  <si>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</si>
  <si>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</si>
  <si>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</si>
  <si>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</si>
  <si>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</si>
  <si>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</si>
  <si>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</si>
  <si>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</si>
  <si>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</si>
  <si>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</si>
  <si>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</si>
  <si>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</si>
  <si>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</si>
  <si>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</si>
  <si>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</si>
  <si>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</si>
  <si>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</si>
  <si>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</si>
  <si>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</si>
  <si>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</si>
  <si>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</si>
  <si>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</si>
  <si>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</si>
  <si>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</si>
  <si>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</si>
  <si>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</si>
  <si>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</si>
  <si>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</si>
  <si>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</si>
  <si>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</si>
  <si>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</si>
  <si>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</si>
  <si>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</si>
  <si>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</si>
  <si>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</si>
  <si>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</si>
  <si>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</si>
  <si>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</si>
  <si>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</si>
  <si>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</si>
  <si>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</si>
  <si>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</si>
  <si>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</si>
  <si>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</si>
  <si>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</si>
  <si>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</si>
  <si>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</si>
  <si>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</si>
  <si>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</si>
  <si>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</si>
  <si>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</si>
  <si>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</si>
  <si>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</si>
  <si>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</si>
  <si>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</si>
  <si>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</si>
  <si>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</si>
  <si>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</si>
  <si>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</si>
  <si>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</si>
  <si>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</si>
  <si>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</si>
  <si>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</si>
  <si>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</si>
  <si>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</si>
  <si>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</si>
  <si>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</si>
  <si>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</si>
  <si>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</si>
  <si>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</si>
  <si>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</si>
  <si>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</si>
  <si>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</si>
  <si>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</si>
  <si>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</si>
  <si>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</si>
  <si>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</si>
  <si>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</si>
  <si>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</si>
  <si>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</si>
  <si>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</si>
  <si>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</si>
  <si>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</si>
  <si>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</si>
  <si>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</si>
  <si>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</si>
  <si>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</si>
  <si>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</si>
  <si>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</si>
  <si>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</si>
  <si>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</si>
  <si>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</si>
  <si>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</si>
  <si>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</si>
  <si>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</si>
  <si>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</si>
  <si>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</si>
  <si>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</si>
  <si>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</si>
  <si>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</si>
  <si>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</si>
  <si>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</si>
  <si>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</si>
  <si>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</si>
  <si>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</si>
  <si>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</si>
  <si>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</si>
  <si>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</si>
  <si>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</si>
  <si>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</si>
  <si>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</si>
  <si>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</si>
  <si>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</si>
  <si>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</si>
  <si>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</si>
  <si>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</si>
  <si>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</si>
  <si>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</si>
  <si>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</si>
  <si>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</si>
  <si>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</si>
  <si>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</si>
  <si>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</si>
  <si>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</si>
  <si>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</si>
  <si>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</si>
  <si>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</si>
  <si>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</si>
  <si>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</si>
  <si>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</si>
  <si>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</si>
  <si>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</si>
  <si>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</si>
  <si>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</si>
  <si>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</si>
  <si>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</si>
  <si>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</si>
  <si>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</si>
  <si>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</si>
  <si>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</si>
  <si>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</si>
  <si>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</si>
  <si>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</si>
  <si>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</si>
  <si>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</si>
  <si>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</si>
  <si>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</si>
  <si>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</si>
  <si>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</si>
  <si>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</si>
  <si>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</si>
  <si>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</si>
  <si>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</si>
  <si>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</si>
  <si>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</si>
  <si>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</si>
  <si>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</si>
  <si>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</si>
  <si>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</si>
  <si>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</si>
  <si>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</si>
  <si>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</si>
  <si>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</si>
  <si>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</si>
  <si>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</si>
  <si>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</si>
  <si>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</si>
  <si>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</si>
  <si>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</si>
  <si>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</si>
  <si>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</si>
  <si>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</si>
  <si>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</si>
  <si>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</si>
  <si>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</si>
  <si>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Thomas Engelhardt (Germany)</t>
  </si>
  <si>
    <t xml:space="preserve">Thomas Engelhardt </t>
  </si>
  <si>
    <t>JSC "CREDO BANK"</t>
  </si>
  <si>
    <t>Zaal  Pirtskhelava</t>
  </si>
  <si>
    <t>www.credo.ge</t>
  </si>
  <si>
    <t>Franciscus Bernardus Martinus Streppel (Netherlands)</t>
  </si>
  <si>
    <t>Paul-Catalin Panciu (Romania)</t>
  </si>
  <si>
    <t>Johannes Mainhardt (Germany)</t>
  </si>
  <si>
    <t>Andrew Pospielovsky (Great Britain)</t>
  </si>
  <si>
    <t>Zaal Pirtskhelava</t>
  </si>
  <si>
    <t>Erekle Zatiashvili</t>
  </si>
  <si>
    <t>Zaza Tkeshelashvili</t>
  </si>
  <si>
    <t xml:space="preserve">Access Microfinance Holding AG (Germany) </t>
  </si>
  <si>
    <t xml:space="preserve">Triodos Custody B.V., Triodos Fair Share Fund (Netherlands) </t>
  </si>
  <si>
    <t xml:space="preserve">Triodos SICAV II, Triodos Microfinance Fund (Luxembourg) </t>
  </si>
  <si>
    <t xml:space="preserve">ResponsAbility Participations AG (Switzerland) </t>
  </si>
  <si>
    <t>responsAbility Management Company S.A. acting in its own name for responsAbility Micro and SME Finance Fund (formerly responsAbility Global Microfinance Fund)</t>
  </si>
  <si>
    <t>responsAbility SICAV (Lux) acting for its sub-fund responsAbility SICAV (Lux) Micro and SME Finance Leaders (formerly responsAbility SICAV (Lux) Microfinance Leaders</t>
  </si>
  <si>
    <t>CDC Group PLC (UK)</t>
  </si>
  <si>
    <t xml:space="preserve">European Investment Bank (Luxembourg) </t>
  </si>
  <si>
    <t xml:space="preserve">International Finance Corporation (USA) </t>
  </si>
  <si>
    <t xml:space="preserve">Kreditanstalt für Wiederaufbau (Germany) </t>
  </si>
  <si>
    <t xml:space="preserve">LFS Advisory GmbH (Germany) </t>
  </si>
  <si>
    <t xml:space="preserve">Dr. Bernd Zattler (Germany) </t>
  </si>
  <si>
    <t>Omidyar Tufts Microfinance Fund (USA)</t>
  </si>
  <si>
    <t>6.2.1</t>
  </si>
  <si>
    <t>6.2.2</t>
  </si>
  <si>
    <t>Of which General reserves amount</t>
  </si>
  <si>
    <t>Of which COVID-19 related provisions</t>
  </si>
  <si>
    <t>table 9 (Capital), C46</t>
  </si>
  <si>
    <t>table 9 (Capital), C10</t>
  </si>
  <si>
    <t>among them general reserves of off balance items</t>
  </si>
  <si>
    <t>table 9 (Capital), C44</t>
  </si>
  <si>
    <t>table 9 (Capital), C7</t>
  </si>
  <si>
    <t>table 9 (Capital), C11</t>
  </si>
  <si>
    <t>table 9 (Capital), C9</t>
  </si>
  <si>
    <t>30.09.2020</t>
  </si>
  <si>
    <t>Nikoloz Kutateladze</t>
  </si>
  <si>
    <t>Aleksandre Kumsiashvili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</si>
</sst>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0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1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6" fillId="70" borderId="102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horizontal="left" vertical="center" wrapText="1"/>
    </xf>
    <xf numFmtId="164" fontId="106" fillId="0" borderId="104" xfId="7" applyNumberFormat="1" applyFont="1" applyFill="1" applyBorder="1" applyAlignment="1" applyProtection="1">
      <alignment horizontal="right" vertical="center"/>
      <protection locked="0"/>
    </xf>
    <xf numFmtId="0" fontId="105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7" fillId="70" borderId="102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vertical="center" wrapText="1"/>
    </xf>
    <xf numFmtId="0" fontId="106" fillId="70" borderId="103" xfId="20964" applyFont="1" applyFill="1" applyBorder="1" applyAlignment="1">
      <alignment horizontal="left" vertical="center"/>
    </xf>
    <xf numFmtId="0" fontId="107" fillId="3" borderId="102" xfId="20964" applyFont="1" applyFill="1" applyBorder="1" applyAlignment="1">
      <alignment horizontal="center" vertical="center"/>
    </xf>
    <xf numFmtId="0" fontId="106" fillId="3" borderId="103" xfId="20964" applyFont="1" applyFill="1" applyBorder="1" applyAlignment="1">
      <alignment horizontal="left" vertical="center"/>
    </xf>
    <xf numFmtId="0" fontId="107" fillId="0" borderId="102" xfId="20964" applyFont="1" applyFill="1" applyBorder="1" applyAlignment="1">
      <alignment horizontal="center" vertical="center"/>
    </xf>
    <xf numFmtId="0" fontId="106" fillId="0" borderId="103" xfId="20964" applyFont="1" applyFill="1" applyBorder="1" applyAlignment="1">
      <alignment horizontal="left" vertical="center"/>
    </xf>
    <xf numFmtId="0" fontId="108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center"/>
    </xf>
    <xf numFmtId="164" fontId="106" fillId="78" borderId="104" xfId="7" applyNumberFormat="1" applyFont="1" applyFill="1" applyBorder="1" applyAlignment="1" applyProtection="1">
      <alignment horizontal="right" vertical="center"/>
      <protection locked="0"/>
    </xf>
    <xf numFmtId="0" fontId="105" fillId="77" borderId="105" xfId="20964" applyFont="1" applyFill="1" applyBorder="1" applyAlignment="1">
      <alignment vertical="center"/>
    </xf>
    <xf numFmtId="0" fontId="105" fillId="77" borderId="106" xfId="20964" applyFont="1" applyFill="1" applyBorder="1" applyAlignment="1">
      <alignment vertical="center"/>
    </xf>
    <xf numFmtId="164" fontId="105" fillId="77" borderId="103" xfId="7" applyNumberFormat="1" applyFont="1" applyFill="1" applyBorder="1" applyAlignment="1">
      <alignment horizontal="right" vertical="center"/>
    </xf>
    <xf numFmtId="0" fontId="110" fillId="3" borderId="102" xfId="20964" applyFont="1" applyFill="1" applyBorder="1" applyAlignment="1">
      <alignment horizontal="center" vertical="center"/>
    </xf>
    <xf numFmtId="0" fontId="111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10" fillId="70" borderId="102" xfId="20964" applyFont="1" applyFill="1" applyBorder="1" applyAlignment="1">
      <alignment horizontal="center" vertical="center"/>
    </xf>
    <xf numFmtId="164" fontId="106" fillId="3" borderId="104" xfId="7" applyNumberFormat="1" applyFont="1" applyFill="1" applyBorder="1" applyAlignment="1" applyProtection="1">
      <alignment horizontal="right" vertical="center"/>
      <protection locked="0"/>
    </xf>
    <xf numFmtId="0" fontId="111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0" fillId="0" borderId="104" xfId="0" applyFont="1" applyFill="1" applyBorder="1" applyAlignment="1">
      <alignment horizontal="left" vertical="center" wrapText="1"/>
    </xf>
    <xf numFmtId="10" fontId="96" fillId="0" borderId="104" xfId="20962" applyNumberFormat="1" applyFont="1" applyFill="1" applyBorder="1" applyAlignment="1">
      <alignment horizontal="left" vertical="center" wrapText="1"/>
    </xf>
    <xf numFmtId="10" fontId="3" fillId="0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left" vertical="center" wrapText="1"/>
    </xf>
    <xf numFmtId="10" fontId="100" fillId="0" borderId="104" xfId="20962" applyNumberFormat="1" applyFont="1" applyFill="1" applyBorder="1" applyAlignment="1">
      <alignment horizontal="left" vertical="center" wrapText="1"/>
    </xf>
    <xf numFmtId="10" fontId="4" fillId="36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0" fontId="6" fillId="0" borderId="3" xfId="17" applyBorder="1" applyAlignment="1" applyProtection="1"/>
    <xf numFmtId="10" fontId="3" fillId="0" borderId="104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4" xfId="20962" applyNumberFormat="1" applyFont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94" fillId="2" borderId="104" xfId="20962" applyNumberFormat="1" applyFont="1" applyFill="1" applyBorder="1" applyAlignment="1" applyProtection="1">
      <alignment vertical="center"/>
      <protection locked="0"/>
    </xf>
    <xf numFmtId="10" fontId="94" fillId="2" borderId="104" xfId="20962" applyNumberFormat="1" applyFont="1" applyFill="1" applyBorder="1" applyAlignment="1" applyProtection="1">
      <alignment vertical="center"/>
    </xf>
    <xf numFmtId="165" fontId="94" fillId="2" borderId="104" xfId="20962" applyNumberFormat="1" applyFont="1" applyFill="1" applyBorder="1" applyAlignment="1" applyProtection="1">
      <alignment vertical="center"/>
      <protection locked="0"/>
    </xf>
    <xf numFmtId="193" fontId="94" fillId="0" borderId="104" xfId="0" applyNumberFormat="1" applyFont="1" applyFill="1" applyBorder="1" applyAlignment="1" applyProtection="1">
      <alignment vertical="center"/>
      <protection locked="0"/>
    </xf>
    <xf numFmtId="193" fontId="94" fillId="2" borderId="104" xfId="0" applyNumberFormat="1" applyFont="1" applyFill="1" applyBorder="1" applyAlignment="1" applyProtection="1">
      <alignment vertical="center"/>
      <protection locked="0"/>
    </xf>
    <xf numFmtId="9" fontId="94" fillId="0" borderId="25" xfId="20962" applyFont="1" applyFill="1" applyBorder="1" applyAlignment="1" applyProtection="1">
      <alignment vertical="center"/>
      <protection locked="0"/>
    </xf>
    <xf numFmtId="10" fontId="94" fillId="0" borderId="25" xfId="20962" applyNumberFormat="1" applyFont="1" applyFill="1" applyBorder="1" applyAlignment="1" applyProtection="1">
      <alignment vertical="center"/>
      <protection locked="0"/>
    </xf>
    <xf numFmtId="10" fontId="94" fillId="2" borderId="25" xfId="20962" applyNumberFormat="1" applyFont="1" applyFill="1" applyBorder="1" applyAlignment="1" applyProtection="1">
      <alignment vertical="center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93" fontId="45" fillId="0" borderId="3" xfId="0" applyNumberFormat="1" applyFont="1" applyFill="1" applyBorder="1" applyAlignment="1" applyProtection="1">
      <alignment horizontal="right"/>
    </xf>
    <xf numFmtId="0" fontId="2" fillId="0" borderId="105" xfId="0" applyFont="1" applyBorder="1" applyAlignment="1">
      <alignment wrapText="1"/>
    </xf>
    <xf numFmtId="10" fontId="84" fillId="0" borderId="23" xfId="20962" applyNumberFormat="1" applyFont="1" applyBorder="1" applyAlignment="1"/>
    <xf numFmtId="10" fontId="84" fillId="0" borderId="91" xfId="20962" applyNumberFormat="1" applyFont="1" applyBorder="1" applyAlignment="1"/>
    <xf numFmtId="0" fontId="2" fillId="0" borderId="94" xfId="0" applyFont="1" applyBorder="1" applyAlignment="1">
      <alignment vertical="center"/>
    </xf>
    <xf numFmtId="0" fontId="2" fillId="0" borderId="97" xfId="0" applyFont="1" applyBorder="1" applyAlignment="1">
      <alignment wrapText="1"/>
    </xf>
    <xf numFmtId="10" fontId="3" fillId="0" borderId="91" xfId="20962" applyNumberFormat="1" applyFont="1" applyBorder="1" applyAlignment="1"/>
    <xf numFmtId="10" fontId="3" fillId="0" borderId="107" xfId="20962" applyNumberFormat="1" applyFont="1" applyBorder="1" applyAlignment="1"/>
    <xf numFmtId="10" fontId="3" fillId="0" borderId="42" xfId="20962" applyNumberFormat="1" applyFont="1" applyBorder="1" applyAlignment="1"/>
    <xf numFmtId="164" fontId="3" fillId="0" borderId="88" xfId="7" applyNumberFormat="1" applyFont="1" applyFill="1" applyBorder="1" applyAlignment="1">
      <alignment horizontal="righ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0" fontId="112" fillId="0" borderId="11" xfId="0" applyFont="1" applyBorder="1" applyAlignment="1">
      <alignment horizontal="center" wrapText="1"/>
    </xf>
    <xf numFmtId="0" fontId="112" fillId="0" borderId="11" xfId="0" applyFont="1" applyBorder="1" applyAlignment="1">
      <alignment horizontal="right" wrapText="1" indent="1"/>
    </xf>
    <xf numFmtId="164" fontId="3" fillId="0" borderId="29" xfId="7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9" fontId="3" fillId="0" borderId="100" xfId="20962" applyFont="1" applyFill="1" applyBorder="1" applyAlignment="1">
      <alignment vertical="center"/>
    </xf>
    <xf numFmtId="9" fontId="3" fillId="0" borderId="108" xfId="20962" applyFont="1" applyFill="1" applyBorder="1" applyAlignment="1">
      <alignment vertical="center"/>
    </xf>
    <xf numFmtId="164" fontId="3" fillId="0" borderId="92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4" fillId="0" borderId="93" xfId="7" applyNumberFormat="1" applyFont="1" applyFill="1" applyBorder="1" applyAlignment="1">
      <alignment vertical="center"/>
    </xf>
    <xf numFmtId="164" fontId="4" fillId="3" borderId="90" xfId="7" applyNumberFormat="1" applyFont="1" applyFill="1" applyBorder="1" applyAlignment="1">
      <alignment vertical="center"/>
    </xf>
    <xf numFmtId="164" fontId="4" fillId="3" borderId="91" xfId="7" applyNumberFormat="1" applyFont="1" applyFill="1" applyBorder="1" applyAlignment="1">
      <alignment vertical="center"/>
    </xf>
    <xf numFmtId="164" fontId="4" fillId="0" borderId="92" xfId="7" applyNumberFormat="1" applyFont="1" applyFill="1" applyBorder="1" applyAlignment="1">
      <alignment vertical="center"/>
    </xf>
    <xf numFmtId="164" fontId="4" fillId="0" borderId="87" xfId="7" applyNumberFormat="1" applyFont="1" applyFill="1" applyBorder="1" applyAlignment="1">
      <alignment vertical="center"/>
    </xf>
    <xf numFmtId="164" fontId="4" fillId="0" borderId="25" xfId="7" applyNumberFormat="1" applyFont="1" applyFill="1" applyBorder="1" applyAlignment="1">
      <alignment vertical="center"/>
    </xf>
    <xf numFmtId="164" fontId="106" fillId="78" borderId="104" xfId="948" applyNumberFormat="1" applyFont="1" applyFill="1" applyBorder="1" applyAlignment="1" applyProtection="1">
      <alignment horizontal="right" vertical="center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93" fontId="2" fillId="0" borderId="3" xfId="5" applyNumberFormat="1" applyFont="1" applyFill="1" applyBorder="1" applyProtection="1">
      <protection locked="0"/>
    </xf>
    <xf numFmtId="164" fontId="106" fillId="78" borderId="104" xfId="7" applyNumberFormat="1" applyFont="1" applyFill="1" applyBorder="1" applyAlignment="1" applyProtection="1">
      <alignment horizontal="right" vertical="center"/>
    </xf>
    <xf numFmtId="10" fontId="106" fillId="0" borderId="104" xfId="20962" applyNumberFormat="1" applyFont="1" applyFill="1" applyBorder="1" applyAlignment="1" applyProtection="1">
      <alignment horizontal="right" vertical="center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edo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A6" sqref="A6:C6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00"/>
      <c r="B1" s="248" t="s">
        <v>354</v>
      </c>
      <c r="C1" s="200"/>
    </row>
    <row r="2" spans="1:3">
      <c r="A2" s="249">
        <v>1</v>
      </c>
      <c r="B2" s="406" t="s">
        <v>355</v>
      </c>
      <c r="C2" s="106" t="s">
        <v>499</v>
      </c>
    </row>
    <row r="3" spans="1:3">
      <c r="A3" s="249">
        <v>2</v>
      </c>
      <c r="B3" s="407" t="s">
        <v>351</v>
      </c>
      <c r="C3" s="106" t="s">
        <v>498</v>
      </c>
    </row>
    <row r="4" spans="1:3">
      <c r="A4" s="249">
        <v>3</v>
      </c>
      <c r="B4" s="408" t="s">
        <v>356</v>
      </c>
      <c r="C4" s="106" t="s">
        <v>500</v>
      </c>
    </row>
    <row r="5" spans="1:3">
      <c r="A5" s="250">
        <v>4</v>
      </c>
      <c r="B5" s="409" t="s">
        <v>352</v>
      </c>
      <c r="C5" s="468" t="s">
        <v>501</v>
      </c>
    </row>
    <row r="6" spans="1:3" s="251" customFormat="1" ht="45.75" customHeight="1">
      <c r="A6" s="516" t="s">
        <v>430</v>
      </c>
      <c r="B6" s="517"/>
      <c r="C6" s="517"/>
    </row>
    <row r="7" spans="1:3" ht="15">
      <c r="A7" s="252" t="s">
        <v>35</v>
      </c>
      <c r="B7" s="248" t="s">
        <v>353</v>
      </c>
    </row>
    <row r="8" spans="1:3">
      <c r="A8" s="200">
        <v>1</v>
      </c>
      <c r="B8" s="298" t="s">
        <v>26</v>
      </c>
    </row>
    <row r="9" spans="1:3">
      <c r="A9" s="200">
        <v>2</v>
      </c>
      <c r="B9" s="299" t="s">
        <v>27</v>
      </c>
    </row>
    <row r="10" spans="1:3">
      <c r="A10" s="200">
        <v>3</v>
      </c>
      <c r="B10" s="299" t="s">
        <v>28</v>
      </c>
    </row>
    <row r="11" spans="1:3">
      <c r="A11" s="200">
        <v>4</v>
      </c>
      <c r="B11" s="299" t="s">
        <v>29</v>
      </c>
      <c r="C11" s="112"/>
    </row>
    <row r="12" spans="1:3">
      <c r="A12" s="200">
        <v>5</v>
      </c>
      <c r="B12" s="299" t="s">
        <v>30</v>
      </c>
    </row>
    <row r="13" spans="1:3">
      <c r="A13" s="200">
        <v>6</v>
      </c>
      <c r="B13" s="300" t="s">
        <v>363</v>
      </c>
    </row>
    <row r="14" spans="1:3">
      <c r="A14" s="200">
        <v>7</v>
      </c>
      <c r="B14" s="299" t="s">
        <v>357</v>
      </c>
    </row>
    <row r="15" spans="1:3">
      <c r="A15" s="200">
        <v>8</v>
      </c>
      <c r="B15" s="299" t="s">
        <v>358</v>
      </c>
    </row>
    <row r="16" spans="1:3">
      <c r="A16" s="200">
        <v>9</v>
      </c>
      <c r="B16" s="299" t="s">
        <v>31</v>
      </c>
    </row>
    <row r="17" spans="1:2">
      <c r="A17" s="405" t="s">
        <v>429</v>
      </c>
      <c r="B17" s="404" t="s">
        <v>416</v>
      </c>
    </row>
    <row r="18" spans="1:2">
      <c r="A18" s="200">
        <v>10</v>
      </c>
      <c r="B18" s="299" t="s">
        <v>32</v>
      </c>
    </row>
    <row r="19" spans="1:2">
      <c r="A19" s="200">
        <v>11</v>
      </c>
      <c r="B19" s="300" t="s">
        <v>359</v>
      </c>
    </row>
    <row r="20" spans="1:2">
      <c r="A20" s="200">
        <v>12</v>
      </c>
      <c r="B20" s="300" t="s">
        <v>33</v>
      </c>
    </row>
    <row r="21" spans="1:2">
      <c r="A21" s="462">
        <v>13</v>
      </c>
      <c r="B21" s="463" t="s">
        <v>360</v>
      </c>
    </row>
    <row r="22" spans="1:2">
      <c r="A22" s="462">
        <v>14</v>
      </c>
      <c r="B22" s="464" t="s">
        <v>387</v>
      </c>
    </row>
    <row r="23" spans="1:2">
      <c r="A23" s="465">
        <v>15</v>
      </c>
      <c r="B23" s="466" t="s">
        <v>34</v>
      </c>
    </row>
    <row r="24" spans="1:2">
      <c r="A24" s="465">
        <v>15.1</v>
      </c>
      <c r="B24" s="467" t="s">
        <v>443</v>
      </c>
    </row>
    <row r="25" spans="1:2">
      <c r="A25" s="115"/>
      <c r="B25" s="20"/>
    </row>
    <row r="26" spans="1:2">
      <c r="A26" s="115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37" activePane="bottomRight" state="frozen"/>
      <selection activeCell="B9" sqref="B9"/>
      <selection pane="topRight" activeCell="B9" sqref="B9"/>
      <selection pane="bottomLeft" activeCell="B9" sqref="B9"/>
      <selection pane="bottomRight" activeCell="C46" sqref="C46"/>
    </sheetView>
  </sheetViews>
  <sheetFormatPr defaultColWidth="9.140625" defaultRowHeight="12.75"/>
  <cols>
    <col min="1" max="1" width="9.5703125" style="115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36</v>
      </c>
      <c r="B1" s="3" t="str">
        <f>'Info '!C2</f>
        <v>JSC "CREDO BANK"</v>
      </c>
    </row>
    <row r="2" spans="1:3" s="101" customFormat="1" ht="15.75" customHeight="1">
      <c r="A2" s="101" t="s">
        <v>37</v>
      </c>
      <c r="B2" s="4" t="str">
        <f>'1. key ratios '!B2</f>
        <v>30.09.2020</v>
      </c>
    </row>
    <row r="3" spans="1:3" s="101" customFormat="1" ht="15.75" customHeight="1"/>
    <row r="4" spans="1:3" ht="13.5" thickBot="1">
      <c r="A4" s="115" t="s">
        <v>255</v>
      </c>
      <c r="B4" s="181" t="s">
        <v>254</v>
      </c>
    </row>
    <row r="5" spans="1:3">
      <c r="A5" s="116" t="s">
        <v>12</v>
      </c>
      <c r="B5" s="117"/>
      <c r="C5" s="118" t="s">
        <v>79</v>
      </c>
    </row>
    <row r="6" spans="1:3">
      <c r="A6" s="119">
        <v>1</v>
      </c>
      <c r="B6" s="120" t="s">
        <v>253</v>
      </c>
      <c r="C6" s="121">
        <f>SUM(C7:C11)</f>
        <v>144326215.18999979</v>
      </c>
    </row>
    <row r="7" spans="1:3">
      <c r="A7" s="119">
        <v>2</v>
      </c>
      <c r="B7" s="122" t="s">
        <v>252</v>
      </c>
      <c r="C7" s="123">
        <v>4400000</v>
      </c>
    </row>
    <row r="8" spans="1:3">
      <c r="A8" s="119">
        <v>3</v>
      </c>
      <c r="B8" s="124" t="s">
        <v>251</v>
      </c>
      <c r="C8" s="123"/>
    </row>
    <row r="9" spans="1:3">
      <c r="A9" s="119">
        <v>4</v>
      </c>
      <c r="B9" s="124" t="s">
        <v>250</v>
      </c>
      <c r="C9" s="123">
        <v>304401.28999999998</v>
      </c>
    </row>
    <row r="10" spans="1:3">
      <c r="A10" s="119">
        <v>5</v>
      </c>
      <c r="B10" s="124" t="s">
        <v>249</v>
      </c>
      <c r="C10" s="123"/>
    </row>
    <row r="11" spans="1:3">
      <c r="A11" s="119">
        <v>6</v>
      </c>
      <c r="B11" s="125" t="s">
        <v>248</v>
      </c>
      <c r="C11" s="123">
        <v>139621813.8999998</v>
      </c>
    </row>
    <row r="12" spans="1:3" s="89" customFormat="1">
      <c r="A12" s="119">
        <v>7</v>
      </c>
      <c r="B12" s="120" t="s">
        <v>247</v>
      </c>
      <c r="C12" s="126">
        <f>SUM(C13:C27)</f>
        <v>9169794.3999999985</v>
      </c>
    </row>
    <row r="13" spans="1:3" s="89" customFormat="1">
      <c r="A13" s="119">
        <v>8</v>
      </c>
      <c r="B13" s="127" t="s">
        <v>246</v>
      </c>
      <c r="C13" s="128">
        <v>304401.28999999998</v>
      </c>
    </row>
    <row r="14" spans="1:3" s="89" customFormat="1" ht="25.5">
      <c r="A14" s="119">
        <v>9</v>
      </c>
      <c r="B14" s="129" t="s">
        <v>245</v>
      </c>
      <c r="C14" s="128"/>
    </row>
    <row r="15" spans="1:3" s="89" customFormat="1">
      <c r="A15" s="119">
        <v>10</v>
      </c>
      <c r="B15" s="130" t="s">
        <v>244</v>
      </c>
      <c r="C15" s="128">
        <v>8865393.1099999994</v>
      </c>
    </row>
    <row r="16" spans="1:3" s="89" customFormat="1">
      <c r="A16" s="119">
        <v>11</v>
      </c>
      <c r="B16" s="131" t="s">
        <v>243</v>
      </c>
      <c r="C16" s="128"/>
    </row>
    <row r="17" spans="1:3" s="89" customFormat="1">
      <c r="A17" s="119">
        <v>12</v>
      </c>
      <c r="B17" s="130" t="s">
        <v>242</v>
      </c>
      <c r="C17" s="128"/>
    </row>
    <row r="18" spans="1:3" s="89" customFormat="1">
      <c r="A18" s="119">
        <v>13</v>
      </c>
      <c r="B18" s="130" t="s">
        <v>241</v>
      </c>
      <c r="C18" s="128"/>
    </row>
    <row r="19" spans="1:3" s="89" customFormat="1">
      <c r="A19" s="119">
        <v>14</v>
      </c>
      <c r="B19" s="130" t="s">
        <v>240</v>
      </c>
      <c r="C19" s="128"/>
    </row>
    <row r="20" spans="1:3" s="89" customFormat="1">
      <c r="A20" s="119">
        <v>15</v>
      </c>
      <c r="B20" s="130" t="s">
        <v>239</v>
      </c>
      <c r="C20" s="128"/>
    </row>
    <row r="21" spans="1:3" s="89" customFormat="1" ht="25.5">
      <c r="A21" s="119">
        <v>16</v>
      </c>
      <c r="B21" s="129" t="s">
        <v>238</v>
      </c>
      <c r="C21" s="128"/>
    </row>
    <row r="22" spans="1:3" s="89" customFormat="1">
      <c r="A22" s="119">
        <v>17</v>
      </c>
      <c r="B22" s="132" t="s">
        <v>237</v>
      </c>
      <c r="C22" s="128"/>
    </row>
    <row r="23" spans="1:3" s="89" customFormat="1">
      <c r="A23" s="119">
        <v>18</v>
      </c>
      <c r="B23" s="129" t="s">
        <v>236</v>
      </c>
      <c r="C23" s="128"/>
    </row>
    <row r="24" spans="1:3" s="89" customFormat="1" ht="25.5">
      <c r="A24" s="119">
        <v>19</v>
      </c>
      <c r="B24" s="129" t="s">
        <v>213</v>
      </c>
      <c r="C24" s="128"/>
    </row>
    <row r="25" spans="1:3" s="89" customFormat="1">
      <c r="A25" s="119">
        <v>20</v>
      </c>
      <c r="B25" s="133" t="s">
        <v>235</v>
      </c>
      <c r="C25" s="128"/>
    </row>
    <row r="26" spans="1:3" s="89" customFormat="1">
      <c r="A26" s="119">
        <v>21</v>
      </c>
      <c r="B26" s="133" t="s">
        <v>234</v>
      </c>
      <c r="C26" s="128"/>
    </row>
    <row r="27" spans="1:3" s="89" customFormat="1">
      <c r="A27" s="119">
        <v>22</v>
      </c>
      <c r="B27" s="133" t="s">
        <v>233</v>
      </c>
      <c r="C27" s="128"/>
    </row>
    <row r="28" spans="1:3" s="89" customFormat="1">
      <c r="A28" s="119">
        <v>23</v>
      </c>
      <c r="B28" s="134" t="s">
        <v>232</v>
      </c>
      <c r="C28" s="126">
        <f>C6-C12</f>
        <v>135156420.78999978</v>
      </c>
    </row>
    <row r="29" spans="1:3" s="89" customFormat="1">
      <c r="A29" s="135"/>
      <c r="B29" s="136"/>
      <c r="C29" s="128"/>
    </row>
    <row r="30" spans="1:3" s="89" customFormat="1">
      <c r="A30" s="135">
        <v>24</v>
      </c>
      <c r="B30" s="134" t="s">
        <v>231</v>
      </c>
      <c r="C30" s="126">
        <f>C31+C34</f>
        <v>0</v>
      </c>
    </row>
    <row r="31" spans="1:3" s="89" customFormat="1">
      <c r="A31" s="135">
        <v>25</v>
      </c>
      <c r="B31" s="124" t="s">
        <v>230</v>
      </c>
      <c r="C31" s="137">
        <f>C32+C33</f>
        <v>0</v>
      </c>
    </row>
    <row r="32" spans="1:3" s="89" customFormat="1">
      <c r="A32" s="135">
        <v>26</v>
      </c>
      <c r="B32" s="138" t="s">
        <v>312</v>
      </c>
      <c r="C32" s="128"/>
    </row>
    <row r="33" spans="1:3" s="89" customFormat="1">
      <c r="A33" s="135">
        <v>27</v>
      </c>
      <c r="B33" s="138" t="s">
        <v>229</v>
      </c>
      <c r="C33" s="128"/>
    </row>
    <row r="34" spans="1:3" s="89" customFormat="1">
      <c r="A34" s="135">
        <v>28</v>
      </c>
      <c r="B34" s="124" t="s">
        <v>228</v>
      </c>
      <c r="C34" s="128"/>
    </row>
    <row r="35" spans="1:3" s="89" customFormat="1">
      <c r="A35" s="135">
        <v>29</v>
      </c>
      <c r="B35" s="134" t="s">
        <v>227</v>
      </c>
      <c r="C35" s="126">
        <f>SUM(C36:C40)</f>
        <v>0</v>
      </c>
    </row>
    <row r="36" spans="1:3" s="89" customFormat="1">
      <c r="A36" s="135">
        <v>30</v>
      </c>
      <c r="B36" s="129" t="s">
        <v>226</v>
      </c>
      <c r="C36" s="128"/>
    </row>
    <row r="37" spans="1:3" s="89" customFormat="1">
      <c r="A37" s="135">
        <v>31</v>
      </c>
      <c r="B37" s="130" t="s">
        <v>225</v>
      </c>
      <c r="C37" s="128"/>
    </row>
    <row r="38" spans="1:3" s="89" customFormat="1" ht="25.5">
      <c r="A38" s="135">
        <v>32</v>
      </c>
      <c r="B38" s="129" t="s">
        <v>224</v>
      </c>
      <c r="C38" s="128"/>
    </row>
    <row r="39" spans="1:3" s="89" customFormat="1" ht="25.5">
      <c r="A39" s="135">
        <v>33</v>
      </c>
      <c r="B39" s="129" t="s">
        <v>213</v>
      </c>
      <c r="C39" s="128"/>
    </row>
    <row r="40" spans="1:3" s="89" customFormat="1">
      <c r="A40" s="135">
        <v>34</v>
      </c>
      <c r="B40" s="133" t="s">
        <v>223</v>
      </c>
      <c r="C40" s="128"/>
    </row>
    <row r="41" spans="1:3" s="89" customFormat="1">
      <c r="A41" s="135">
        <v>35</v>
      </c>
      <c r="B41" s="134" t="s">
        <v>222</v>
      </c>
      <c r="C41" s="126">
        <f>C30-C35</f>
        <v>0</v>
      </c>
    </row>
    <row r="42" spans="1:3" s="89" customFormat="1">
      <c r="A42" s="135"/>
      <c r="B42" s="136"/>
      <c r="C42" s="128"/>
    </row>
    <row r="43" spans="1:3" s="89" customFormat="1">
      <c r="A43" s="135">
        <v>36</v>
      </c>
      <c r="B43" s="139" t="s">
        <v>221</v>
      </c>
      <c r="C43" s="126">
        <f>SUM(C44:C46)</f>
        <v>45500321.497595683</v>
      </c>
    </row>
    <row r="44" spans="1:3" s="89" customFormat="1">
      <c r="A44" s="135">
        <v>37</v>
      </c>
      <c r="B44" s="124" t="s">
        <v>220</v>
      </c>
      <c r="C44" s="128">
        <v>33676780</v>
      </c>
    </row>
    <row r="45" spans="1:3" s="89" customFormat="1">
      <c r="A45" s="135">
        <v>38</v>
      </c>
      <c r="B45" s="124" t="s">
        <v>219</v>
      </c>
      <c r="C45" s="128"/>
    </row>
    <row r="46" spans="1:3" s="89" customFormat="1">
      <c r="A46" s="135">
        <v>39</v>
      </c>
      <c r="B46" s="124" t="s">
        <v>218</v>
      </c>
      <c r="C46" s="128">
        <v>11823541.497595683</v>
      </c>
    </row>
    <row r="47" spans="1:3" s="89" customFormat="1">
      <c r="A47" s="135">
        <v>40</v>
      </c>
      <c r="B47" s="139" t="s">
        <v>217</v>
      </c>
      <c r="C47" s="126">
        <f>SUM(C48:C51)</f>
        <v>0</v>
      </c>
    </row>
    <row r="48" spans="1:3" s="89" customFormat="1">
      <c r="A48" s="135">
        <v>41</v>
      </c>
      <c r="B48" s="129" t="s">
        <v>216</v>
      </c>
      <c r="C48" s="128"/>
    </row>
    <row r="49" spans="1:3" s="89" customFormat="1">
      <c r="A49" s="135">
        <v>42</v>
      </c>
      <c r="B49" s="130" t="s">
        <v>215</v>
      </c>
      <c r="C49" s="128"/>
    </row>
    <row r="50" spans="1:3" s="89" customFormat="1">
      <c r="A50" s="135">
        <v>43</v>
      </c>
      <c r="B50" s="129" t="s">
        <v>214</v>
      </c>
      <c r="C50" s="128"/>
    </row>
    <row r="51" spans="1:3" s="89" customFormat="1" ht="25.5">
      <c r="A51" s="135">
        <v>44</v>
      </c>
      <c r="B51" s="129" t="s">
        <v>213</v>
      </c>
      <c r="C51" s="128"/>
    </row>
    <row r="52" spans="1:3" s="89" customFormat="1" ht="13.5" thickBot="1">
      <c r="A52" s="140">
        <v>45</v>
      </c>
      <c r="B52" s="141" t="s">
        <v>212</v>
      </c>
      <c r="C52" s="142">
        <f>C43-C47</f>
        <v>45500321.497595683</v>
      </c>
    </row>
    <row r="55" spans="1:3">
      <c r="B55" s="4" t="s">
        <v>13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C15" sqref="C15:C17"/>
    </sheetView>
  </sheetViews>
  <sheetFormatPr defaultColWidth="9.140625" defaultRowHeight="12.75"/>
  <cols>
    <col min="1" max="1" width="9.42578125" style="314" bestFit="1" customWidth="1"/>
    <col min="2" max="2" width="59" style="314" customWidth="1"/>
    <col min="3" max="3" width="16.7109375" style="314" bestFit="1" customWidth="1"/>
    <col min="4" max="4" width="14.28515625" style="314" bestFit="1" customWidth="1"/>
    <col min="5" max="16384" width="9.140625" style="314"/>
  </cols>
  <sheetData>
    <row r="1" spans="1:4" ht="15">
      <c r="A1" s="378" t="s">
        <v>36</v>
      </c>
      <c r="B1" s="379" t="str">
        <f>'Info '!C2</f>
        <v>JSC "CREDO BANK"</v>
      </c>
    </row>
    <row r="2" spans="1:4" s="281" customFormat="1" ht="15.75" customHeight="1">
      <c r="A2" s="281" t="s">
        <v>37</v>
      </c>
      <c r="B2" s="4" t="str">
        <f>'1. key ratios '!B2</f>
        <v>30.09.2020</v>
      </c>
    </row>
    <row r="3" spans="1:4" s="281" customFormat="1" ht="15.75" customHeight="1"/>
    <row r="4" spans="1:4" ht="13.5" thickBot="1">
      <c r="A4" s="340" t="s">
        <v>415</v>
      </c>
      <c r="B4" s="387" t="s">
        <v>416</v>
      </c>
    </row>
    <row r="5" spans="1:4" s="388" customFormat="1" ht="12.75" customHeight="1">
      <c r="A5" s="460"/>
      <c r="B5" s="461" t="s">
        <v>419</v>
      </c>
      <c r="C5" s="380" t="s">
        <v>417</v>
      </c>
      <c r="D5" s="381" t="s">
        <v>418</v>
      </c>
    </row>
    <row r="6" spans="1:4" s="389" customFormat="1">
      <c r="A6" s="382">
        <v>1</v>
      </c>
      <c r="B6" s="456" t="s">
        <v>420</v>
      </c>
      <c r="C6" s="456"/>
      <c r="D6" s="383"/>
    </row>
    <row r="7" spans="1:4" s="389" customFormat="1">
      <c r="A7" s="384" t="s">
        <v>406</v>
      </c>
      <c r="B7" s="457" t="s">
        <v>421</v>
      </c>
      <c r="C7" s="449">
        <v>4.4999999999999998E-2</v>
      </c>
      <c r="D7" s="493">
        <f>C7*'5. RWA '!$C$13</f>
        <v>52740291.046679094</v>
      </c>
    </row>
    <row r="8" spans="1:4" s="389" customFormat="1">
      <c r="A8" s="384" t="s">
        <v>407</v>
      </c>
      <c r="B8" s="457" t="s">
        <v>422</v>
      </c>
      <c r="C8" s="450">
        <v>0.06</v>
      </c>
      <c r="D8" s="493">
        <f>C8*'5. RWA '!$C$13</f>
        <v>70320388.062238798</v>
      </c>
    </row>
    <row r="9" spans="1:4" s="389" customFormat="1">
      <c r="A9" s="384" t="s">
        <v>408</v>
      </c>
      <c r="B9" s="457" t="s">
        <v>423</v>
      </c>
      <c r="C9" s="450">
        <v>0.08</v>
      </c>
      <c r="D9" s="493">
        <f>C9*'5. RWA '!$C$13</f>
        <v>93760517.416318402</v>
      </c>
    </row>
    <row r="10" spans="1:4" s="389" customFormat="1">
      <c r="A10" s="382" t="s">
        <v>409</v>
      </c>
      <c r="B10" s="456" t="s">
        <v>424</v>
      </c>
      <c r="C10" s="451"/>
      <c r="D10" s="494"/>
    </row>
    <row r="11" spans="1:4" s="390" customFormat="1">
      <c r="A11" s="385" t="s">
        <v>410</v>
      </c>
      <c r="B11" s="448" t="s">
        <v>490</v>
      </c>
      <c r="C11" s="452">
        <v>0</v>
      </c>
      <c r="D11" s="493">
        <f>C11*'5. RWA '!$C$13</f>
        <v>0</v>
      </c>
    </row>
    <row r="12" spans="1:4" s="390" customFormat="1">
      <c r="A12" s="385" t="s">
        <v>411</v>
      </c>
      <c r="B12" s="448" t="s">
        <v>425</v>
      </c>
      <c r="C12" s="452">
        <v>0</v>
      </c>
      <c r="D12" s="493">
        <f>C12*'5. RWA '!$C$13</f>
        <v>0</v>
      </c>
    </row>
    <row r="13" spans="1:4" s="390" customFormat="1">
      <c r="A13" s="385" t="s">
        <v>412</v>
      </c>
      <c r="B13" s="448" t="s">
        <v>426</v>
      </c>
      <c r="C13" s="452"/>
      <c r="D13" s="493">
        <f>C13*'5. RWA '!$C$13</f>
        <v>0</v>
      </c>
    </row>
    <row r="14" spans="1:4" s="390" customFormat="1">
      <c r="A14" s="382" t="s">
        <v>413</v>
      </c>
      <c r="B14" s="456" t="s">
        <v>487</v>
      </c>
      <c r="C14" s="453"/>
      <c r="D14" s="494"/>
    </row>
    <row r="15" spans="1:4" s="390" customFormat="1">
      <c r="A15" s="385">
        <v>3.1</v>
      </c>
      <c r="B15" s="448" t="s">
        <v>431</v>
      </c>
      <c r="C15" s="452">
        <v>4.5556969480860209E-3</v>
      </c>
      <c r="D15" s="493">
        <f>C15*'5. RWA '!$C$13</f>
        <v>5339306.2880560989</v>
      </c>
    </row>
    <row r="16" spans="1:4" s="390" customFormat="1">
      <c r="A16" s="385">
        <v>3.2</v>
      </c>
      <c r="B16" s="448" t="s">
        <v>432</v>
      </c>
      <c r="C16" s="452">
        <v>6.0799512697580641E-3</v>
      </c>
      <c r="D16" s="493">
        <f>C16*'5. RWA '!$C$13</f>
        <v>7125742.2114814762</v>
      </c>
    </row>
    <row r="17" spans="1:6" s="389" customFormat="1">
      <c r="A17" s="385">
        <v>3.3</v>
      </c>
      <c r="B17" s="448" t="s">
        <v>433</v>
      </c>
      <c r="C17" s="452">
        <v>2.5706601693010752E-2</v>
      </c>
      <c r="D17" s="493">
        <f>C17*'5. RWA '!$C$13</f>
        <v>30128303.446898684</v>
      </c>
    </row>
    <row r="18" spans="1:6" s="388" customFormat="1" ht="12.75" customHeight="1">
      <c r="A18" s="458"/>
      <c r="B18" s="459" t="s">
        <v>486</v>
      </c>
      <c r="C18" s="454" t="s">
        <v>417</v>
      </c>
      <c r="D18" s="495" t="s">
        <v>418</v>
      </c>
    </row>
    <row r="19" spans="1:6" s="389" customFormat="1">
      <c r="A19" s="386">
        <v>4</v>
      </c>
      <c r="B19" s="448" t="s">
        <v>427</v>
      </c>
      <c r="C19" s="452">
        <f>C7+C11+C12+C13+C15</f>
        <v>4.9555696948086023E-2</v>
      </c>
      <c r="D19" s="493">
        <f>C19*'5. RWA '!$C$13</f>
        <v>58079597.3347352</v>
      </c>
    </row>
    <row r="20" spans="1:6" s="389" customFormat="1">
      <c r="A20" s="386">
        <v>5</v>
      </c>
      <c r="B20" s="448" t="s">
        <v>145</v>
      </c>
      <c r="C20" s="452">
        <f>C8+C11+C12+C13+C16</f>
        <v>6.6079951269758061E-2</v>
      </c>
      <c r="D20" s="493">
        <f>C20*'5. RWA '!$C$13</f>
        <v>77446130.273720264</v>
      </c>
    </row>
    <row r="21" spans="1:6" s="389" customFormat="1" ht="13.5" thickBot="1">
      <c r="A21" s="391" t="s">
        <v>414</v>
      </c>
      <c r="B21" s="392" t="s">
        <v>428</v>
      </c>
      <c r="C21" s="455">
        <f>C9+C11+C12+C13+C17</f>
        <v>0.10570660169301076</v>
      </c>
      <c r="D21" s="496">
        <f>C21*'5. RWA '!$C$13</f>
        <v>123888820.86321709</v>
      </c>
    </row>
    <row r="22" spans="1:6">
      <c r="F22" s="340"/>
    </row>
    <row r="23" spans="1:6" ht="51">
      <c r="B23" s="339" t="s">
        <v>489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80" zoomScaleNormal="80" workbookViewId="0">
      <pane xSplit="1" ySplit="5" topLeftCell="B35" activePane="bottomRight" state="frozen"/>
      <selection activeCell="B47" sqref="B47"/>
      <selection pane="topRight" activeCell="B47" sqref="B47"/>
      <selection pane="bottomLeft" activeCell="B47" sqref="B47"/>
      <selection pane="bottomRight" activeCell="C38" sqref="C38:C44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36</v>
      </c>
      <c r="B1" s="3" t="str">
        <f>'Info '!C2</f>
        <v>JSC "CREDO BANK"</v>
      </c>
      <c r="E1" s="4"/>
      <c r="F1" s="4"/>
    </row>
    <row r="2" spans="1:6" s="101" customFormat="1" ht="15.75" customHeight="1">
      <c r="A2" s="2" t="s">
        <v>37</v>
      </c>
      <c r="B2" s="4" t="str">
        <f>'1. key ratios '!B2</f>
        <v>30.09.2020</v>
      </c>
    </row>
    <row r="3" spans="1:6" s="101" customFormat="1" ht="15.75" customHeight="1">
      <c r="A3" s="143"/>
    </row>
    <row r="4" spans="1:6" s="101" customFormat="1" ht="15.75" customHeight="1" thickBot="1">
      <c r="A4" s="101" t="s">
        <v>92</v>
      </c>
      <c r="B4" s="272" t="s">
        <v>296</v>
      </c>
      <c r="D4" s="53" t="s">
        <v>79</v>
      </c>
    </row>
    <row r="5" spans="1:6" ht="25.5">
      <c r="A5" s="144" t="s">
        <v>12</v>
      </c>
      <c r="B5" s="303" t="s">
        <v>350</v>
      </c>
      <c r="C5" s="145" t="s">
        <v>98</v>
      </c>
      <c r="D5" s="146" t="s">
        <v>99</v>
      </c>
    </row>
    <row r="6" spans="1:6">
      <c r="A6" s="108">
        <v>1</v>
      </c>
      <c r="B6" s="147" t="s">
        <v>41</v>
      </c>
      <c r="C6" s="148">
        <v>43613846.320000008</v>
      </c>
      <c r="D6" s="149"/>
      <c r="E6" s="150"/>
    </row>
    <row r="7" spans="1:6">
      <c r="A7" s="108">
        <v>2</v>
      </c>
      <c r="B7" s="151" t="s">
        <v>42</v>
      </c>
      <c r="C7" s="152">
        <v>94910734.189999998</v>
      </c>
      <c r="D7" s="153"/>
      <c r="E7" s="150"/>
    </row>
    <row r="8" spans="1:6">
      <c r="A8" s="108">
        <v>3</v>
      </c>
      <c r="B8" s="151" t="s">
        <v>43</v>
      </c>
      <c r="C8" s="152">
        <v>29406097.490000002</v>
      </c>
      <c r="D8" s="153"/>
      <c r="E8" s="150"/>
    </row>
    <row r="9" spans="1:6">
      <c r="A9" s="108">
        <v>4</v>
      </c>
      <c r="B9" s="151" t="s">
        <v>44</v>
      </c>
      <c r="C9" s="152">
        <v>0</v>
      </c>
      <c r="D9" s="153"/>
      <c r="E9" s="150"/>
    </row>
    <row r="10" spans="1:6">
      <c r="A10" s="108">
        <v>5</v>
      </c>
      <c r="B10" s="151" t="s">
        <v>45</v>
      </c>
      <c r="C10" s="152">
        <v>42102670.850000001</v>
      </c>
      <c r="D10" s="153"/>
      <c r="E10" s="150"/>
    </row>
    <row r="11" spans="1:6">
      <c r="A11" s="108">
        <v>6.1</v>
      </c>
      <c r="B11" s="273" t="s">
        <v>46</v>
      </c>
      <c r="C11" s="154">
        <v>1025340461.1071</v>
      </c>
      <c r="D11" s="155"/>
      <c r="E11" s="156"/>
    </row>
    <row r="12" spans="1:6">
      <c r="A12" s="108">
        <v>6.2</v>
      </c>
      <c r="B12" s="274" t="s">
        <v>47</v>
      </c>
      <c r="C12" s="154">
        <v>-35623224.259999998</v>
      </c>
      <c r="D12" s="155"/>
      <c r="E12" s="156"/>
    </row>
    <row r="13" spans="1:6">
      <c r="A13" s="108" t="s">
        <v>522</v>
      </c>
      <c r="B13" s="497" t="s">
        <v>524</v>
      </c>
      <c r="C13" s="154">
        <v>-19116544.8378</v>
      </c>
      <c r="D13" s="159" t="s">
        <v>526</v>
      </c>
      <c r="E13" s="156"/>
    </row>
    <row r="14" spans="1:6">
      <c r="A14" s="108" t="s">
        <v>523</v>
      </c>
      <c r="B14" s="498" t="s">
        <v>525</v>
      </c>
      <c r="C14" s="154">
        <v>-6350873.4962999998</v>
      </c>
      <c r="D14" s="155"/>
      <c r="E14" s="156"/>
    </row>
    <row r="15" spans="1:6">
      <c r="A15" s="108">
        <v>6</v>
      </c>
      <c r="B15" s="151" t="s">
        <v>48</v>
      </c>
      <c r="C15" s="157">
        <f>C11+C12</f>
        <v>989717236.84710002</v>
      </c>
      <c r="D15" s="155"/>
      <c r="E15" s="150"/>
    </row>
    <row r="16" spans="1:6">
      <c r="A16" s="108">
        <v>7</v>
      </c>
      <c r="B16" s="151" t="s">
        <v>49</v>
      </c>
      <c r="C16" s="152">
        <v>31066536.460000001</v>
      </c>
      <c r="D16" s="153"/>
      <c r="E16" s="150"/>
    </row>
    <row r="17" spans="1:5">
      <c r="A17" s="108">
        <v>8</v>
      </c>
      <c r="B17" s="301" t="s">
        <v>208</v>
      </c>
      <c r="C17" s="152">
        <v>1344601.5</v>
      </c>
      <c r="D17" s="153"/>
      <c r="E17" s="150"/>
    </row>
    <row r="18" spans="1:5">
      <c r="A18" s="108">
        <v>9</v>
      </c>
      <c r="B18" s="151" t="s">
        <v>50</v>
      </c>
      <c r="C18" s="152">
        <v>0</v>
      </c>
      <c r="D18" s="153"/>
      <c r="E18" s="150"/>
    </row>
    <row r="19" spans="1:5">
      <c r="A19" s="108">
        <v>9.1</v>
      </c>
      <c r="B19" s="158" t="s">
        <v>94</v>
      </c>
      <c r="C19" s="154"/>
      <c r="D19" s="153"/>
      <c r="E19" s="150"/>
    </row>
    <row r="20" spans="1:5">
      <c r="A20" s="108">
        <v>9.1999999999999993</v>
      </c>
      <c r="B20" s="158" t="s">
        <v>95</v>
      </c>
      <c r="C20" s="154"/>
      <c r="D20" s="153"/>
      <c r="E20" s="150"/>
    </row>
    <row r="21" spans="1:5">
      <c r="A21" s="108">
        <v>9.3000000000000007</v>
      </c>
      <c r="B21" s="275" t="s">
        <v>278</v>
      </c>
      <c r="C21" s="154"/>
      <c r="D21" s="153"/>
      <c r="E21" s="150"/>
    </row>
    <row r="22" spans="1:5">
      <c r="A22" s="108">
        <v>10</v>
      </c>
      <c r="B22" s="151" t="s">
        <v>51</v>
      </c>
      <c r="C22" s="152">
        <v>29482599.320000004</v>
      </c>
      <c r="D22" s="153"/>
      <c r="E22" s="150"/>
    </row>
    <row r="23" spans="1:5">
      <c r="A23" s="108">
        <v>10.1</v>
      </c>
      <c r="B23" s="158" t="s">
        <v>96</v>
      </c>
      <c r="C23" s="152">
        <v>8865393.1099999994</v>
      </c>
      <c r="D23" s="159" t="s">
        <v>527</v>
      </c>
      <c r="E23" s="150"/>
    </row>
    <row r="24" spans="1:5">
      <c r="A24" s="108">
        <v>11</v>
      </c>
      <c r="B24" s="160" t="s">
        <v>52</v>
      </c>
      <c r="C24" s="161">
        <v>45307444.960000001</v>
      </c>
      <c r="D24" s="162"/>
      <c r="E24" s="150"/>
    </row>
    <row r="25" spans="1:5" ht="15">
      <c r="A25" s="108">
        <v>12</v>
      </c>
      <c r="B25" s="163" t="s">
        <v>53</v>
      </c>
      <c r="C25" s="164">
        <f>SUM(C6:C10,C15:C18,C22,C24)</f>
        <v>1306951767.9370999</v>
      </c>
      <c r="D25" s="165"/>
      <c r="E25" s="166"/>
    </row>
    <row r="26" spans="1:5">
      <c r="A26" s="108">
        <v>13</v>
      </c>
      <c r="B26" s="151" t="s">
        <v>55</v>
      </c>
      <c r="C26" s="167">
        <v>5762250</v>
      </c>
      <c r="D26" s="168"/>
      <c r="E26" s="150"/>
    </row>
    <row r="27" spans="1:5">
      <c r="A27" s="108">
        <v>14</v>
      </c>
      <c r="B27" s="151" t="s">
        <v>56</v>
      </c>
      <c r="C27" s="152">
        <v>37027369.460000001</v>
      </c>
      <c r="D27" s="153"/>
      <c r="E27" s="150"/>
    </row>
    <row r="28" spans="1:5">
      <c r="A28" s="108">
        <v>15</v>
      </c>
      <c r="B28" s="151" t="s">
        <v>57</v>
      </c>
      <c r="C28" s="152">
        <v>16028209.060000001</v>
      </c>
      <c r="D28" s="153"/>
      <c r="E28" s="150"/>
    </row>
    <row r="29" spans="1:5">
      <c r="A29" s="108">
        <v>16</v>
      </c>
      <c r="B29" s="151" t="s">
        <v>58</v>
      </c>
      <c r="C29" s="152">
        <v>67580091.930000007</v>
      </c>
      <c r="D29" s="153"/>
      <c r="E29" s="150"/>
    </row>
    <row r="30" spans="1:5">
      <c r="A30" s="108">
        <v>17</v>
      </c>
      <c r="B30" s="151" t="s">
        <v>59</v>
      </c>
      <c r="C30" s="152">
        <v>0</v>
      </c>
      <c r="D30" s="153"/>
      <c r="E30" s="150"/>
    </row>
    <row r="31" spans="1:5">
      <c r="A31" s="108">
        <v>18</v>
      </c>
      <c r="B31" s="151" t="s">
        <v>60</v>
      </c>
      <c r="C31" s="152">
        <v>906366744.45674205</v>
      </c>
      <c r="D31" s="153"/>
      <c r="E31" s="150"/>
    </row>
    <row r="32" spans="1:5">
      <c r="A32" s="108">
        <v>19</v>
      </c>
      <c r="B32" s="151" t="s">
        <v>61</v>
      </c>
      <c r="C32" s="152">
        <v>22650386.609999999</v>
      </c>
      <c r="D32" s="153"/>
      <c r="E32" s="150"/>
    </row>
    <row r="33" spans="1:5">
      <c r="A33" s="108">
        <v>20</v>
      </c>
      <c r="B33" s="151" t="s">
        <v>62</v>
      </c>
      <c r="C33" s="152">
        <v>71873721.589999989</v>
      </c>
      <c r="D33" s="153"/>
      <c r="E33" s="150"/>
    </row>
    <row r="34" spans="1:5">
      <c r="A34" s="108">
        <v>20.100000000000001</v>
      </c>
      <c r="B34" s="169" t="s">
        <v>528</v>
      </c>
      <c r="C34" s="161">
        <v>0</v>
      </c>
      <c r="D34" s="153"/>
      <c r="E34" s="150"/>
    </row>
    <row r="35" spans="1:5">
      <c r="A35" s="108">
        <v>21</v>
      </c>
      <c r="B35" s="160" t="s">
        <v>63</v>
      </c>
      <c r="C35" s="161">
        <v>35336780</v>
      </c>
      <c r="D35" s="153"/>
      <c r="E35" s="150"/>
    </row>
    <row r="36" spans="1:5">
      <c r="A36" s="108">
        <v>21.1</v>
      </c>
      <c r="B36" s="169" t="s">
        <v>97</v>
      </c>
      <c r="C36" s="170">
        <v>33676780</v>
      </c>
      <c r="D36" s="159" t="s">
        <v>529</v>
      </c>
      <c r="E36" s="150"/>
    </row>
    <row r="37" spans="1:5" ht="15">
      <c r="A37" s="108">
        <v>22</v>
      </c>
      <c r="B37" s="163" t="s">
        <v>64</v>
      </c>
      <c r="C37" s="164">
        <f>SUM(C26:C35)</f>
        <v>1162625553.1067421</v>
      </c>
      <c r="D37" s="165"/>
      <c r="E37" s="166"/>
    </row>
    <row r="38" spans="1:5">
      <c r="A38" s="108">
        <v>23</v>
      </c>
      <c r="B38" s="160" t="s">
        <v>66</v>
      </c>
      <c r="C38" s="152">
        <v>4400000</v>
      </c>
      <c r="D38" s="159" t="s">
        <v>530</v>
      </c>
      <c r="E38" s="150"/>
    </row>
    <row r="39" spans="1:5">
      <c r="A39" s="108">
        <v>24</v>
      </c>
      <c r="B39" s="160" t="s">
        <v>67</v>
      </c>
      <c r="C39" s="152">
        <v>0</v>
      </c>
      <c r="D39" s="153"/>
      <c r="E39" s="150"/>
    </row>
    <row r="40" spans="1:5">
      <c r="A40" s="108">
        <v>25</v>
      </c>
      <c r="B40" s="160" t="s">
        <v>68</v>
      </c>
      <c r="C40" s="152">
        <v>0</v>
      </c>
      <c r="D40" s="153"/>
      <c r="E40" s="150"/>
    </row>
    <row r="41" spans="1:5">
      <c r="A41" s="108">
        <v>26</v>
      </c>
      <c r="B41" s="160" t="s">
        <v>69</v>
      </c>
      <c r="C41" s="152">
        <v>0</v>
      </c>
      <c r="D41" s="153"/>
      <c r="E41" s="150"/>
    </row>
    <row r="42" spans="1:5">
      <c r="A42" s="108">
        <v>27</v>
      </c>
      <c r="B42" s="160" t="s">
        <v>70</v>
      </c>
      <c r="C42" s="152">
        <v>0</v>
      </c>
      <c r="D42" s="153"/>
      <c r="E42" s="150"/>
    </row>
    <row r="43" spans="1:5">
      <c r="A43" s="108">
        <v>28</v>
      </c>
      <c r="B43" s="160" t="s">
        <v>71</v>
      </c>
      <c r="C43" s="152">
        <v>139621813.8999998</v>
      </c>
      <c r="D43" s="159" t="s">
        <v>531</v>
      </c>
      <c r="E43" s="150"/>
    </row>
    <row r="44" spans="1:5">
      <c r="A44" s="108">
        <v>29</v>
      </c>
      <c r="B44" s="160" t="s">
        <v>72</v>
      </c>
      <c r="C44" s="152">
        <v>304401.28999999998</v>
      </c>
      <c r="D44" s="159" t="s">
        <v>532</v>
      </c>
      <c r="E44" s="150"/>
    </row>
    <row r="45" spans="1:5" ht="15.75" thickBot="1">
      <c r="A45" s="171">
        <v>30</v>
      </c>
      <c r="B45" s="172" t="s">
        <v>276</v>
      </c>
      <c r="C45" s="173">
        <f>SUM(C38:C44)</f>
        <v>144326215.18999979</v>
      </c>
      <c r="D45" s="174"/>
      <c r="E45" s="16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C5" activePane="bottomRight" state="frozen"/>
      <selection activeCell="B9" sqref="B9"/>
      <selection pane="topRight" activeCell="B9" sqref="B9"/>
      <selection pane="bottomLeft" activeCell="B9" sqref="B9"/>
      <selection pane="bottomRight" activeCell="C8" sqref="C8:R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1" bestFit="1" customWidth="1"/>
    <col min="17" max="17" width="14.7109375" style="51" customWidth="1"/>
    <col min="18" max="18" width="13" style="51" bestFit="1" customWidth="1"/>
    <col min="19" max="19" width="34.85546875" style="51" customWidth="1"/>
    <col min="20" max="16384" width="9.140625" style="51"/>
  </cols>
  <sheetData>
    <row r="1" spans="1:19">
      <c r="A1" s="2" t="s">
        <v>36</v>
      </c>
      <c r="B1" s="4" t="str">
        <f>'Info '!C2</f>
        <v>JSC "CREDO BANK"</v>
      </c>
    </row>
    <row r="2" spans="1:19">
      <c r="A2" s="2" t="s">
        <v>37</v>
      </c>
      <c r="B2" s="4" t="str">
        <f>'1. key ratios '!B2</f>
        <v>30.09.2020</v>
      </c>
    </row>
    <row r="4" spans="1:19" ht="26.25" thickBot="1">
      <c r="A4" s="4" t="s">
        <v>258</v>
      </c>
      <c r="B4" s="325" t="s">
        <v>385</v>
      </c>
    </row>
    <row r="5" spans="1:19" s="311" customFormat="1">
      <c r="A5" s="306"/>
      <c r="B5" s="307"/>
      <c r="C5" s="308" t="s">
        <v>0</v>
      </c>
      <c r="D5" s="308" t="s">
        <v>1</v>
      </c>
      <c r="E5" s="308" t="s">
        <v>2</v>
      </c>
      <c r="F5" s="308" t="s">
        <v>3</v>
      </c>
      <c r="G5" s="308" t="s">
        <v>4</v>
      </c>
      <c r="H5" s="308" t="s">
        <v>11</v>
      </c>
      <c r="I5" s="308" t="s">
        <v>14</v>
      </c>
      <c r="J5" s="308" t="s">
        <v>15</v>
      </c>
      <c r="K5" s="308" t="s">
        <v>16</v>
      </c>
      <c r="L5" s="308" t="s">
        <v>17</v>
      </c>
      <c r="M5" s="308" t="s">
        <v>18</v>
      </c>
      <c r="N5" s="308" t="s">
        <v>19</v>
      </c>
      <c r="O5" s="308" t="s">
        <v>368</v>
      </c>
      <c r="P5" s="308" t="s">
        <v>369</v>
      </c>
      <c r="Q5" s="308" t="s">
        <v>370</v>
      </c>
      <c r="R5" s="309" t="s">
        <v>371</v>
      </c>
      <c r="S5" s="310" t="s">
        <v>372</v>
      </c>
    </row>
    <row r="6" spans="1:19" s="311" customFormat="1" ht="99" customHeight="1">
      <c r="A6" s="312"/>
      <c r="B6" s="542" t="s">
        <v>373</v>
      </c>
      <c r="C6" s="538">
        <v>0</v>
      </c>
      <c r="D6" s="539"/>
      <c r="E6" s="538">
        <v>0.2</v>
      </c>
      <c r="F6" s="539"/>
      <c r="G6" s="538">
        <v>0.35</v>
      </c>
      <c r="H6" s="539"/>
      <c r="I6" s="538">
        <v>0.5</v>
      </c>
      <c r="J6" s="539"/>
      <c r="K6" s="538">
        <v>0.75</v>
      </c>
      <c r="L6" s="539"/>
      <c r="M6" s="538">
        <v>1</v>
      </c>
      <c r="N6" s="539"/>
      <c r="O6" s="538">
        <v>1.5</v>
      </c>
      <c r="P6" s="539"/>
      <c r="Q6" s="538">
        <v>2.5</v>
      </c>
      <c r="R6" s="539"/>
      <c r="S6" s="540" t="s">
        <v>257</v>
      </c>
    </row>
    <row r="7" spans="1:19" s="311" customFormat="1" ht="30.75" customHeight="1">
      <c r="A7" s="312"/>
      <c r="B7" s="543"/>
      <c r="C7" s="302" t="s">
        <v>260</v>
      </c>
      <c r="D7" s="302" t="s">
        <v>259</v>
      </c>
      <c r="E7" s="302" t="s">
        <v>260</v>
      </c>
      <c r="F7" s="302" t="s">
        <v>259</v>
      </c>
      <c r="G7" s="302" t="s">
        <v>260</v>
      </c>
      <c r="H7" s="302" t="s">
        <v>259</v>
      </c>
      <c r="I7" s="302" t="s">
        <v>260</v>
      </c>
      <c r="J7" s="302" t="s">
        <v>259</v>
      </c>
      <c r="K7" s="302" t="s">
        <v>260</v>
      </c>
      <c r="L7" s="302" t="s">
        <v>259</v>
      </c>
      <c r="M7" s="302" t="s">
        <v>260</v>
      </c>
      <c r="N7" s="302" t="s">
        <v>259</v>
      </c>
      <c r="O7" s="302" t="s">
        <v>260</v>
      </c>
      <c r="P7" s="302" t="s">
        <v>259</v>
      </c>
      <c r="Q7" s="302" t="s">
        <v>260</v>
      </c>
      <c r="R7" s="302" t="s">
        <v>259</v>
      </c>
      <c r="S7" s="541"/>
    </row>
    <row r="8" spans="1:19" s="177" customFormat="1">
      <c r="A8" s="175">
        <v>1</v>
      </c>
      <c r="B8" s="1" t="s">
        <v>101</v>
      </c>
      <c r="C8" s="176">
        <v>56787694.079999998</v>
      </c>
      <c r="D8" s="176"/>
      <c r="E8" s="176"/>
      <c r="F8" s="176"/>
      <c r="G8" s="176"/>
      <c r="H8" s="176"/>
      <c r="I8" s="176"/>
      <c r="J8" s="176"/>
      <c r="K8" s="176"/>
      <c r="L8" s="176"/>
      <c r="M8" s="176">
        <v>54549394.799999997</v>
      </c>
      <c r="N8" s="176"/>
      <c r="O8" s="176"/>
      <c r="P8" s="176"/>
      <c r="Q8" s="176"/>
      <c r="R8" s="176"/>
      <c r="S8" s="326">
        <f>$C$6*SUM(C8:D8)+$E$6*SUM(E8:F8)+$G$6*SUM(G8:H8)+$I$6*SUM(I8:J8)+$K$6*SUM(K8:L8)+$M$6*SUM(M8:N8)+$O$6*SUM(O8:P8)+$Q$6*SUM(Q8:R8)</f>
        <v>54549394.799999997</v>
      </c>
    </row>
    <row r="9" spans="1:19" s="177" customFormat="1">
      <c r="A9" s="175">
        <v>2</v>
      </c>
      <c r="B9" s="1" t="s">
        <v>102</v>
      </c>
      <c r="C9" s="176">
        <v>0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326">
        <f t="shared" ref="S9:S21" si="0">$C$6*SUM(C9:D9)+$E$6*SUM(E9:F9)+$G$6*SUM(G9:H9)+$I$6*SUM(I9:J9)+$K$6*SUM(K9:L9)+$M$6*SUM(M9:N9)+$O$6*SUM(O9:P9)+$Q$6*SUM(Q9:R9)</f>
        <v>0</v>
      </c>
    </row>
    <row r="10" spans="1:19" s="177" customFormat="1">
      <c r="A10" s="175">
        <v>3</v>
      </c>
      <c r="B10" s="1" t="s">
        <v>279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326">
        <f t="shared" si="0"/>
        <v>0</v>
      </c>
    </row>
    <row r="11" spans="1:19" s="177" customFormat="1">
      <c r="A11" s="175">
        <v>4</v>
      </c>
      <c r="B11" s="1" t="s">
        <v>103</v>
      </c>
      <c r="C11" s="176">
        <v>26114542.449999999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326">
        <f t="shared" si="0"/>
        <v>0</v>
      </c>
    </row>
    <row r="12" spans="1:19" s="177" customFormat="1">
      <c r="A12" s="175">
        <v>5</v>
      </c>
      <c r="B12" s="1" t="s">
        <v>104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326">
        <f t="shared" si="0"/>
        <v>0</v>
      </c>
    </row>
    <row r="13" spans="1:19" s="177" customFormat="1">
      <c r="A13" s="175">
        <v>6</v>
      </c>
      <c r="B13" s="1" t="s">
        <v>105</v>
      </c>
      <c r="C13" s="176"/>
      <c r="D13" s="176"/>
      <c r="E13" s="176">
        <v>339651.7</v>
      </c>
      <c r="F13" s="176"/>
      <c r="G13" s="176"/>
      <c r="H13" s="176"/>
      <c r="I13" s="176">
        <v>27944274.010000002</v>
      </c>
      <c r="J13" s="176"/>
      <c r="K13" s="176"/>
      <c r="L13" s="176"/>
      <c r="M13" s="176">
        <v>1121683.7100000002</v>
      </c>
      <c r="N13" s="176"/>
      <c r="O13" s="176"/>
      <c r="P13" s="176"/>
      <c r="Q13" s="176"/>
      <c r="R13" s="176"/>
      <c r="S13" s="326">
        <f t="shared" si="0"/>
        <v>15161751.055000002</v>
      </c>
    </row>
    <row r="14" spans="1:19" s="177" customFormat="1">
      <c r="A14" s="175">
        <v>7</v>
      </c>
      <c r="B14" s="1" t="s">
        <v>106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326">
        <f t="shared" si="0"/>
        <v>0</v>
      </c>
    </row>
    <row r="15" spans="1:19" s="177" customFormat="1">
      <c r="A15" s="175">
        <v>8</v>
      </c>
      <c r="B15" s="1" t="s">
        <v>107</v>
      </c>
      <c r="C15" s="176"/>
      <c r="D15" s="176"/>
      <c r="E15" s="176"/>
      <c r="F15" s="176"/>
      <c r="G15" s="176"/>
      <c r="H15" s="176"/>
      <c r="I15" s="176" t="s">
        <v>10</v>
      </c>
      <c r="J15" s="176"/>
      <c r="K15" s="176">
        <v>963862169.92092621</v>
      </c>
      <c r="L15" s="176">
        <v>2199804.5</v>
      </c>
      <c r="M15" s="176"/>
      <c r="N15" s="176"/>
      <c r="O15" s="176"/>
      <c r="P15" s="176"/>
      <c r="Q15" s="176"/>
      <c r="R15" s="176"/>
      <c r="S15" s="326">
        <f t="shared" si="0"/>
        <v>724546480.81569469</v>
      </c>
    </row>
    <row r="16" spans="1:19" s="177" customFormat="1">
      <c r="A16" s="175">
        <v>9</v>
      </c>
      <c r="B16" s="1" t="s">
        <v>108</v>
      </c>
      <c r="C16" s="176">
        <v>0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326">
        <f t="shared" si="0"/>
        <v>0</v>
      </c>
    </row>
    <row r="17" spans="1:19" s="177" customFormat="1">
      <c r="A17" s="175">
        <v>10</v>
      </c>
      <c r="B17" s="1" t="s">
        <v>109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>
        <v>1140078.383460325</v>
      </c>
      <c r="N17" s="176"/>
      <c r="O17" s="176">
        <v>156759.32332061516</v>
      </c>
      <c r="P17" s="176"/>
      <c r="Q17" s="176"/>
      <c r="R17" s="176"/>
      <c r="S17" s="326">
        <f t="shared" si="0"/>
        <v>1375217.3684412476</v>
      </c>
    </row>
    <row r="18" spans="1:19" s="177" customFormat="1">
      <c r="A18" s="175">
        <v>11</v>
      </c>
      <c r="B18" s="1" t="s">
        <v>110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>
        <v>65929384.491954543</v>
      </c>
      <c r="N18" s="176"/>
      <c r="O18" s="176">
        <v>14725061.071042668</v>
      </c>
      <c r="P18" s="176"/>
      <c r="Q18" s="176"/>
      <c r="R18" s="176"/>
      <c r="S18" s="326">
        <f t="shared" si="0"/>
        <v>88016976.09851855</v>
      </c>
    </row>
    <row r="19" spans="1:19" s="177" customFormat="1">
      <c r="A19" s="175">
        <v>12</v>
      </c>
      <c r="B19" s="1" t="s">
        <v>111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326">
        <f t="shared" si="0"/>
        <v>0</v>
      </c>
    </row>
    <row r="20" spans="1:19" s="177" customFormat="1">
      <c r="A20" s="175">
        <v>13</v>
      </c>
      <c r="B20" s="1" t="s">
        <v>256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326">
        <f t="shared" si="0"/>
        <v>0</v>
      </c>
    </row>
    <row r="21" spans="1:19" s="177" customFormat="1">
      <c r="A21" s="175">
        <v>14</v>
      </c>
      <c r="B21" s="1" t="s">
        <v>113</v>
      </c>
      <c r="C21" s="176">
        <v>43613846.320000008</v>
      </c>
      <c r="D21" s="176"/>
      <c r="E21" s="176"/>
      <c r="F21" s="176"/>
      <c r="G21" s="176"/>
      <c r="H21" s="176"/>
      <c r="I21" s="176"/>
      <c r="J21" s="176"/>
      <c r="K21" s="176"/>
      <c r="L21" s="176"/>
      <c r="M21" s="176">
        <v>67269252.670000002</v>
      </c>
      <c r="N21" s="176"/>
      <c r="O21" s="176"/>
      <c r="P21" s="176"/>
      <c r="Q21" s="176"/>
      <c r="R21" s="176"/>
      <c r="S21" s="326">
        <f t="shared" si="0"/>
        <v>67269252.670000002</v>
      </c>
    </row>
    <row r="22" spans="1:19" ht="13.5" thickBot="1">
      <c r="A22" s="178"/>
      <c r="B22" s="179" t="s">
        <v>114</v>
      </c>
      <c r="C22" s="180">
        <f>SUM(C8:C21)</f>
        <v>126516082.85000001</v>
      </c>
      <c r="D22" s="180">
        <f t="shared" ref="D22:J22" si="1">SUM(D8:D21)</f>
        <v>0</v>
      </c>
      <c r="E22" s="180">
        <f t="shared" si="1"/>
        <v>339651.7</v>
      </c>
      <c r="F22" s="180">
        <f t="shared" si="1"/>
        <v>0</v>
      </c>
      <c r="G22" s="180">
        <f t="shared" si="1"/>
        <v>0</v>
      </c>
      <c r="H22" s="180">
        <f t="shared" si="1"/>
        <v>0</v>
      </c>
      <c r="I22" s="180">
        <f t="shared" si="1"/>
        <v>27944274.010000002</v>
      </c>
      <c r="J22" s="180">
        <f t="shared" si="1"/>
        <v>0</v>
      </c>
      <c r="K22" s="180">
        <f t="shared" ref="K22:S22" si="2">SUM(K8:K21)</f>
        <v>963862169.92092621</v>
      </c>
      <c r="L22" s="180">
        <f t="shared" si="2"/>
        <v>2199804.5</v>
      </c>
      <c r="M22" s="180">
        <f t="shared" si="2"/>
        <v>190009794.05541486</v>
      </c>
      <c r="N22" s="180">
        <f t="shared" si="2"/>
        <v>0</v>
      </c>
      <c r="O22" s="180">
        <f t="shared" si="2"/>
        <v>14881820.394363284</v>
      </c>
      <c r="P22" s="180">
        <f t="shared" si="2"/>
        <v>0</v>
      </c>
      <c r="Q22" s="180">
        <f t="shared" si="2"/>
        <v>0</v>
      </c>
      <c r="R22" s="180">
        <f t="shared" si="2"/>
        <v>0</v>
      </c>
      <c r="S22" s="327">
        <f t="shared" si="2"/>
        <v>950919072.8076545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1"/>
  </cols>
  <sheetData>
    <row r="1" spans="1:22">
      <c r="A1" s="2" t="s">
        <v>36</v>
      </c>
      <c r="B1" s="4" t="str">
        <f>'Info '!C2</f>
        <v>JSC "CREDO BANK"</v>
      </c>
    </row>
    <row r="2" spans="1:22">
      <c r="A2" s="2" t="s">
        <v>37</v>
      </c>
      <c r="B2" s="4" t="str">
        <f>'1. key ratios '!B2</f>
        <v>30.09.2020</v>
      </c>
    </row>
    <row r="4" spans="1:22" ht="13.5" thickBot="1">
      <c r="A4" s="4" t="s">
        <v>376</v>
      </c>
      <c r="B4" s="181" t="s">
        <v>100</v>
      </c>
      <c r="V4" s="53" t="s">
        <v>79</v>
      </c>
    </row>
    <row r="5" spans="1:22" ht="12.75" customHeight="1">
      <c r="A5" s="182"/>
      <c r="B5" s="183"/>
      <c r="C5" s="544" t="s">
        <v>287</v>
      </c>
      <c r="D5" s="545"/>
      <c r="E5" s="545"/>
      <c r="F5" s="545"/>
      <c r="G5" s="545"/>
      <c r="H5" s="545"/>
      <c r="I5" s="545"/>
      <c r="J5" s="545"/>
      <c r="K5" s="545"/>
      <c r="L5" s="546"/>
      <c r="M5" s="547" t="s">
        <v>288</v>
      </c>
      <c r="N5" s="548"/>
      <c r="O5" s="548"/>
      <c r="P5" s="548"/>
      <c r="Q5" s="548"/>
      <c r="R5" s="548"/>
      <c r="S5" s="549"/>
      <c r="T5" s="552" t="s">
        <v>374</v>
      </c>
      <c r="U5" s="552" t="s">
        <v>375</v>
      </c>
      <c r="V5" s="550" t="s">
        <v>126</v>
      </c>
    </row>
    <row r="6" spans="1:22" s="114" customFormat="1" ht="102">
      <c r="A6" s="111"/>
      <c r="B6" s="184"/>
      <c r="C6" s="185" t="s">
        <v>115</v>
      </c>
      <c r="D6" s="278" t="s">
        <v>116</v>
      </c>
      <c r="E6" s="212" t="s">
        <v>290</v>
      </c>
      <c r="F6" s="212" t="s">
        <v>291</v>
      </c>
      <c r="G6" s="278" t="s">
        <v>294</v>
      </c>
      <c r="H6" s="278" t="s">
        <v>289</v>
      </c>
      <c r="I6" s="278" t="s">
        <v>117</v>
      </c>
      <c r="J6" s="278" t="s">
        <v>118</v>
      </c>
      <c r="K6" s="186" t="s">
        <v>119</v>
      </c>
      <c r="L6" s="187" t="s">
        <v>120</v>
      </c>
      <c r="M6" s="185" t="s">
        <v>292</v>
      </c>
      <c r="N6" s="186" t="s">
        <v>121</v>
      </c>
      <c r="O6" s="186" t="s">
        <v>122</v>
      </c>
      <c r="P6" s="186" t="s">
        <v>123</v>
      </c>
      <c r="Q6" s="186" t="s">
        <v>124</v>
      </c>
      <c r="R6" s="186" t="s">
        <v>125</v>
      </c>
      <c r="S6" s="304" t="s">
        <v>293</v>
      </c>
      <c r="T6" s="553"/>
      <c r="U6" s="553"/>
      <c r="V6" s="551"/>
    </row>
    <row r="7" spans="1:22" s="177" customFormat="1">
      <c r="A7" s="188">
        <v>1</v>
      </c>
      <c r="B7" s="1" t="s">
        <v>101</v>
      </c>
      <c r="C7" s="189"/>
      <c r="D7" s="176"/>
      <c r="E7" s="176"/>
      <c r="F7" s="176"/>
      <c r="G7" s="176"/>
      <c r="H7" s="176"/>
      <c r="I7" s="176"/>
      <c r="J7" s="176"/>
      <c r="K7" s="176"/>
      <c r="L7" s="190"/>
      <c r="M7" s="189"/>
      <c r="N7" s="176"/>
      <c r="O7" s="176"/>
      <c r="P7" s="176"/>
      <c r="Q7" s="176"/>
      <c r="R7" s="176"/>
      <c r="S7" s="190"/>
      <c r="T7" s="313"/>
      <c r="U7" s="313"/>
      <c r="V7" s="191">
        <f>SUM(C7:S7)</f>
        <v>0</v>
      </c>
    </row>
    <row r="8" spans="1:22" s="177" customFormat="1">
      <c r="A8" s="188">
        <v>2</v>
      </c>
      <c r="B8" s="1" t="s">
        <v>102</v>
      </c>
      <c r="C8" s="189"/>
      <c r="D8" s="176"/>
      <c r="E8" s="176"/>
      <c r="F8" s="176"/>
      <c r="G8" s="176"/>
      <c r="H8" s="176"/>
      <c r="I8" s="176"/>
      <c r="J8" s="176"/>
      <c r="K8" s="176"/>
      <c r="L8" s="190"/>
      <c r="M8" s="189"/>
      <c r="N8" s="176"/>
      <c r="O8" s="176"/>
      <c r="P8" s="176"/>
      <c r="Q8" s="176"/>
      <c r="R8" s="176"/>
      <c r="S8" s="190"/>
      <c r="T8" s="313"/>
      <c r="U8" s="313"/>
      <c r="V8" s="191">
        <f t="shared" ref="V8:V20" si="0">SUM(C8:S8)</f>
        <v>0</v>
      </c>
    </row>
    <row r="9" spans="1:22" s="177" customFormat="1">
      <c r="A9" s="188">
        <v>3</v>
      </c>
      <c r="B9" s="1" t="s">
        <v>280</v>
      </c>
      <c r="C9" s="189"/>
      <c r="D9" s="176"/>
      <c r="E9" s="176"/>
      <c r="F9" s="176"/>
      <c r="G9" s="176"/>
      <c r="H9" s="176"/>
      <c r="I9" s="176"/>
      <c r="J9" s="176"/>
      <c r="K9" s="176"/>
      <c r="L9" s="190"/>
      <c r="M9" s="189"/>
      <c r="N9" s="176"/>
      <c r="O9" s="176"/>
      <c r="P9" s="176"/>
      <c r="Q9" s="176"/>
      <c r="R9" s="176"/>
      <c r="S9" s="190"/>
      <c r="T9" s="313"/>
      <c r="U9" s="313"/>
      <c r="V9" s="191">
        <f t="shared" si="0"/>
        <v>0</v>
      </c>
    </row>
    <row r="10" spans="1:22" s="177" customFormat="1">
      <c r="A10" s="188">
        <v>4</v>
      </c>
      <c r="B10" s="1" t="s">
        <v>103</v>
      </c>
      <c r="C10" s="189"/>
      <c r="D10" s="176"/>
      <c r="E10" s="176"/>
      <c r="F10" s="176"/>
      <c r="G10" s="176"/>
      <c r="H10" s="176"/>
      <c r="I10" s="176"/>
      <c r="J10" s="176"/>
      <c r="K10" s="176"/>
      <c r="L10" s="190"/>
      <c r="M10" s="189"/>
      <c r="N10" s="176"/>
      <c r="O10" s="176"/>
      <c r="P10" s="176"/>
      <c r="Q10" s="176"/>
      <c r="R10" s="176"/>
      <c r="S10" s="190"/>
      <c r="T10" s="313"/>
      <c r="U10" s="313"/>
      <c r="V10" s="191">
        <f t="shared" si="0"/>
        <v>0</v>
      </c>
    </row>
    <row r="11" spans="1:22" s="177" customFormat="1">
      <c r="A11" s="188">
        <v>5</v>
      </c>
      <c r="B11" s="1" t="s">
        <v>104</v>
      </c>
      <c r="C11" s="189"/>
      <c r="D11" s="176"/>
      <c r="E11" s="176"/>
      <c r="F11" s="176"/>
      <c r="G11" s="176"/>
      <c r="H11" s="176"/>
      <c r="I11" s="176"/>
      <c r="J11" s="176"/>
      <c r="K11" s="176"/>
      <c r="L11" s="190"/>
      <c r="M11" s="189"/>
      <c r="N11" s="176"/>
      <c r="O11" s="176"/>
      <c r="P11" s="176"/>
      <c r="Q11" s="176"/>
      <c r="R11" s="176"/>
      <c r="S11" s="190"/>
      <c r="T11" s="313"/>
      <c r="U11" s="313"/>
      <c r="V11" s="191">
        <f t="shared" si="0"/>
        <v>0</v>
      </c>
    </row>
    <row r="12" spans="1:22" s="177" customFormat="1">
      <c r="A12" s="188">
        <v>6</v>
      </c>
      <c r="B12" s="1" t="s">
        <v>105</v>
      </c>
      <c r="C12" s="189"/>
      <c r="D12" s="176"/>
      <c r="E12" s="176"/>
      <c r="F12" s="176"/>
      <c r="G12" s="176"/>
      <c r="H12" s="176"/>
      <c r="I12" s="176"/>
      <c r="J12" s="176"/>
      <c r="K12" s="176"/>
      <c r="L12" s="190"/>
      <c r="M12" s="189"/>
      <c r="N12" s="176"/>
      <c r="O12" s="176"/>
      <c r="P12" s="176"/>
      <c r="Q12" s="176"/>
      <c r="R12" s="176"/>
      <c r="S12" s="190"/>
      <c r="T12" s="313"/>
      <c r="U12" s="313"/>
      <c r="V12" s="191">
        <f t="shared" si="0"/>
        <v>0</v>
      </c>
    </row>
    <row r="13" spans="1:22" s="177" customFormat="1">
      <c r="A13" s="188">
        <v>7</v>
      </c>
      <c r="B13" s="1" t="s">
        <v>106</v>
      </c>
      <c r="C13" s="189"/>
      <c r="D13" s="176"/>
      <c r="E13" s="176"/>
      <c r="F13" s="176"/>
      <c r="G13" s="176"/>
      <c r="H13" s="176"/>
      <c r="I13" s="176"/>
      <c r="J13" s="176"/>
      <c r="K13" s="176"/>
      <c r="L13" s="190"/>
      <c r="M13" s="189"/>
      <c r="N13" s="176"/>
      <c r="O13" s="176"/>
      <c r="P13" s="176"/>
      <c r="Q13" s="176"/>
      <c r="R13" s="176"/>
      <c r="S13" s="190"/>
      <c r="T13" s="313"/>
      <c r="U13" s="313"/>
      <c r="V13" s="191">
        <f t="shared" si="0"/>
        <v>0</v>
      </c>
    </row>
    <row r="14" spans="1:22" s="177" customFormat="1">
      <c r="A14" s="188">
        <v>8</v>
      </c>
      <c r="B14" s="1" t="s">
        <v>107</v>
      </c>
      <c r="C14" s="189"/>
      <c r="D14" s="176"/>
      <c r="E14" s="176"/>
      <c r="F14" s="176"/>
      <c r="G14" s="176"/>
      <c r="H14" s="176"/>
      <c r="I14" s="176"/>
      <c r="J14" s="176"/>
      <c r="K14" s="176"/>
      <c r="L14" s="190"/>
      <c r="M14" s="189"/>
      <c r="N14" s="176"/>
      <c r="O14" s="176"/>
      <c r="P14" s="176"/>
      <c r="Q14" s="176"/>
      <c r="R14" s="176"/>
      <c r="S14" s="190"/>
      <c r="T14" s="313"/>
      <c r="U14" s="313"/>
      <c r="V14" s="191">
        <f t="shared" si="0"/>
        <v>0</v>
      </c>
    </row>
    <row r="15" spans="1:22" s="177" customFormat="1">
      <c r="A15" s="188">
        <v>9</v>
      </c>
      <c r="B15" s="1" t="s">
        <v>108</v>
      </c>
      <c r="C15" s="189"/>
      <c r="D15" s="176"/>
      <c r="E15" s="176"/>
      <c r="F15" s="176"/>
      <c r="G15" s="176"/>
      <c r="H15" s="176"/>
      <c r="I15" s="176"/>
      <c r="J15" s="176"/>
      <c r="K15" s="176"/>
      <c r="L15" s="190"/>
      <c r="M15" s="189"/>
      <c r="N15" s="176"/>
      <c r="O15" s="176"/>
      <c r="P15" s="176"/>
      <c r="Q15" s="176"/>
      <c r="R15" s="176"/>
      <c r="S15" s="190"/>
      <c r="T15" s="313"/>
      <c r="U15" s="313"/>
      <c r="V15" s="191">
        <f t="shared" si="0"/>
        <v>0</v>
      </c>
    </row>
    <row r="16" spans="1:22" s="177" customFormat="1">
      <c r="A16" s="188">
        <v>10</v>
      </c>
      <c r="B16" s="1" t="s">
        <v>109</v>
      </c>
      <c r="C16" s="189"/>
      <c r="D16" s="176"/>
      <c r="E16" s="176"/>
      <c r="F16" s="176"/>
      <c r="G16" s="176"/>
      <c r="H16" s="176"/>
      <c r="I16" s="176"/>
      <c r="J16" s="176"/>
      <c r="K16" s="176"/>
      <c r="L16" s="190"/>
      <c r="M16" s="189"/>
      <c r="N16" s="176"/>
      <c r="O16" s="176"/>
      <c r="P16" s="176"/>
      <c r="Q16" s="176"/>
      <c r="R16" s="176"/>
      <c r="S16" s="190"/>
      <c r="T16" s="313"/>
      <c r="U16" s="313"/>
      <c r="V16" s="191">
        <f t="shared" si="0"/>
        <v>0</v>
      </c>
    </row>
    <row r="17" spans="1:22" s="177" customFormat="1">
      <c r="A17" s="188">
        <v>11</v>
      </c>
      <c r="B17" s="1" t="s">
        <v>110</v>
      </c>
      <c r="C17" s="189"/>
      <c r="D17" s="176"/>
      <c r="E17" s="176"/>
      <c r="F17" s="176"/>
      <c r="G17" s="176"/>
      <c r="H17" s="176"/>
      <c r="I17" s="176"/>
      <c r="J17" s="176"/>
      <c r="K17" s="176"/>
      <c r="L17" s="190"/>
      <c r="M17" s="189"/>
      <c r="N17" s="176"/>
      <c r="O17" s="176"/>
      <c r="P17" s="176"/>
      <c r="Q17" s="176"/>
      <c r="R17" s="176"/>
      <c r="S17" s="190"/>
      <c r="T17" s="313"/>
      <c r="U17" s="313"/>
      <c r="V17" s="191">
        <f t="shared" si="0"/>
        <v>0</v>
      </c>
    </row>
    <row r="18" spans="1:22" s="177" customFormat="1">
      <c r="A18" s="188">
        <v>12</v>
      </c>
      <c r="B18" s="1" t="s">
        <v>111</v>
      </c>
      <c r="C18" s="189"/>
      <c r="D18" s="176"/>
      <c r="E18" s="176"/>
      <c r="F18" s="176"/>
      <c r="G18" s="176"/>
      <c r="H18" s="176"/>
      <c r="I18" s="176"/>
      <c r="J18" s="176"/>
      <c r="K18" s="176"/>
      <c r="L18" s="190"/>
      <c r="M18" s="189"/>
      <c r="N18" s="176"/>
      <c r="O18" s="176"/>
      <c r="P18" s="176"/>
      <c r="Q18" s="176"/>
      <c r="R18" s="176"/>
      <c r="S18" s="190"/>
      <c r="T18" s="313"/>
      <c r="U18" s="313"/>
      <c r="V18" s="191">
        <f t="shared" si="0"/>
        <v>0</v>
      </c>
    </row>
    <row r="19" spans="1:22" s="177" customFormat="1">
      <c r="A19" s="188">
        <v>13</v>
      </c>
      <c r="B19" s="1" t="s">
        <v>112</v>
      </c>
      <c r="C19" s="189"/>
      <c r="D19" s="176"/>
      <c r="E19" s="176"/>
      <c r="F19" s="176"/>
      <c r="G19" s="176"/>
      <c r="H19" s="176"/>
      <c r="I19" s="176"/>
      <c r="J19" s="176"/>
      <c r="K19" s="176"/>
      <c r="L19" s="190"/>
      <c r="M19" s="189"/>
      <c r="N19" s="176"/>
      <c r="O19" s="176"/>
      <c r="P19" s="176"/>
      <c r="Q19" s="176"/>
      <c r="R19" s="176"/>
      <c r="S19" s="190"/>
      <c r="T19" s="313"/>
      <c r="U19" s="313"/>
      <c r="V19" s="191">
        <f t="shared" si="0"/>
        <v>0</v>
      </c>
    </row>
    <row r="20" spans="1:22" s="177" customFormat="1">
      <c r="A20" s="188">
        <v>14</v>
      </c>
      <c r="B20" s="1" t="s">
        <v>113</v>
      </c>
      <c r="C20" s="189"/>
      <c r="D20" s="176"/>
      <c r="E20" s="176"/>
      <c r="F20" s="176"/>
      <c r="G20" s="176"/>
      <c r="H20" s="176"/>
      <c r="I20" s="176"/>
      <c r="J20" s="176"/>
      <c r="K20" s="176"/>
      <c r="L20" s="190"/>
      <c r="M20" s="189"/>
      <c r="N20" s="176"/>
      <c r="O20" s="176"/>
      <c r="P20" s="176"/>
      <c r="Q20" s="176"/>
      <c r="R20" s="176"/>
      <c r="S20" s="190"/>
      <c r="T20" s="313"/>
      <c r="U20" s="313"/>
      <c r="V20" s="191">
        <f t="shared" si="0"/>
        <v>0</v>
      </c>
    </row>
    <row r="21" spans="1:22" ht="13.5" thickBot="1">
      <c r="A21" s="178"/>
      <c r="B21" s="192" t="s">
        <v>114</v>
      </c>
      <c r="C21" s="193">
        <f>SUM(C7:C20)</f>
        <v>0</v>
      </c>
      <c r="D21" s="180">
        <f t="shared" ref="D21:V21" si="1">SUM(D7:D20)</f>
        <v>0</v>
      </c>
      <c r="E21" s="180">
        <f t="shared" si="1"/>
        <v>0</v>
      </c>
      <c r="F21" s="180">
        <f t="shared" si="1"/>
        <v>0</v>
      </c>
      <c r="G21" s="180">
        <f t="shared" si="1"/>
        <v>0</v>
      </c>
      <c r="H21" s="180">
        <f t="shared" si="1"/>
        <v>0</v>
      </c>
      <c r="I21" s="180">
        <f t="shared" si="1"/>
        <v>0</v>
      </c>
      <c r="J21" s="180">
        <f t="shared" si="1"/>
        <v>0</v>
      </c>
      <c r="K21" s="180">
        <f t="shared" si="1"/>
        <v>0</v>
      </c>
      <c r="L21" s="194">
        <f t="shared" si="1"/>
        <v>0</v>
      </c>
      <c r="M21" s="193">
        <f t="shared" si="1"/>
        <v>0</v>
      </c>
      <c r="N21" s="180">
        <f t="shared" si="1"/>
        <v>0</v>
      </c>
      <c r="O21" s="180">
        <f t="shared" si="1"/>
        <v>0</v>
      </c>
      <c r="P21" s="180">
        <f t="shared" si="1"/>
        <v>0</v>
      </c>
      <c r="Q21" s="180">
        <f t="shared" si="1"/>
        <v>0</v>
      </c>
      <c r="R21" s="180">
        <f t="shared" si="1"/>
        <v>0</v>
      </c>
      <c r="S21" s="194">
        <f>SUM(S7:S20)</f>
        <v>0</v>
      </c>
      <c r="T21" s="194">
        <f>SUM(T7:T20)</f>
        <v>0</v>
      </c>
      <c r="U21" s="194">
        <f t="shared" ref="U21" si="2">SUM(U7:U20)</f>
        <v>0</v>
      </c>
      <c r="V21" s="195">
        <f t="shared" si="1"/>
        <v>0</v>
      </c>
    </row>
    <row r="24" spans="1:22">
      <c r="A24" s="7"/>
      <c r="B24" s="7"/>
      <c r="C24" s="87"/>
      <c r="D24" s="87"/>
      <c r="E24" s="87"/>
    </row>
    <row r="25" spans="1:22">
      <c r="A25" s="196"/>
      <c r="B25" s="196"/>
      <c r="C25" s="7"/>
      <c r="D25" s="87"/>
      <c r="E25" s="87"/>
    </row>
    <row r="26" spans="1:22">
      <c r="A26" s="196"/>
      <c r="B26" s="88"/>
      <c r="C26" s="7"/>
      <c r="D26" s="87"/>
      <c r="E26" s="87"/>
    </row>
    <row r="27" spans="1:22">
      <c r="A27" s="196"/>
      <c r="B27" s="196"/>
      <c r="C27" s="7"/>
      <c r="D27" s="87"/>
      <c r="E27" s="87"/>
    </row>
    <row r="28" spans="1:22">
      <c r="A28" s="196"/>
      <c r="B28" s="88"/>
      <c r="C28" s="7"/>
      <c r="D28" s="87"/>
      <c r="E28" s="87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0" zoomScaleNormal="8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G2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14" customWidth="1"/>
    <col min="4" max="4" width="14.85546875" style="314" bestFit="1" customWidth="1"/>
    <col min="5" max="5" width="17.7109375" style="314" customWidth="1"/>
    <col min="6" max="6" width="15.85546875" style="314" customWidth="1"/>
    <col min="7" max="7" width="17.42578125" style="314" customWidth="1"/>
    <col min="8" max="8" width="15.28515625" style="314" customWidth="1"/>
    <col min="9" max="16384" width="9.140625" style="51"/>
  </cols>
  <sheetData>
    <row r="1" spans="1:9">
      <c r="A1" s="2" t="s">
        <v>36</v>
      </c>
      <c r="B1" s="4" t="str">
        <f>'Info '!C2</f>
        <v>JSC "CREDO BANK"</v>
      </c>
    </row>
    <row r="2" spans="1:9">
      <c r="A2" s="2" t="s">
        <v>37</v>
      </c>
      <c r="B2" s="4" t="str">
        <f>'1. key ratios '!B2</f>
        <v>30.09.2020</v>
      </c>
    </row>
    <row r="4" spans="1:9" ht="13.5" thickBot="1">
      <c r="A4" s="2" t="s">
        <v>262</v>
      </c>
      <c r="B4" s="181" t="s">
        <v>386</v>
      </c>
    </row>
    <row r="5" spans="1:9">
      <c r="A5" s="182"/>
      <c r="B5" s="197"/>
      <c r="C5" s="315" t="s">
        <v>0</v>
      </c>
      <c r="D5" s="315" t="s">
        <v>1</v>
      </c>
      <c r="E5" s="315" t="s">
        <v>2</v>
      </c>
      <c r="F5" s="315" t="s">
        <v>3</v>
      </c>
      <c r="G5" s="316" t="s">
        <v>4</v>
      </c>
      <c r="H5" s="317" t="s">
        <v>11</v>
      </c>
      <c r="I5" s="198"/>
    </row>
    <row r="6" spans="1:9" s="198" customFormat="1" ht="12.75" customHeight="1">
      <c r="A6" s="199"/>
      <c r="B6" s="556" t="s">
        <v>261</v>
      </c>
      <c r="C6" s="558" t="s">
        <v>378</v>
      </c>
      <c r="D6" s="560" t="s">
        <v>377</v>
      </c>
      <c r="E6" s="561"/>
      <c r="F6" s="558" t="s">
        <v>382</v>
      </c>
      <c r="G6" s="558" t="s">
        <v>383</v>
      </c>
      <c r="H6" s="554" t="s">
        <v>381</v>
      </c>
    </row>
    <row r="7" spans="1:9" ht="38.25">
      <c r="A7" s="201"/>
      <c r="B7" s="557"/>
      <c r="C7" s="559"/>
      <c r="D7" s="318" t="s">
        <v>380</v>
      </c>
      <c r="E7" s="318" t="s">
        <v>379</v>
      </c>
      <c r="F7" s="559"/>
      <c r="G7" s="559"/>
      <c r="H7" s="555"/>
      <c r="I7" s="198"/>
    </row>
    <row r="8" spans="1:9">
      <c r="A8" s="199">
        <v>1</v>
      </c>
      <c r="B8" s="1" t="s">
        <v>101</v>
      </c>
      <c r="C8" s="319">
        <v>111337088.88</v>
      </c>
      <c r="D8" s="320"/>
      <c r="E8" s="319"/>
      <c r="F8" s="319">
        <v>54549394.799999997</v>
      </c>
      <c r="G8" s="321">
        <v>54549394.799999997</v>
      </c>
      <c r="H8" s="323">
        <f>IFERROR(G8/(C8+E8),"")</f>
        <v>0.48994809679992418</v>
      </c>
    </row>
    <row r="9" spans="1:9" ht="15" customHeight="1">
      <c r="A9" s="199">
        <v>2</v>
      </c>
      <c r="B9" s="1" t="s">
        <v>102</v>
      </c>
      <c r="C9" s="319">
        <v>0</v>
      </c>
      <c r="D9" s="320"/>
      <c r="E9" s="319"/>
      <c r="F9" s="319">
        <v>0</v>
      </c>
      <c r="G9" s="321">
        <v>0</v>
      </c>
      <c r="H9" s="323" t="str">
        <f t="shared" ref="H9:H21" si="0">IFERROR(G9/(C9+E9),"")</f>
        <v/>
      </c>
    </row>
    <row r="10" spans="1:9">
      <c r="A10" s="199">
        <v>3</v>
      </c>
      <c r="B10" s="1" t="s">
        <v>280</v>
      </c>
      <c r="C10" s="319">
        <v>0</v>
      </c>
      <c r="D10" s="320"/>
      <c r="E10" s="319"/>
      <c r="F10" s="319">
        <v>0</v>
      </c>
      <c r="G10" s="321">
        <v>0</v>
      </c>
      <c r="H10" s="323" t="str">
        <f t="shared" si="0"/>
        <v/>
      </c>
    </row>
    <row r="11" spans="1:9">
      <c r="A11" s="199">
        <v>4</v>
      </c>
      <c r="B11" s="1" t="s">
        <v>103</v>
      </c>
      <c r="C11" s="319">
        <v>26114542.449999999</v>
      </c>
      <c r="D11" s="320"/>
      <c r="E11" s="319"/>
      <c r="F11" s="319">
        <v>0</v>
      </c>
      <c r="G11" s="321">
        <v>0</v>
      </c>
      <c r="H11" s="323">
        <f t="shared" si="0"/>
        <v>0</v>
      </c>
    </row>
    <row r="12" spans="1:9">
      <c r="A12" s="199">
        <v>5</v>
      </c>
      <c r="B12" s="1" t="s">
        <v>104</v>
      </c>
      <c r="C12" s="319">
        <v>0</v>
      </c>
      <c r="D12" s="320"/>
      <c r="E12" s="319"/>
      <c r="F12" s="319">
        <v>0</v>
      </c>
      <c r="G12" s="321">
        <v>0</v>
      </c>
      <c r="H12" s="323" t="str">
        <f t="shared" si="0"/>
        <v/>
      </c>
    </row>
    <row r="13" spans="1:9">
      <c r="A13" s="199">
        <v>6</v>
      </c>
      <c r="B13" s="1" t="s">
        <v>105</v>
      </c>
      <c r="C13" s="319">
        <v>29405609.420000002</v>
      </c>
      <c r="D13" s="320"/>
      <c r="E13" s="319"/>
      <c r="F13" s="319">
        <v>15161751.055000002</v>
      </c>
      <c r="G13" s="321">
        <v>15161751.055000002</v>
      </c>
      <c r="H13" s="323">
        <f t="shared" si="0"/>
        <v>0.51560744205110243</v>
      </c>
    </row>
    <row r="14" spans="1:9">
      <c r="A14" s="199">
        <v>7</v>
      </c>
      <c r="B14" s="1" t="s">
        <v>106</v>
      </c>
      <c r="C14" s="319">
        <v>0</v>
      </c>
      <c r="D14" s="320"/>
      <c r="E14" s="319"/>
      <c r="F14" s="319">
        <v>0</v>
      </c>
      <c r="G14" s="321">
        <v>0</v>
      </c>
      <c r="H14" s="323" t="str">
        <f t="shared" si="0"/>
        <v/>
      </c>
    </row>
    <row r="15" spans="1:9">
      <c r="A15" s="199">
        <v>8</v>
      </c>
      <c r="B15" s="1" t="s">
        <v>107</v>
      </c>
      <c r="C15" s="319">
        <v>963862169.92092621</v>
      </c>
      <c r="D15" s="320">
        <v>34924161.329999998</v>
      </c>
      <c r="E15" s="319">
        <v>2199804.5</v>
      </c>
      <c r="F15" s="319">
        <v>724546480.81569469</v>
      </c>
      <c r="G15" s="321">
        <v>724546480.81569469</v>
      </c>
      <c r="H15" s="323">
        <f t="shared" si="0"/>
        <v>0.75</v>
      </c>
    </row>
    <row r="16" spans="1:9">
      <c r="A16" s="199">
        <v>9</v>
      </c>
      <c r="B16" s="1" t="s">
        <v>108</v>
      </c>
      <c r="C16" s="319"/>
      <c r="D16" s="320"/>
      <c r="E16" s="319"/>
      <c r="F16" s="319"/>
      <c r="G16" s="321"/>
      <c r="H16" s="323" t="str">
        <f t="shared" si="0"/>
        <v/>
      </c>
    </row>
    <row r="17" spans="1:8">
      <c r="A17" s="199">
        <v>10</v>
      </c>
      <c r="B17" s="1" t="s">
        <v>109</v>
      </c>
      <c r="C17" s="319">
        <v>1296837.7067809401</v>
      </c>
      <c r="D17" s="320"/>
      <c r="E17" s="319"/>
      <c r="F17" s="319">
        <v>1375217.3684412476</v>
      </c>
      <c r="G17" s="321">
        <v>1375217.3684412476</v>
      </c>
      <c r="H17" s="323">
        <f t="shared" si="0"/>
        <v>1.0604390674719542</v>
      </c>
    </row>
    <row r="18" spans="1:8">
      <c r="A18" s="199">
        <v>11</v>
      </c>
      <c r="B18" s="1" t="s">
        <v>110</v>
      </c>
      <c r="C18" s="319">
        <v>80654445.562997207</v>
      </c>
      <c r="D18" s="320"/>
      <c r="E18" s="319"/>
      <c r="F18" s="319">
        <v>88016976.09851855</v>
      </c>
      <c r="G18" s="321">
        <v>88016976.09851855</v>
      </c>
      <c r="H18" s="323">
        <f t="shared" si="0"/>
        <v>1.091284869471586</v>
      </c>
    </row>
    <row r="19" spans="1:8">
      <c r="A19" s="199">
        <v>12</v>
      </c>
      <c r="B19" s="1" t="s">
        <v>111</v>
      </c>
      <c r="C19" s="319"/>
      <c r="D19" s="320"/>
      <c r="E19" s="319"/>
      <c r="F19" s="319"/>
      <c r="G19" s="321"/>
      <c r="H19" s="323" t="str">
        <f t="shared" si="0"/>
        <v/>
      </c>
    </row>
    <row r="20" spans="1:8">
      <c r="A20" s="199">
        <v>13</v>
      </c>
      <c r="B20" s="1" t="s">
        <v>256</v>
      </c>
      <c r="C20" s="319"/>
      <c r="D20" s="320"/>
      <c r="E20" s="319"/>
      <c r="F20" s="319"/>
      <c r="G20" s="321"/>
      <c r="H20" s="323" t="str">
        <f t="shared" si="0"/>
        <v/>
      </c>
    </row>
    <row r="21" spans="1:8">
      <c r="A21" s="199">
        <v>14</v>
      </c>
      <c r="B21" s="1" t="s">
        <v>113</v>
      </c>
      <c r="C21" s="319">
        <v>110883098.99000001</v>
      </c>
      <c r="D21" s="320"/>
      <c r="E21" s="319"/>
      <c r="F21" s="319">
        <v>67269252.670000002</v>
      </c>
      <c r="G21" s="321">
        <v>67269252.670000002</v>
      </c>
      <c r="H21" s="323">
        <f t="shared" si="0"/>
        <v>0.60666822340586524</v>
      </c>
    </row>
    <row r="22" spans="1:8" ht="13.5" thickBot="1">
      <c r="A22" s="202"/>
      <c r="B22" s="203" t="s">
        <v>114</v>
      </c>
      <c r="C22" s="322">
        <f>SUM(C8:C21)</f>
        <v>1323553792.9307041</v>
      </c>
      <c r="D22" s="322">
        <f>SUM(D8:D21)</f>
        <v>34924161.329999998</v>
      </c>
      <c r="E22" s="322">
        <f>SUM(E8:E21)</f>
        <v>2199804.5</v>
      </c>
      <c r="F22" s="322">
        <f>SUM(F8:F21)</f>
        <v>950919072.8076545</v>
      </c>
      <c r="G22" s="322">
        <f>SUM(G8:G21)</f>
        <v>950919072.8076545</v>
      </c>
      <c r="H22" s="324">
        <f>G22/(C22+E22)</f>
        <v>0.71726682443142165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80" zoomScaleNormal="80" workbookViewId="0">
      <pane xSplit="2" ySplit="6" topLeftCell="C11" activePane="bottomRight" state="frozen"/>
      <selection pane="topRight" activeCell="C1" sqref="C1"/>
      <selection pane="bottomLeft" activeCell="A6" sqref="A6"/>
      <selection pane="bottomRight" activeCell="K24" sqref="K24"/>
    </sheetView>
  </sheetViews>
  <sheetFormatPr defaultColWidth="9.140625" defaultRowHeight="12.75"/>
  <cols>
    <col min="1" max="1" width="10.5703125" style="314" bestFit="1" customWidth="1"/>
    <col min="2" max="2" width="104.140625" style="314" customWidth="1"/>
    <col min="3" max="11" width="12.7109375" style="314" customWidth="1"/>
    <col min="12" max="16384" width="9.140625" style="314"/>
  </cols>
  <sheetData>
    <row r="1" spans="1:11">
      <c r="A1" s="314" t="s">
        <v>36</v>
      </c>
      <c r="B1" s="314" t="str">
        <f>'Info '!C2</f>
        <v>JSC "CREDO BANK"</v>
      </c>
    </row>
    <row r="2" spans="1:11">
      <c r="A2" s="314" t="s">
        <v>37</v>
      </c>
      <c r="B2" s="4" t="str">
        <f>'1. key ratios '!B2</f>
        <v>30.09.2020</v>
      </c>
      <c r="C2" s="340"/>
      <c r="D2" s="340"/>
    </row>
    <row r="3" spans="1:11">
      <c r="B3" s="340"/>
      <c r="C3" s="340"/>
      <c r="D3" s="340"/>
    </row>
    <row r="4" spans="1:11" ht="13.5" thickBot="1">
      <c r="A4" s="314" t="s">
        <v>258</v>
      </c>
      <c r="B4" s="367" t="s">
        <v>387</v>
      </c>
      <c r="C4" s="340"/>
      <c r="D4" s="340"/>
    </row>
    <row r="5" spans="1:11" ht="30" customHeight="1">
      <c r="A5" s="562"/>
      <c r="B5" s="563"/>
      <c r="C5" s="564" t="s">
        <v>439</v>
      </c>
      <c r="D5" s="564"/>
      <c r="E5" s="564"/>
      <c r="F5" s="564" t="s">
        <v>440</v>
      </c>
      <c r="G5" s="564"/>
      <c r="H5" s="564"/>
      <c r="I5" s="564" t="s">
        <v>441</v>
      </c>
      <c r="J5" s="564"/>
      <c r="K5" s="565"/>
    </row>
    <row r="6" spans="1:11">
      <c r="A6" s="341"/>
      <c r="B6" s="342"/>
      <c r="C6" s="58" t="s">
        <v>75</v>
      </c>
      <c r="D6" s="58" t="s">
        <v>76</v>
      </c>
      <c r="E6" s="58" t="s">
        <v>77</v>
      </c>
      <c r="F6" s="58" t="s">
        <v>75</v>
      </c>
      <c r="G6" s="58" t="s">
        <v>76</v>
      </c>
      <c r="H6" s="58" t="s">
        <v>77</v>
      </c>
      <c r="I6" s="58" t="s">
        <v>75</v>
      </c>
      <c r="J6" s="58" t="s">
        <v>76</v>
      </c>
      <c r="K6" s="58" t="s">
        <v>77</v>
      </c>
    </row>
    <row r="7" spans="1:11">
      <c r="A7" s="343" t="s">
        <v>390</v>
      </c>
      <c r="B7" s="344"/>
      <c r="C7" s="344"/>
      <c r="D7" s="344"/>
      <c r="E7" s="344"/>
      <c r="F7" s="344"/>
      <c r="G7" s="344"/>
      <c r="H7" s="344"/>
      <c r="I7" s="344"/>
      <c r="J7" s="344"/>
      <c r="K7" s="345"/>
    </row>
    <row r="8" spans="1:11">
      <c r="A8" s="346">
        <v>1</v>
      </c>
      <c r="B8" s="347" t="s">
        <v>388</v>
      </c>
      <c r="C8" s="348"/>
      <c r="D8" s="348"/>
      <c r="E8" s="348"/>
      <c r="F8" s="505">
        <v>48175059.894741096</v>
      </c>
      <c r="G8" s="505">
        <v>78647386.507951215</v>
      </c>
      <c r="H8" s="512">
        <f>F8+G8</f>
        <v>126822446.40269232</v>
      </c>
      <c r="I8" s="505">
        <v>71522643.026716724</v>
      </c>
      <c r="J8" s="505">
        <v>58441888.054864287</v>
      </c>
      <c r="K8" s="512">
        <f>I8+J8</f>
        <v>129964531.08158101</v>
      </c>
    </row>
    <row r="9" spans="1:11">
      <c r="A9" s="343" t="s">
        <v>391</v>
      </c>
      <c r="B9" s="344"/>
      <c r="C9" s="344"/>
      <c r="D9" s="344"/>
      <c r="E9" s="344"/>
      <c r="F9" s="344"/>
      <c r="G9" s="344"/>
      <c r="H9" s="344"/>
      <c r="I9" s="344"/>
      <c r="J9" s="344"/>
      <c r="K9" s="345"/>
    </row>
    <row r="10" spans="1:11">
      <c r="A10" s="349">
        <v>2</v>
      </c>
      <c r="B10" s="350" t="s">
        <v>399</v>
      </c>
      <c r="C10" s="506">
        <v>44138650.253419302</v>
      </c>
      <c r="D10" s="507">
        <v>20445950.082147557</v>
      </c>
      <c r="E10" s="509">
        <f>C10+D10</f>
        <v>64584600.335566863</v>
      </c>
      <c r="F10" s="507">
        <v>13241595.07602579</v>
      </c>
      <c r="G10" s="507">
        <v>6133785.0246442668</v>
      </c>
      <c r="H10" s="509">
        <f>F10+G10</f>
        <v>19375380.100670055</v>
      </c>
      <c r="I10" s="507">
        <v>2206932.5126709654</v>
      </c>
      <c r="J10" s="507">
        <v>1022297.504107378</v>
      </c>
      <c r="K10" s="509">
        <f>I10+J10</f>
        <v>3229230.0167783434</v>
      </c>
    </row>
    <row r="11" spans="1:11">
      <c r="A11" s="349">
        <v>3</v>
      </c>
      <c r="B11" s="350" t="s">
        <v>393</v>
      </c>
      <c r="C11" s="506">
        <v>35123521.379095696</v>
      </c>
      <c r="D11" s="507">
        <v>5114969.580474372</v>
      </c>
      <c r="E11" s="509">
        <f t="shared" ref="E11:E21" si="0">C11+D11</f>
        <v>40238490.959570065</v>
      </c>
      <c r="F11" s="507">
        <v>14743961.594874891</v>
      </c>
      <c r="G11" s="507">
        <v>4465279.4054363016</v>
      </c>
      <c r="H11" s="509">
        <f t="shared" ref="H11:H16" si="1">F11+G11</f>
        <v>19209241.000311192</v>
      </c>
      <c r="I11" s="507">
        <v>9649071.6488196887</v>
      </c>
      <c r="J11" s="507">
        <v>4302856.8616767842</v>
      </c>
      <c r="K11" s="509">
        <f t="shared" ref="K11:K16" si="2">I11+J11</f>
        <v>13951928.510496473</v>
      </c>
    </row>
    <row r="12" spans="1:11">
      <c r="A12" s="349">
        <v>4</v>
      </c>
      <c r="B12" s="350" t="s">
        <v>394</v>
      </c>
      <c r="C12" s="506">
        <v>39970620.223978922</v>
      </c>
      <c r="D12" s="507">
        <v>0</v>
      </c>
      <c r="E12" s="509">
        <f t="shared" si="0"/>
        <v>39970620.223978922</v>
      </c>
      <c r="F12" s="507"/>
      <c r="G12" s="507"/>
      <c r="H12" s="509">
        <f t="shared" si="1"/>
        <v>0</v>
      </c>
      <c r="I12" s="507"/>
      <c r="J12" s="507"/>
      <c r="K12" s="509">
        <f t="shared" si="2"/>
        <v>0</v>
      </c>
    </row>
    <row r="13" spans="1:11">
      <c r="A13" s="349">
        <v>5</v>
      </c>
      <c r="B13" s="350" t="s">
        <v>402</v>
      </c>
      <c r="C13" s="506">
        <v>37670617.691442691</v>
      </c>
      <c r="D13" s="507">
        <v>1285231.8761581029</v>
      </c>
      <c r="E13" s="509">
        <f t="shared" si="0"/>
        <v>38955849.567600794</v>
      </c>
      <c r="F13" s="507">
        <v>11301185.307432806</v>
      </c>
      <c r="G13" s="507">
        <v>385569.56284743088</v>
      </c>
      <c r="H13" s="509">
        <f t="shared" si="1"/>
        <v>11686754.870280238</v>
      </c>
      <c r="I13" s="507">
        <v>1883530.8845721346</v>
      </c>
      <c r="J13" s="507">
        <v>64261.593807905148</v>
      </c>
      <c r="K13" s="509">
        <f t="shared" si="2"/>
        <v>1947792.4783800398</v>
      </c>
    </row>
    <row r="14" spans="1:11">
      <c r="A14" s="349">
        <v>6</v>
      </c>
      <c r="B14" s="350" t="s">
        <v>434</v>
      </c>
      <c r="C14" s="506"/>
      <c r="D14" s="507"/>
      <c r="E14" s="509">
        <f t="shared" si="0"/>
        <v>0</v>
      </c>
      <c r="F14" s="507"/>
      <c r="G14" s="507"/>
      <c r="H14" s="509">
        <f t="shared" si="1"/>
        <v>0</v>
      </c>
      <c r="I14" s="507"/>
      <c r="J14" s="507"/>
      <c r="K14" s="509">
        <f t="shared" si="2"/>
        <v>0</v>
      </c>
    </row>
    <row r="15" spans="1:11">
      <c r="A15" s="349">
        <v>7</v>
      </c>
      <c r="B15" s="350" t="s">
        <v>435</v>
      </c>
      <c r="C15" s="506">
        <v>8300877.1702865614</v>
      </c>
      <c r="D15" s="507">
        <v>2832900.9352496709</v>
      </c>
      <c r="E15" s="509">
        <f t="shared" si="0"/>
        <v>11133778.105536232</v>
      </c>
      <c r="F15" s="507">
        <v>8300877.1702865614</v>
      </c>
      <c r="G15" s="507">
        <v>2832900.9352496709</v>
      </c>
      <c r="H15" s="509">
        <f t="shared" si="1"/>
        <v>11133778.105536232</v>
      </c>
      <c r="I15" s="507">
        <v>8300877.1702865614</v>
      </c>
      <c r="J15" s="507">
        <v>2832900.9352496709</v>
      </c>
      <c r="K15" s="509">
        <f t="shared" si="2"/>
        <v>11133778.105536232</v>
      </c>
    </row>
    <row r="16" spans="1:11">
      <c r="A16" s="349">
        <v>8</v>
      </c>
      <c r="B16" s="351" t="s">
        <v>395</v>
      </c>
      <c r="C16" s="513">
        <f>SUM(C10:C15)</f>
        <v>165204286.71822318</v>
      </c>
      <c r="D16" s="513">
        <f>SUM(D10:D15)</f>
        <v>29679052.474029705</v>
      </c>
      <c r="E16" s="509">
        <f t="shared" si="0"/>
        <v>194883339.19225287</v>
      </c>
      <c r="F16" s="513">
        <f>SUM(F10:F15)</f>
        <v>47587619.148620047</v>
      </c>
      <c r="G16" s="513">
        <f>SUM(G10:G15)</f>
        <v>13817534.928177672</v>
      </c>
      <c r="H16" s="509">
        <f t="shared" si="1"/>
        <v>61405154.076797716</v>
      </c>
      <c r="I16" s="513">
        <f>SUM(I10:I15)</f>
        <v>22040412.216349352</v>
      </c>
      <c r="J16" s="513">
        <f>SUM(J10:J15)</f>
        <v>8222316.894841738</v>
      </c>
      <c r="K16" s="509">
        <f t="shared" si="2"/>
        <v>30262729.11119109</v>
      </c>
    </row>
    <row r="17" spans="1:11">
      <c r="A17" s="343" t="s">
        <v>392</v>
      </c>
      <c r="B17" s="344"/>
      <c r="C17" s="508"/>
      <c r="D17" s="508"/>
      <c r="E17" s="510"/>
      <c r="F17" s="508"/>
      <c r="G17" s="508"/>
      <c r="H17" s="510"/>
      <c r="I17" s="508"/>
      <c r="J17" s="508"/>
      <c r="K17" s="511"/>
    </row>
    <row r="18" spans="1:11">
      <c r="A18" s="349">
        <v>9</v>
      </c>
      <c r="B18" s="350" t="s">
        <v>398</v>
      </c>
      <c r="C18" s="506"/>
      <c r="D18" s="507"/>
      <c r="E18" s="509">
        <f t="shared" si="0"/>
        <v>0</v>
      </c>
      <c r="F18" s="507"/>
      <c r="G18" s="507"/>
      <c r="H18" s="509">
        <f t="shared" ref="H18:H21" si="3">F18+G18</f>
        <v>0</v>
      </c>
      <c r="I18" s="507"/>
      <c r="J18" s="507"/>
      <c r="K18" s="509">
        <f t="shared" ref="K18:K21" si="4">I18+J18</f>
        <v>0</v>
      </c>
    </row>
    <row r="19" spans="1:11">
      <c r="A19" s="349">
        <v>10</v>
      </c>
      <c r="B19" s="350" t="s">
        <v>436</v>
      </c>
      <c r="C19" s="506">
        <v>54851320.173353098</v>
      </c>
      <c r="D19" s="507">
        <v>871997.12411093572</v>
      </c>
      <c r="E19" s="509">
        <f t="shared" si="0"/>
        <v>55723317.297464035</v>
      </c>
      <c r="F19" s="507">
        <v>27425660.086676549</v>
      </c>
      <c r="G19" s="507">
        <v>435998.56205546786</v>
      </c>
      <c r="H19" s="509">
        <f t="shared" si="3"/>
        <v>27861658.648732018</v>
      </c>
      <c r="I19" s="507">
        <v>44783251.537770748</v>
      </c>
      <c r="J19" s="507">
        <v>27613813.861860972</v>
      </c>
      <c r="K19" s="509">
        <f t="shared" si="4"/>
        <v>72397065.399631724</v>
      </c>
    </row>
    <row r="20" spans="1:11">
      <c r="A20" s="349">
        <v>11</v>
      </c>
      <c r="B20" s="350" t="s">
        <v>397</v>
      </c>
      <c r="C20" s="506"/>
      <c r="D20" s="507"/>
      <c r="E20" s="509">
        <f t="shared" si="0"/>
        <v>0</v>
      </c>
      <c r="F20" s="507"/>
      <c r="G20" s="507"/>
      <c r="H20" s="509">
        <f t="shared" si="3"/>
        <v>0</v>
      </c>
      <c r="I20" s="507"/>
      <c r="J20" s="507"/>
      <c r="K20" s="509">
        <f t="shared" si="4"/>
        <v>0</v>
      </c>
    </row>
    <row r="21" spans="1:11" ht="13.5" thickBot="1">
      <c r="A21" s="352">
        <v>12</v>
      </c>
      <c r="B21" s="353" t="s">
        <v>396</v>
      </c>
      <c r="C21" s="514">
        <f>SUM(C18:C20)</f>
        <v>54851320.173353098</v>
      </c>
      <c r="D21" s="514">
        <f>SUM(D18:D20)</f>
        <v>871997.12411093572</v>
      </c>
      <c r="E21" s="509">
        <f t="shared" si="0"/>
        <v>55723317.297464035</v>
      </c>
      <c r="F21" s="514">
        <f>SUM(F18:F20)</f>
        <v>27425660.086676549</v>
      </c>
      <c r="G21" s="514">
        <f>SUM(G18:G20)</f>
        <v>435998.56205546786</v>
      </c>
      <c r="H21" s="509">
        <f t="shared" si="3"/>
        <v>27861658.648732018</v>
      </c>
      <c r="I21" s="514">
        <f>SUM(I18:I20)</f>
        <v>44783251.537770748</v>
      </c>
      <c r="J21" s="514">
        <f>SUM(J18:J20)</f>
        <v>27613813.861860972</v>
      </c>
      <c r="K21" s="509">
        <f t="shared" si="4"/>
        <v>72397065.399631724</v>
      </c>
    </row>
    <row r="22" spans="1:11" ht="38.25" customHeight="1" thickBot="1">
      <c r="A22" s="354"/>
      <c r="B22" s="355"/>
      <c r="C22" s="355"/>
      <c r="D22" s="355"/>
      <c r="E22" s="355"/>
      <c r="F22" s="566" t="s">
        <v>438</v>
      </c>
      <c r="G22" s="564"/>
      <c r="H22" s="564"/>
      <c r="I22" s="566" t="s">
        <v>403</v>
      </c>
      <c r="J22" s="564"/>
      <c r="K22" s="565"/>
    </row>
    <row r="23" spans="1:11" ht="13.5" thickBot="1">
      <c r="A23" s="356">
        <v>13</v>
      </c>
      <c r="B23" s="357" t="s">
        <v>388</v>
      </c>
      <c r="C23" s="358"/>
      <c r="D23" s="358"/>
      <c r="E23" s="358"/>
      <c r="F23" s="499">
        <f>F8</f>
        <v>48175059.894741096</v>
      </c>
      <c r="G23" s="499">
        <f>G8</f>
        <v>78647386.507951215</v>
      </c>
      <c r="H23" s="500">
        <f>F23+G23</f>
        <v>126822446.40269232</v>
      </c>
      <c r="I23" s="499">
        <f>I8</f>
        <v>71522643.026716724</v>
      </c>
      <c r="J23" s="499">
        <f>J8</f>
        <v>58441888.054864287</v>
      </c>
      <c r="K23" s="501">
        <f>I23+J23</f>
        <v>129964531.08158101</v>
      </c>
    </row>
    <row r="24" spans="1:11" ht="13.5" thickBot="1">
      <c r="A24" s="359">
        <v>14</v>
      </c>
      <c r="B24" s="360" t="s">
        <v>400</v>
      </c>
      <c r="C24" s="361"/>
      <c r="D24" s="362"/>
      <c r="E24" s="363"/>
      <c r="F24" s="502">
        <f>MAX(F16-F21,F16*0.25)</f>
        <v>20161959.061943498</v>
      </c>
      <c r="G24" s="502">
        <f>MAX(G16-G21,G16*0.25)</f>
        <v>13381536.366122203</v>
      </c>
      <c r="H24" s="500">
        <f>F24+G24</f>
        <v>33543495.428065702</v>
      </c>
      <c r="I24" s="502">
        <f>MAX(I16-I21,I16*0.25)</f>
        <v>5510103.054087338</v>
      </c>
      <c r="J24" s="502">
        <f>MAX(J16-J21,J16*0.25)</f>
        <v>2055579.2237104345</v>
      </c>
      <c r="K24" s="501">
        <f>I24+J24</f>
        <v>7565682.2777977725</v>
      </c>
    </row>
    <row r="25" spans="1:11" ht="13.5" thickBot="1">
      <c r="A25" s="364">
        <v>15</v>
      </c>
      <c r="B25" s="365" t="s">
        <v>401</v>
      </c>
      <c r="C25" s="366"/>
      <c r="D25" s="366"/>
      <c r="E25" s="366"/>
      <c r="F25" s="503">
        <f>F23/F24</f>
        <v>2.3894037155185699</v>
      </c>
      <c r="G25" s="503">
        <f t="shared" ref="G25:K25" si="5">G23/G24</f>
        <v>5.8773061893745924</v>
      </c>
      <c r="H25" s="503">
        <f t="shared" si="5"/>
        <v>3.7808357413038269</v>
      </c>
      <c r="I25" s="503">
        <f t="shared" si="5"/>
        <v>12.980273204447956</v>
      </c>
      <c r="J25" s="503">
        <f t="shared" si="5"/>
        <v>28.430861423756483</v>
      </c>
      <c r="K25" s="504">
        <f t="shared" si="5"/>
        <v>17.17816401872631</v>
      </c>
    </row>
    <row r="27" spans="1:11" ht="25.5">
      <c r="B27" s="339" t="s">
        <v>437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10" sqref="C10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1"/>
  </cols>
  <sheetData>
    <row r="1" spans="1:14">
      <c r="A1" s="4" t="s">
        <v>36</v>
      </c>
      <c r="B1" s="4" t="str">
        <f>'Info '!C2</f>
        <v>JSC "CREDO BANK"</v>
      </c>
    </row>
    <row r="2" spans="1:14" ht="14.25" customHeight="1">
      <c r="A2" s="4" t="s">
        <v>37</v>
      </c>
      <c r="B2" s="4" t="str">
        <f>'1. key ratios '!B2</f>
        <v>30.09.2020</v>
      </c>
    </row>
    <row r="3" spans="1:14" ht="14.25" customHeight="1"/>
    <row r="4" spans="1:14" ht="13.5" thickBot="1">
      <c r="A4" s="4" t="s">
        <v>274</v>
      </c>
      <c r="B4" s="277" t="s">
        <v>34</v>
      </c>
    </row>
    <row r="5" spans="1:14" s="209" customFormat="1">
      <c r="A5" s="205"/>
      <c r="B5" s="206"/>
      <c r="C5" s="207" t="s">
        <v>0</v>
      </c>
      <c r="D5" s="207" t="s">
        <v>1</v>
      </c>
      <c r="E5" s="207" t="s">
        <v>2</v>
      </c>
      <c r="F5" s="207" t="s">
        <v>3</v>
      </c>
      <c r="G5" s="207" t="s">
        <v>4</v>
      </c>
      <c r="H5" s="207" t="s">
        <v>11</v>
      </c>
      <c r="I5" s="207" t="s">
        <v>14</v>
      </c>
      <c r="J5" s="207" t="s">
        <v>15</v>
      </c>
      <c r="K5" s="207" t="s">
        <v>16</v>
      </c>
      <c r="L5" s="207" t="s">
        <v>17</v>
      </c>
      <c r="M5" s="207" t="s">
        <v>18</v>
      </c>
      <c r="N5" s="208" t="s">
        <v>19</v>
      </c>
    </row>
    <row r="6" spans="1:14" ht="25.5">
      <c r="A6" s="210"/>
      <c r="B6" s="211"/>
      <c r="C6" s="212" t="s">
        <v>273</v>
      </c>
      <c r="D6" s="213" t="s">
        <v>272</v>
      </c>
      <c r="E6" s="214" t="s">
        <v>271</v>
      </c>
      <c r="F6" s="215">
        <v>0</v>
      </c>
      <c r="G6" s="215">
        <v>0.2</v>
      </c>
      <c r="H6" s="215">
        <v>0.35</v>
      </c>
      <c r="I6" s="215">
        <v>0.5</v>
      </c>
      <c r="J6" s="215">
        <v>0.75</v>
      </c>
      <c r="K6" s="215">
        <v>1</v>
      </c>
      <c r="L6" s="215">
        <v>1.5</v>
      </c>
      <c r="M6" s="215">
        <v>2.5</v>
      </c>
      <c r="N6" s="276" t="s">
        <v>286</v>
      </c>
    </row>
    <row r="7" spans="1:14" ht="15">
      <c r="A7" s="216">
        <v>1</v>
      </c>
      <c r="B7" s="217" t="s">
        <v>270</v>
      </c>
      <c r="C7" s="218">
        <f>SUM(C8:C13)</f>
        <v>16439000</v>
      </c>
      <c r="D7" s="211"/>
      <c r="E7" s="219">
        <f t="shared" ref="E7:M7" si="0">SUM(E8:E13)</f>
        <v>1315120</v>
      </c>
      <c r="F7" s="220">
        <f>SUM(F8:F13)</f>
        <v>0</v>
      </c>
      <c r="G7" s="220">
        <f t="shared" si="0"/>
        <v>0</v>
      </c>
      <c r="H7" s="220">
        <f t="shared" si="0"/>
        <v>0</v>
      </c>
      <c r="I7" s="220">
        <f t="shared" si="0"/>
        <v>0</v>
      </c>
      <c r="J7" s="220">
        <f t="shared" si="0"/>
        <v>0</v>
      </c>
      <c r="K7" s="220">
        <f t="shared" si="0"/>
        <v>1315120</v>
      </c>
      <c r="L7" s="220">
        <f t="shared" si="0"/>
        <v>0</v>
      </c>
      <c r="M7" s="220">
        <f t="shared" si="0"/>
        <v>0</v>
      </c>
      <c r="N7" s="221">
        <f>SUM(N8:N13)</f>
        <v>1315120</v>
      </c>
    </row>
    <row r="8" spans="1:14" ht="14.25">
      <c r="A8" s="216">
        <v>1.1000000000000001</v>
      </c>
      <c r="B8" s="222" t="s">
        <v>268</v>
      </c>
      <c r="C8" s="220">
        <v>0</v>
      </c>
      <c r="D8" s="223">
        <v>0.02</v>
      </c>
      <c r="E8" s="219">
        <f>C8*D8</f>
        <v>0</v>
      </c>
      <c r="F8" s="220"/>
      <c r="G8" s="220"/>
      <c r="H8" s="220"/>
      <c r="I8" s="220"/>
      <c r="J8" s="220"/>
      <c r="K8" s="220"/>
      <c r="L8" s="220"/>
      <c r="M8" s="220"/>
      <c r="N8" s="221">
        <f>SUMPRODUCT($F$6:$M$6,F8:M8)</f>
        <v>0</v>
      </c>
    </row>
    <row r="9" spans="1:14" ht="14.25">
      <c r="A9" s="216">
        <v>1.2</v>
      </c>
      <c r="B9" s="222" t="s">
        <v>267</v>
      </c>
      <c r="C9" s="220">
        <v>0</v>
      </c>
      <c r="D9" s="223">
        <v>0.05</v>
      </c>
      <c r="E9" s="219">
        <f>C9*D9</f>
        <v>0</v>
      </c>
      <c r="F9" s="220"/>
      <c r="G9" s="220"/>
      <c r="H9" s="220"/>
      <c r="I9" s="220"/>
      <c r="J9" s="220"/>
      <c r="K9" s="220"/>
      <c r="L9" s="220"/>
      <c r="M9" s="220"/>
      <c r="N9" s="221">
        <f t="shared" ref="N9:N12" si="1">SUMPRODUCT($F$6:$M$6,F9:M9)</f>
        <v>0</v>
      </c>
    </row>
    <row r="10" spans="1:14" ht="14.25">
      <c r="A10" s="216">
        <v>1.3</v>
      </c>
      <c r="B10" s="222" t="s">
        <v>266</v>
      </c>
      <c r="C10" s="567">
        <v>16439000</v>
      </c>
      <c r="D10" s="223">
        <v>0.08</v>
      </c>
      <c r="E10" s="219">
        <f>C10*D10</f>
        <v>1315120</v>
      </c>
      <c r="F10" s="220"/>
      <c r="G10" s="220"/>
      <c r="H10" s="220"/>
      <c r="I10" s="220"/>
      <c r="J10" s="220"/>
      <c r="K10" s="567">
        <v>1315120</v>
      </c>
      <c r="L10" s="220"/>
      <c r="M10" s="220"/>
      <c r="N10" s="221">
        <f>SUMPRODUCT($F$6:$M$6,F10:M10)</f>
        <v>1315120</v>
      </c>
    </row>
    <row r="11" spans="1:14" ht="14.25">
      <c r="A11" s="216">
        <v>1.4</v>
      </c>
      <c r="B11" s="222" t="s">
        <v>265</v>
      </c>
      <c r="C11" s="220">
        <v>0</v>
      </c>
      <c r="D11" s="223">
        <v>0.11</v>
      </c>
      <c r="E11" s="219">
        <f>C11*D11</f>
        <v>0</v>
      </c>
      <c r="F11" s="220"/>
      <c r="G11" s="220"/>
      <c r="H11" s="220"/>
      <c r="I11" s="220"/>
      <c r="J11" s="220"/>
      <c r="K11" s="220"/>
      <c r="L11" s="220"/>
      <c r="M11" s="220"/>
      <c r="N11" s="221">
        <f t="shared" si="1"/>
        <v>0</v>
      </c>
    </row>
    <row r="12" spans="1:14" ht="14.25">
      <c r="A12" s="216">
        <v>1.5</v>
      </c>
      <c r="B12" s="222" t="s">
        <v>264</v>
      </c>
      <c r="C12" s="220">
        <v>0</v>
      </c>
      <c r="D12" s="223">
        <v>0.14000000000000001</v>
      </c>
      <c r="E12" s="219">
        <f>C12*D12</f>
        <v>0</v>
      </c>
      <c r="F12" s="220"/>
      <c r="G12" s="220"/>
      <c r="H12" s="220"/>
      <c r="I12" s="220"/>
      <c r="J12" s="220"/>
      <c r="K12" s="220"/>
      <c r="L12" s="220"/>
      <c r="M12" s="220"/>
      <c r="N12" s="221">
        <f t="shared" si="1"/>
        <v>0</v>
      </c>
    </row>
    <row r="13" spans="1:14" ht="14.25">
      <c r="A13" s="216">
        <v>1.6</v>
      </c>
      <c r="B13" s="224" t="s">
        <v>263</v>
      </c>
      <c r="C13" s="220">
        <v>0</v>
      </c>
      <c r="D13" s="225"/>
      <c r="E13" s="220"/>
      <c r="F13" s="220"/>
      <c r="G13" s="220"/>
      <c r="H13" s="220"/>
      <c r="I13" s="220"/>
      <c r="J13" s="220"/>
      <c r="K13" s="220"/>
      <c r="L13" s="220"/>
      <c r="M13" s="220"/>
      <c r="N13" s="221">
        <f>SUMPRODUCT($F$6:$M$6,F13:M13)</f>
        <v>0</v>
      </c>
    </row>
    <row r="14" spans="1:14" ht="15">
      <c r="A14" s="216">
        <v>2</v>
      </c>
      <c r="B14" s="226" t="s">
        <v>269</v>
      </c>
      <c r="C14" s="218">
        <f>SUM(C15:C20)</f>
        <v>0</v>
      </c>
      <c r="D14" s="211"/>
      <c r="E14" s="219">
        <f t="shared" ref="E14:M14" si="2">SUM(E15:E20)</f>
        <v>0</v>
      </c>
      <c r="F14" s="220">
        <f t="shared" si="2"/>
        <v>0</v>
      </c>
      <c r="G14" s="220">
        <f t="shared" si="2"/>
        <v>0</v>
      </c>
      <c r="H14" s="220">
        <f t="shared" si="2"/>
        <v>0</v>
      </c>
      <c r="I14" s="220">
        <f t="shared" si="2"/>
        <v>0</v>
      </c>
      <c r="J14" s="220">
        <f t="shared" si="2"/>
        <v>0</v>
      </c>
      <c r="K14" s="220">
        <f t="shared" si="2"/>
        <v>0</v>
      </c>
      <c r="L14" s="220">
        <f t="shared" si="2"/>
        <v>0</v>
      </c>
      <c r="M14" s="220">
        <f t="shared" si="2"/>
        <v>0</v>
      </c>
      <c r="N14" s="221">
        <f>SUM(N15:N20)</f>
        <v>0</v>
      </c>
    </row>
    <row r="15" spans="1:14" ht="14.25">
      <c r="A15" s="216">
        <v>2.1</v>
      </c>
      <c r="B15" s="224" t="s">
        <v>268</v>
      </c>
      <c r="C15" s="220"/>
      <c r="D15" s="223">
        <v>5.0000000000000001E-3</v>
      </c>
      <c r="E15" s="219">
        <f>C15*D15</f>
        <v>0</v>
      </c>
      <c r="F15" s="220"/>
      <c r="G15" s="220"/>
      <c r="H15" s="220"/>
      <c r="I15" s="220"/>
      <c r="J15" s="220"/>
      <c r="K15" s="220"/>
      <c r="L15" s="220"/>
      <c r="M15" s="220"/>
      <c r="N15" s="221">
        <f>SUMPRODUCT($F$6:$M$6,F15:M15)</f>
        <v>0</v>
      </c>
    </row>
    <row r="16" spans="1:14" ht="14.25">
      <c r="A16" s="216">
        <v>2.2000000000000002</v>
      </c>
      <c r="B16" s="224" t="s">
        <v>267</v>
      </c>
      <c r="C16" s="220"/>
      <c r="D16" s="223">
        <v>0.01</v>
      </c>
      <c r="E16" s="219">
        <f>C16*D16</f>
        <v>0</v>
      </c>
      <c r="F16" s="220"/>
      <c r="G16" s="220"/>
      <c r="H16" s="220"/>
      <c r="I16" s="220"/>
      <c r="J16" s="220"/>
      <c r="K16" s="220"/>
      <c r="L16" s="220"/>
      <c r="M16" s="220"/>
      <c r="N16" s="221">
        <f t="shared" ref="N16:N20" si="3">SUMPRODUCT($F$6:$M$6,F16:M16)</f>
        <v>0</v>
      </c>
    </row>
    <row r="17" spans="1:14" ht="14.25">
      <c r="A17" s="216">
        <v>2.2999999999999998</v>
      </c>
      <c r="B17" s="224" t="s">
        <v>266</v>
      </c>
      <c r="C17" s="220"/>
      <c r="D17" s="223">
        <v>0.02</v>
      </c>
      <c r="E17" s="219">
        <f>C17*D17</f>
        <v>0</v>
      </c>
      <c r="F17" s="220"/>
      <c r="G17" s="220"/>
      <c r="H17" s="220"/>
      <c r="I17" s="220"/>
      <c r="J17" s="220"/>
      <c r="K17" s="220"/>
      <c r="L17" s="220"/>
      <c r="M17" s="220"/>
      <c r="N17" s="221">
        <f t="shared" si="3"/>
        <v>0</v>
      </c>
    </row>
    <row r="18" spans="1:14" ht="14.25">
      <c r="A18" s="216">
        <v>2.4</v>
      </c>
      <c r="B18" s="224" t="s">
        <v>265</v>
      </c>
      <c r="C18" s="220"/>
      <c r="D18" s="223">
        <v>0.03</v>
      </c>
      <c r="E18" s="219">
        <f>C18*D18</f>
        <v>0</v>
      </c>
      <c r="F18" s="220"/>
      <c r="G18" s="220"/>
      <c r="H18" s="220"/>
      <c r="I18" s="220"/>
      <c r="J18" s="220"/>
      <c r="K18" s="220"/>
      <c r="L18" s="220"/>
      <c r="M18" s="220"/>
      <c r="N18" s="221">
        <f t="shared" si="3"/>
        <v>0</v>
      </c>
    </row>
    <row r="19" spans="1:14" ht="14.25">
      <c r="A19" s="216">
        <v>2.5</v>
      </c>
      <c r="B19" s="224" t="s">
        <v>264</v>
      </c>
      <c r="C19" s="220"/>
      <c r="D19" s="223">
        <v>0.04</v>
      </c>
      <c r="E19" s="219">
        <f>C19*D19</f>
        <v>0</v>
      </c>
      <c r="F19" s="220"/>
      <c r="G19" s="220"/>
      <c r="H19" s="220"/>
      <c r="I19" s="220"/>
      <c r="J19" s="220"/>
      <c r="K19" s="220"/>
      <c r="L19" s="220"/>
      <c r="M19" s="220"/>
      <c r="N19" s="221">
        <f t="shared" si="3"/>
        <v>0</v>
      </c>
    </row>
    <row r="20" spans="1:14" ht="14.25">
      <c r="A20" s="216">
        <v>2.6</v>
      </c>
      <c r="B20" s="224" t="s">
        <v>263</v>
      </c>
      <c r="C20" s="220"/>
      <c r="D20" s="225"/>
      <c r="E20" s="227"/>
      <c r="F20" s="220"/>
      <c r="G20" s="220"/>
      <c r="H20" s="220"/>
      <c r="I20" s="220"/>
      <c r="J20" s="220"/>
      <c r="K20" s="220"/>
      <c r="L20" s="220"/>
      <c r="M20" s="220"/>
      <c r="N20" s="221">
        <f t="shared" si="3"/>
        <v>0</v>
      </c>
    </row>
    <row r="21" spans="1:14" ht="15.75" thickBot="1">
      <c r="A21" s="228"/>
      <c r="B21" s="229" t="s">
        <v>114</v>
      </c>
      <c r="C21" s="204">
        <f>C14+C7</f>
        <v>16439000</v>
      </c>
      <c r="D21" s="230"/>
      <c r="E21" s="231">
        <f>E14+E7</f>
        <v>1315120</v>
      </c>
      <c r="F21" s="232">
        <f>F7+F14</f>
        <v>0</v>
      </c>
      <c r="G21" s="232">
        <f t="shared" ref="G21:L21" si="4">G7+G14</f>
        <v>0</v>
      </c>
      <c r="H21" s="232">
        <f t="shared" si="4"/>
        <v>0</v>
      </c>
      <c r="I21" s="232">
        <f t="shared" si="4"/>
        <v>0</v>
      </c>
      <c r="J21" s="232">
        <f t="shared" si="4"/>
        <v>0</v>
      </c>
      <c r="K21" s="232">
        <f t="shared" si="4"/>
        <v>1315120</v>
      </c>
      <c r="L21" s="232">
        <f t="shared" si="4"/>
        <v>0</v>
      </c>
      <c r="M21" s="232">
        <f>M7+M14</f>
        <v>0</v>
      </c>
      <c r="N21" s="233">
        <f>N14+N7</f>
        <v>1315120</v>
      </c>
    </row>
    <row r="22" spans="1:14">
      <c r="E22" s="234"/>
      <c r="F22" s="234"/>
      <c r="G22" s="234"/>
      <c r="H22" s="234"/>
      <c r="I22" s="234"/>
      <c r="J22" s="234"/>
      <c r="K22" s="234"/>
      <c r="L22" s="234"/>
      <c r="M22" s="23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25" zoomScale="90" zoomScaleNormal="90" workbookViewId="0">
      <selection activeCell="C38" sqref="C38"/>
    </sheetView>
  </sheetViews>
  <sheetFormatPr defaultRowHeight="15"/>
  <cols>
    <col min="1" max="1" width="11.42578125" customWidth="1"/>
    <col min="2" max="2" width="76.85546875" style="416" customWidth="1"/>
    <col min="3" max="3" width="22.85546875" customWidth="1"/>
  </cols>
  <sheetData>
    <row r="1" spans="1:3">
      <c r="A1" s="2" t="s">
        <v>36</v>
      </c>
      <c r="B1" t="str">
        <f>'Info '!C2</f>
        <v>JSC "CREDO BANK"</v>
      </c>
    </row>
    <row r="2" spans="1:3">
      <c r="A2" s="2" t="s">
        <v>37</v>
      </c>
      <c r="B2" s="4" t="str">
        <f>'1. key ratios '!B2</f>
        <v>30.09.2020</v>
      </c>
    </row>
    <row r="3" spans="1:3">
      <c r="A3" s="4"/>
      <c r="B3"/>
    </row>
    <row r="4" spans="1:3">
      <c r="A4" s="4" t="s">
        <v>442</v>
      </c>
      <c r="B4" t="s">
        <v>443</v>
      </c>
    </row>
    <row r="5" spans="1:3">
      <c r="A5" s="417" t="s">
        <v>444</v>
      </c>
      <c r="B5" s="418"/>
      <c r="C5" s="419"/>
    </row>
    <row r="6" spans="1:3" ht="24">
      <c r="A6" s="420">
        <v>1</v>
      </c>
      <c r="B6" s="421" t="s">
        <v>495</v>
      </c>
      <c r="C6" s="422">
        <v>1326068313.0407045</v>
      </c>
    </row>
    <row r="7" spans="1:3">
      <c r="A7" s="420">
        <v>2</v>
      </c>
      <c r="B7" s="421" t="s">
        <v>445</v>
      </c>
      <c r="C7" s="422">
        <v>-9169794.3999999985</v>
      </c>
    </row>
    <row r="8" spans="1:3" ht="24">
      <c r="A8" s="423">
        <v>3</v>
      </c>
      <c r="B8" s="424" t="s">
        <v>446</v>
      </c>
      <c r="C8" s="422">
        <f>C6+C7</f>
        <v>1316898518.6407044</v>
      </c>
    </row>
    <row r="9" spans="1:3">
      <c r="A9" s="417" t="s">
        <v>447</v>
      </c>
      <c r="B9" s="418"/>
      <c r="C9" s="425"/>
    </row>
    <row r="10" spans="1:3" ht="24">
      <c r="A10" s="426">
        <v>4</v>
      </c>
      <c r="B10" s="427" t="s">
        <v>448</v>
      </c>
      <c r="C10" s="422"/>
    </row>
    <row r="11" spans="1:3">
      <c r="A11" s="426">
        <v>5</v>
      </c>
      <c r="B11" s="428" t="s">
        <v>449</v>
      </c>
      <c r="C11" s="422"/>
    </row>
    <row r="12" spans="1:3">
      <c r="A12" s="426" t="s">
        <v>450</v>
      </c>
      <c r="B12" s="428" t="s">
        <v>451</v>
      </c>
      <c r="C12" s="515">
        <f>'15. CCR '!E21</f>
        <v>1315120</v>
      </c>
    </row>
    <row r="13" spans="1:3" ht="24">
      <c r="A13" s="429">
        <v>6</v>
      </c>
      <c r="B13" s="427" t="s">
        <v>452</v>
      </c>
      <c r="C13" s="422"/>
    </row>
    <row r="14" spans="1:3">
      <c r="A14" s="429">
        <v>7</v>
      </c>
      <c r="B14" s="430" t="s">
        <v>453</v>
      </c>
      <c r="C14" s="422"/>
    </row>
    <row r="15" spans="1:3">
      <c r="A15" s="431">
        <v>8</v>
      </c>
      <c r="B15" s="432" t="s">
        <v>454</v>
      </c>
      <c r="C15" s="422"/>
    </row>
    <row r="16" spans="1:3">
      <c r="A16" s="429">
        <v>9</v>
      </c>
      <c r="B16" s="430" t="s">
        <v>455</v>
      </c>
      <c r="C16" s="422"/>
    </row>
    <row r="17" spans="1:3">
      <c r="A17" s="429">
        <v>10</v>
      </c>
      <c r="B17" s="430" t="s">
        <v>456</v>
      </c>
      <c r="C17" s="422"/>
    </row>
    <row r="18" spans="1:3">
      <c r="A18" s="433">
        <v>11</v>
      </c>
      <c r="B18" s="434" t="s">
        <v>457</v>
      </c>
      <c r="C18" s="435">
        <f>SUM(C10:C17)</f>
        <v>1315120</v>
      </c>
    </row>
    <row r="19" spans="1:3">
      <c r="A19" s="436" t="s">
        <v>458</v>
      </c>
      <c r="B19" s="437"/>
      <c r="C19" s="438"/>
    </row>
    <row r="20" spans="1:3" ht="24">
      <c r="A20" s="439">
        <v>12</v>
      </c>
      <c r="B20" s="427" t="s">
        <v>459</v>
      </c>
      <c r="C20" s="422"/>
    </row>
    <row r="21" spans="1:3">
      <c r="A21" s="439">
        <v>13</v>
      </c>
      <c r="B21" s="427" t="s">
        <v>460</v>
      </c>
      <c r="C21" s="422"/>
    </row>
    <row r="22" spans="1:3">
      <c r="A22" s="439">
        <v>14</v>
      </c>
      <c r="B22" s="427" t="s">
        <v>461</v>
      </c>
      <c r="C22" s="422"/>
    </row>
    <row r="23" spans="1:3" ht="24">
      <c r="A23" s="439" t="s">
        <v>462</v>
      </c>
      <c r="B23" s="427" t="s">
        <v>463</v>
      </c>
      <c r="C23" s="422"/>
    </row>
    <row r="24" spans="1:3">
      <c r="A24" s="439">
        <v>15</v>
      </c>
      <c r="B24" s="427" t="s">
        <v>464</v>
      </c>
      <c r="C24" s="422"/>
    </row>
    <row r="25" spans="1:3">
      <c r="A25" s="439" t="s">
        <v>465</v>
      </c>
      <c r="B25" s="427" t="s">
        <v>466</v>
      </c>
      <c r="C25" s="422"/>
    </row>
    <row r="26" spans="1:3">
      <c r="A26" s="440">
        <v>16</v>
      </c>
      <c r="B26" s="441" t="s">
        <v>467</v>
      </c>
      <c r="C26" s="435">
        <f>SUM(C20:C25)</f>
        <v>0</v>
      </c>
    </row>
    <row r="27" spans="1:3">
      <c r="A27" s="417" t="s">
        <v>468</v>
      </c>
      <c r="B27" s="418"/>
      <c r="C27" s="425"/>
    </row>
    <row r="28" spans="1:3">
      <c r="A28" s="442">
        <v>17</v>
      </c>
      <c r="B28" s="428" t="s">
        <v>469</v>
      </c>
      <c r="C28" s="422">
        <v>34924161.329999998</v>
      </c>
    </row>
    <row r="29" spans="1:3">
      <c r="A29" s="442">
        <v>18</v>
      </c>
      <c r="B29" s="428" t="s">
        <v>470</v>
      </c>
      <c r="C29" s="422">
        <v>-32724356.829999998</v>
      </c>
    </row>
    <row r="30" spans="1:3">
      <c r="A30" s="440">
        <v>19</v>
      </c>
      <c r="B30" s="441" t="s">
        <v>471</v>
      </c>
      <c r="C30" s="435">
        <f>C28+C29</f>
        <v>2199804.5</v>
      </c>
    </row>
    <row r="31" spans="1:3">
      <c r="A31" s="417" t="s">
        <v>472</v>
      </c>
      <c r="B31" s="418"/>
      <c r="C31" s="425"/>
    </row>
    <row r="32" spans="1:3" ht="24">
      <c r="A32" s="442" t="s">
        <v>473</v>
      </c>
      <c r="B32" s="427" t="s">
        <v>474</v>
      </c>
      <c r="C32" s="443"/>
    </row>
    <row r="33" spans="1:3">
      <c r="A33" s="442" t="s">
        <v>475</v>
      </c>
      <c r="B33" s="428" t="s">
        <v>476</v>
      </c>
      <c r="C33" s="443"/>
    </row>
    <row r="34" spans="1:3">
      <c r="A34" s="417" t="s">
        <v>477</v>
      </c>
      <c r="B34" s="418"/>
      <c r="C34" s="425"/>
    </row>
    <row r="35" spans="1:3">
      <c r="A35" s="444">
        <v>20</v>
      </c>
      <c r="B35" s="445" t="s">
        <v>478</v>
      </c>
      <c r="C35" s="515">
        <f>'1. key ratios '!C9</f>
        <v>135156420.78999978</v>
      </c>
    </row>
    <row r="36" spans="1:3">
      <c r="A36" s="440">
        <v>21</v>
      </c>
      <c r="B36" s="441" t="s">
        <v>479</v>
      </c>
      <c r="C36" s="568">
        <f>C8+C18+C26+C30</f>
        <v>1320413443.1407044</v>
      </c>
    </row>
    <row r="37" spans="1:3">
      <c r="A37" s="417" t="s">
        <v>480</v>
      </c>
      <c r="B37" s="418"/>
      <c r="C37" s="425"/>
    </row>
    <row r="38" spans="1:3">
      <c r="A38" s="440">
        <v>22</v>
      </c>
      <c r="B38" s="441" t="s">
        <v>480</v>
      </c>
      <c r="C38" s="569">
        <f t="shared" ref="C38" si="0">C35/C36</f>
        <v>0.10235916749568975</v>
      </c>
    </row>
    <row r="39" spans="1:3">
      <c r="A39" s="417" t="s">
        <v>481</v>
      </c>
      <c r="B39" s="418"/>
      <c r="C39" s="425"/>
    </row>
    <row r="40" spans="1:3">
      <c r="A40" s="446" t="s">
        <v>482</v>
      </c>
      <c r="B40" s="427" t="s">
        <v>483</v>
      </c>
      <c r="C40" s="443"/>
    </row>
    <row r="41" spans="1:3" ht="24">
      <c r="A41" s="447" t="s">
        <v>484</v>
      </c>
      <c r="B41" s="421" t="s">
        <v>485</v>
      </c>
      <c r="C41" s="443"/>
    </row>
    <row r="43" spans="1:3">
      <c r="B43" s="416" t="s">
        <v>496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36" sqref="C36:C38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.140625" style="3" bestFit="1" customWidth="1"/>
    <col min="4" max="5" width="14.140625" style="4" bestFit="1" customWidth="1"/>
    <col min="6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36</v>
      </c>
      <c r="B1" s="3" t="str">
        <f>'Info '!C2</f>
        <v>JSC "CREDO BANK"</v>
      </c>
    </row>
    <row r="2" spans="1:8">
      <c r="A2" s="2" t="s">
        <v>37</v>
      </c>
      <c r="B2" s="3" t="s">
        <v>533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12</v>
      </c>
      <c r="B5" s="12"/>
      <c r="C5" s="13" t="s">
        <v>5</v>
      </c>
      <c r="D5" s="107" t="s">
        <v>6</v>
      </c>
      <c r="E5" s="107" t="s">
        <v>7</v>
      </c>
      <c r="F5" s="107" t="s">
        <v>8</v>
      </c>
      <c r="G5" s="14" t="s">
        <v>9</v>
      </c>
    </row>
    <row r="6" spans="1:8">
      <c r="B6" s="253" t="s">
        <v>147</v>
      </c>
      <c r="C6" s="348"/>
      <c r="D6" s="348"/>
      <c r="E6" s="348"/>
      <c r="F6" s="348"/>
      <c r="G6" s="377"/>
    </row>
    <row r="7" spans="1:8">
      <c r="A7" s="15"/>
      <c r="B7" s="254" t="s">
        <v>141</v>
      </c>
      <c r="C7" s="348"/>
      <c r="D7" s="348"/>
      <c r="E7" s="348"/>
      <c r="F7" s="348"/>
      <c r="G7" s="377"/>
    </row>
    <row r="8" spans="1:8" ht="15">
      <c r="A8" s="410">
        <v>1</v>
      </c>
      <c r="B8" s="16" t="s">
        <v>146</v>
      </c>
      <c r="C8" s="17">
        <v>135156420.78999978</v>
      </c>
      <c r="D8" s="18">
        <v>125007190.10999967</v>
      </c>
      <c r="E8" s="18">
        <v>123316511.58999991</v>
      </c>
      <c r="F8" s="18">
        <v>131506915.59000006</v>
      </c>
      <c r="G8" s="19">
        <v>121945499.48999994</v>
      </c>
    </row>
    <row r="9" spans="1:8" ht="15">
      <c r="A9" s="410">
        <v>2</v>
      </c>
      <c r="B9" s="16" t="s">
        <v>145</v>
      </c>
      <c r="C9" s="17">
        <v>135156420.78999978</v>
      </c>
      <c r="D9" s="18">
        <v>125007190.10999967</v>
      </c>
      <c r="E9" s="18">
        <v>123316511.58999991</v>
      </c>
      <c r="F9" s="18">
        <v>131506915.59000006</v>
      </c>
      <c r="G9" s="19">
        <v>121945499.48999994</v>
      </c>
    </row>
    <row r="10" spans="1:8" ht="15">
      <c r="A10" s="410">
        <v>3</v>
      </c>
      <c r="B10" s="16" t="s">
        <v>144</v>
      </c>
      <c r="C10" s="17">
        <v>180656742.28759545</v>
      </c>
      <c r="D10" s="18">
        <v>170090987.80353391</v>
      </c>
      <c r="E10" s="18">
        <v>154317183.00179398</v>
      </c>
      <c r="F10" s="18">
        <v>162608289.14765704</v>
      </c>
      <c r="G10" s="19">
        <v>152267146.68617666</v>
      </c>
    </row>
    <row r="11" spans="1:8" ht="15">
      <c r="A11" s="411"/>
      <c r="B11" s="253" t="s">
        <v>143</v>
      </c>
      <c r="C11" s="348"/>
      <c r="D11" s="348"/>
      <c r="E11" s="348"/>
      <c r="F11" s="348"/>
      <c r="G11" s="377"/>
    </row>
    <row r="12" spans="1:8" ht="15" customHeight="1">
      <c r="A12" s="410">
        <v>4</v>
      </c>
      <c r="B12" s="16" t="s">
        <v>275</v>
      </c>
      <c r="C12" s="337">
        <v>1172006467.7039804</v>
      </c>
      <c r="D12" s="18">
        <v>1083129334.5314882</v>
      </c>
      <c r="E12" s="18">
        <v>1015159449.2122746</v>
      </c>
      <c r="F12" s="18">
        <v>996558621.4938091</v>
      </c>
      <c r="G12" s="19">
        <v>917826900.48788691</v>
      </c>
    </row>
    <row r="13" spans="1:8" ht="15">
      <c r="A13" s="411"/>
      <c r="B13" s="253" t="s">
        <v>142</v>
      </c>
      <c r="C13" s="348"/>
      <c r="D13" s="348"/>
      <c r="E13" s="348"/>
      <c r="F13" s="348"/>
      <c r="G13" s="377"/>
    </row>
    <row r="14" spans="1:8" s="20" customFormat="1" ht="15">
      <c r="A14" s="410"/>
      <c r="B14" s="254" t="s">
        <v>488</v>
      </c>
      <c r="C14" s="348"/>
      <c r="D14" s="348"/>
      <c r="E14" s="348"/>
      <c r="F14" s="348"/>
      <c r="G14" s="377"/>
    </row>
    <row r="15" spans="1:8" ht="15">
      <c r="A15" s="412">
        <v>5</v>
      </c>
      <c r="B15" s="16" t="str">
        <f>"Common equity Tier 1 ratio &gt;="&amp;ROUND('9.1. Capital Requirements'!C19*100, 2)&amp;"%"</f>
        <v>Common equity Tier 1 ratio &gt;=4.96%</v>
      </c>
      <c r="C15" s="469">
        <v>0.11532054174989154</v>
      </c>
      <c r="D15" s="470">
        <v>0.11541298543453449</v>
      </c>
      <c r="E15" s="470">
        <v>0.1215</v>
      </c>
      <c r="F15" s="470">
        <v>0.13196104348871665</v>
      </c>
      <c r="G15" s="471">
        <v>0.13286328764735233</v>
      </c>
    </row>
    <row r="16" spans="1:8" ht="15" customHeight="1">
      <c r="A16" s="412">
        <v>6</v>
      </c>
      <c r="B16" s="16" t="str">
        <f>"Tier 1 ratio &gt;="&amp;ROUND('9.1. Capital Requirements'!C20*100, 2)&amp;"%"</f>
        <v>Tier 1 ratio &gt;=6.61%</v>
      </c>
      <c r="C16" s="469">
        <v>0.11532054174989154</v>
      </c>
      <c r="D16" s="470">
        <v>0.11541298543453449</v>
      </c>
      <c r="E16" s="470">
        <v>0.1215</v>
      </c>
      <c r="F16" s="470">
        <v>0.13196104348871665</v>
      </c>
      <c r="G16" s="471">
        <v>0.13286328764735233</v>
      </c>
    </row>
    <row r="17" spans="1:7" ht="15">
      <c r="A17" s="412">
        <v>7</v>
      </c>
      <c r="B17" s="16" t="str">
        <f>"Total Regulatory Capital ratio &gt;="&amp;ROUND('9.1. Capital Requirements'!C21*100,2)&amp;"%"</f>
        <v>Total Regulatory Capital ratio &gt;=10.57%</v>
      </c>
      <c r="C17" s="469">
        <v>0.15414312741934871</v>
      </c>
      <c r="D17" s="470">
        <v>0.157</v>
      </c>
      <c r="E17" s="470">
        <v>0.152</v>
      </c>
      <c r="F17" s="470">
        <v>0.16316981825305216</v>
      </c>
      <c r="G17" s="471">
        <v>0.1658996338037558</v>
      </c>
    </row>
    <row r="18" spans="1:7" ht="15">
      <c r="A18" s="411"/>
      <c r="B18" s="255" t="s">
        <v>140</v>
      </c>
      <c r="C18" s="348"/>
      <c r="D18" s="348"/>
      <c r="E18" s="348"/>
      <c r="F18" s="348"/>
      <c r="G18" s="377"/>
    </row>
    <row r="19" spans="1:7" ht="15" customHeight="1">
      <c r="A19" s="413">
        <v>8</v>
      </c>
      <c r="B19" s="16" t="s">
        <v>139</v>
      </c>
      <c r="C19" s="472">
        <v>0.16355891124094896</v>
      </c>
      <c r="D19" s="473">
        <v>0.16288327795457508</v>
      </c>
      <c r="E19" s="473">
        <v>0.1650468857858102</v>
      </c>
      <c r="F19" s="473">
        <v>0.1807</v>
      </c>
      <c r="G19" s="472">
        <v>0.18040221367609136</v>
      </c>
    </row>
    <row r="20" spans="1:7" ht="15">
      <c r="A20" s="413">
        <v>9</v>
      </c>
      <c r="B20" s="16" t="s">
        <v>138</v>
      </c>
      <c r="C20" s="472">
        <v>8.7125047062246275E-2</v>
      </c>
      <c r="D20" s="473">
        <v>8.7637114938110133E-2</v>
      </c>
      <c r="E20" s="472">
        <v>8.4838236060264333E-2</v>
      </c>
      <c r="F20" s="472">
        <v>7.7299999999999994E-2</v>
      </c>
      <c r="G20" s="472">
        <v>7.6976904491381698E-2</v>
      </c>
    </row>
    <row r="21" spans="1:7" ht="15">
      <c r="A21" s="413">
        <v>10</v>
      </c>
      <c r="B21" s="16" t="s">
        <v>137</v>
      </c>
      <c r="C21" s="472">
        <v>3.0556825174370746E-2</v>
      </c>
      <c r="D21" s="472">
        <v>2.678571621741431E-2</v>
      </c>
      <c r="E21" s="472">
        <v>2.0708672332525227E-2</v>
      </c>
      <c r="F21" s="472">
        <v>5.0099999999999999E-2</v>
      </c>
      <c r="G21" s="472">
        <v>4.8399999999999999E-2</v>
      </c>
    </row>
    <row r="22" spans="1:7" ht="15">
      <c r="A22" s="413">
        <v>11</v>
      </c>
      <c r="B22" s="16" t="s">
        <v>136</v>
      </c>
      <c r="C22" s="472">
        <v>7.6433864178702696E-2</v>
      </c>
      <c r="D22" s="472">
        <v>7.5246163016464945E-2</v>
      </c>
      <c r="E22" s="472">
        <v>8.0208649725545866E-2</v>
      </c>
      <c r="F22" s="472">
        <v>0.10340000000000001</v>
      </c>
      <c r="G22" s="472">
        <v>0.10340000000000001</v>
      </c>
    </row>
    <row r="23" spans="1:7" ht="15">
      <c r="A23" s="413">
        <v>12</v>
      </c>
      <c r="B23" s="16" t="s">
        <v>281</v>
      </c>
      <c r="C23" s="472">
        <v>5.9587097792051782E-3</v>
      </c>
      <c r="D23" s="472">
        <v>-8.6774472265875018E-3</v>
      </c>
      <c r="E23" s="472">
        <v>-2.5934865245174812E-2</v>
      </c>
      <c r="F23" s="472">
        <v>3.1E-2</v>
      </c>
      <c r="G23" s="472">
        <v>2.7300000000000001E-2</v>
      </c>
    </row>
    <row r="24" spans="1:7" ht="15">
      <c r="A24" s="413">
        <v>13</v>
      </c>
      <c r="B24" s="16" t="s">
        <v>282</v>
      </c>
      <c r="C24" s="472">
        <v>4.9632132443742809E-2</v>
      </c>
      <c r="D24" s="472">
        <v>-6.9781547170249175E-2</v>
      </c>
      <c r="E24" s="472">
        <v>-0.19803226738461732</v>
      </c>
      <c r="F24" s="472">
        <v>0.22059999999999999</v>
      </c>
      <c r="G24" s="472">
        <v>0.19320000000000001</v>
      </c>
    </row>
    <row r="25" spans="1:7" ht="15">
      <c r="A25" s="411"/>
      <c r="B25" s="255" t="s">
        <v>361</v>
      </c>
      <c r="C25" s="348"/>
      <c r="D25" s="348"/>
      <c r="E25" s="348"/>
      <c r="F25" s="348"/>
      <c r="G25" s="377"/>
    </row>
    <row r="26" spans="1:7" ht="15">
      <c r="A26" s="413">
        <v>14</v>
      </c>
      <c r="B26" s="16" t="s">
        <v>135</v>
      </c>
      <c r="C26" s="472">
        <v>8.6E-3</v>
      </c>
      <c r="D26" s="472">
        <v>9.4000000000000004E-3</v>
      </c>
      <c r="E26" s="472">
        <v>1.103E-2</v>
      </c>
      <c r="F26" s="472">
        <v>1.0699999999999999E-2</v>
      </c>
      <c r="G26" s="472">
        <v>1.1900000000000001E-2</v>
      </c>
    </row>
    <row r="27" spans="1:7" ht="15" customHeight="1">
      <c r="A27" s="413">
        <v>15</v>
      </c>
      <c r="B27" s="16" t="s">
        <v>134</v>
      </c>
      <c r="C27" s="472">
        <v>3.4700000000000002E-2</v>
      </c>
      <c r="D27" s="472">
        <v>3.6900000000000002E-2</v>
      </c>
      <c r="E27" s="472">
        <v>3.7600000000000001E-2</v>
      </c>
      <c r="F27" s="472">
        <v>2.7400000000000001E-2</v>
      </c>
      <c r="G27" s="472">
        <v>2.8199999999999999E-2</v>
      </c>
    </row>
    <row r="28" spans="1:7" ht="15">
      <c r="A28" s="413">
        <v>16</v>
      </c>
      <c r="B28" s="16" t="s">
        <v>133</v>
      </c>
      <c r="C28" s="472">
        <v>9.4200000000000006E-2</v>
      </c>
      <c r="D28" s="472">
        <v>9.1899999999999996E-2</v>
      </c>
      <c r="E28" s="472">
        <v>0.1027286629840982</v>
      </c>
      <c r="F28" s="472">
        <v>9.8199999999999996E-2</v>
      </c>
      <c r="G28" s="472">
        <v>0.1077</v>
      </c>
    </row>
    <row r="29" spans="1:7" ht="15" customHeight="1">
      <c r="A29" s="413">
        <v>17</v>
      </c>
      <c r="B29" s="16" t="s">
        <v>132</v>
      </c>
      <c r="C29" s="472">
        <v>0.15590000000000001</v>
      </c>
      <c r="D29" s="472">
        <v>0.1487</v>
      </c>
      <c r="E29" s="472">
        <v>0.15093033674069736</v>
      </c>
      <c r="F29" s="472">
        <v>0.151</v>
      </c>
      <c r="G29" s="472">
        <v>0.15129999999999999</v>
      </c>
    </row>
    <row r="30" spans="1:7" ht="15">
      <c r="A30" s="413">
        <v>18</v>
      </c>
      <c r="B30" s="16" t="s">
        <v>131</v>
      </c>
      <c r="C30" s="474">
        <v>0.21299999999999999</v>
      </c>
      <c r="D30" s="472">
        <v>0.114</v>
      </c>
      <c r="E30" s="472">
        <v>4.1200000000000001E-2</v>
      </c>
      <c r="F30" s="472">
        <v>0.23330000000000001</v>
      </c>
      <c r="G30" s="472">
        <v>0.11799999999999999</v>
      </c>
    </row>
    <row r="31" spans="1:7" ht="15" customHeight="1">
      <c r="A31" s="411"/>
      <c r="B31" s="255" t="s">
        <v>362</v>
      </c>
      <c r="C31" s="348"/>
      <c r="D31" s="348"/>
      <c r="E31" s="348"/>
      <c r="F31" s="348"/>
      <c r="G31" s="377"/>
    </row>
    <row r="32" spans="1:7" ht="15" customHeight="1">
      <c r="A32" s="413">
        <v>19</v>
      </c>
      <c r="B32" s="16" t="s">
        <v>130</v>
      </c>
      <c r="C32" s="472">
        <v>0.13109999999999999</v>
      </c>
      <c r="D32" s="472">
        <v>0.11509999999999999</v>
      </c>
      <c r="E32" s="472">
        <v>0.11219999999999999</v>
      </c>
      <c r="F32" s="472">
        <v>0.12540000000000001</v>
      </c>
      <c r="G32" s="472">
        <v>0.125</v>
      </c>
    </row>
    <row r="33" spans="1:7" ht="15" customHeight="1">
      <c r="A33" s="413">
        <v>20</v>
      </c>
      <c r="B33" s="16" t="s">
        <v>129</v>
      </c>
      <c r="C33" s="472">
        <v>0.24779999999999999</v>
      </c>
      <c r="D33" s="472">
        <v>0.23719999999999999</v>
      </c>
      <c r="E33" s="472">
        <v>0.20271610565916984</v>
      </c>
      <c r="F33" s="472">
        <v>0.21279999999999999</v>
      </c>
      <c r="G33" s="472">
        <v>0.2157</v>
      </c>
    </row>
    <row r="34" spans="1:7" ht="15" customHeight="1">
      <c r="A34" s="413">
        <v>21</v>
      </c>
      <c r="B34" s="16" t="s">
        <v>128</v>
      </c>
      <c r="C34" s="472">
        <v>4.0500000000000001E-2</v>
      </c>
      <c r="D34" s="472">
        <v>3.3700000000000001E-2</v>
      </c>
      <c r="E34" s="472">
        <v>2.3498131662469838E-2</v>
      </c>
      <c r="F34" s="472">
        <v>4.8800000000000003E-2</v>
      </c>
      <c r="G34" s="472">
        <v>2.5000000000000001E-2</v>
      </c>
    </row>
    <row r="35" spans="1:7" ht="15" customHeight="1">
      <c r="A35" s="414"/>
      <c r="B35" s="255" t="s">
        <v>405</v>
      </c>
      <c r="C35" s="348"/>
      <c r="D35" s="348"/>
      <c r="E35" s="348"/>
      <c r="F35" s="348"/>
      <c r="G35" s="377"/>
    </row>
    <row r="36" spans="1:7" ht="15">
      <c r="A36" s="413">
        <v>22</v>
      </c>
      <c r="B36" s="16" t="s">
        <v>388</v>
      </c>
      <c r="C36" s="475">
        <v>126822446.40269232</v>
      </c>
      <c r="D36" s="475">
        <v>150570856.35149148</v>
      </c>
      <c r="E36" s="475">
        <v>108579772.76464474</v>
      </c>
      <c r="F36" s="475">
        <v>107800944.9480156</v>
      </c>
      <c r="G36" s="476">
        <v>102994551.60893553</v>
      </c>
    </row>
    <row r="37" spans="1:7" ht="15" customHeight="1">
      <c r="A37" s="413">
        <v>23</v>
      </c>
      <c r="B37" s="16" t="s">
        <v>400</v>
      </c>
      <c r="C37" s="475">
        <v>33543495.428065702</v>
      </c>
      <c r="D37" s="475">
        <v>64596953.263940752</v>
      </c>
      <c r="E37" s="475">
        <v>50814794.668466493</v>
      </c>
      <c r="F37" s="475">
        <v>28884513.010003846</v>
      </c>
      <c r="G37" s="476">
        <v>38405325.569212638</v>
      </c>
    </row>
    <row r="38" spans="1:7" ht="15.75" thickBot="1">
      <c r="A38" s="415">
        <v>24</v>
      </c>
      <c r="B38" s="256" t="s">
        <v>389</v>
      </c>
      <c r="C38" s="477">
        <v>3.7808357413038269</v>
      </c>
      <c r="D38" s="478">
        <v>2.330928143565294</v>
      </c>
      <c r="E38" s="478">
        <v>2.1367748009818239</v>
      </c>
      <c r="F38" s="478">
        <v>3.7321364881824346</v>
      </c>
      <c r="G38" s="479">
        <v>2.6817778545666178</v>
      </c>
    </row>
    <row r="39" spans="1:7">
      <c r="A39" s="21"/>
    </row>
    <row r="40" spans="1:7" ht="38.25">
      <c r="B40" s="339" t="s">
        <v>489</v>
      </c>
    </row>
    <row r="41" spans="1:7" ht="51">
      <c r="B41" s="339" t="s">
        <v>404</v>
      </c>
    </row>
    <row r="43" spans="1:7">
      <c r="B43" s="3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29" activePane="bottomRight" state="frozen"/>
      <selection activeCell="B9" sqref="B9"/>
      <selection pane="topRight" activeCell="B9" sqref="B9"/>
      <selection pane="bottomLeft" activeCell="B9" sqref="B9"/>
      <selection pane="bottomRight" activeCell="F40" sqref="F40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3.42578125" style="4" bestFit="1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36</v>
      </c>
      <c r="B1" s="4" t="str">
        <f>'Info '!C2</f>
        <v>JSC "CREDO BANK"</v>
      </c>
    </row>
    <row r="2" spans="1:8">
      <c r="A2" s="2" t="s">
        <v>37</v>
      </c>
      <c r="B2" s="4" t="str">
        <f>'1. key ratios '!B2</f>
        <v>30.09.2020</v>
      </c>
    </row>
    <row r="3" spans="1:8">
      <c r="A3" s="2"/>
    </row>
    <row r="4" spans="1:8" ht="15" thickBot="1">
      <c r="A4" s="22" t="s">
        <v>38</v>
      </c>
      <c r="B4" s="23" t="s">
        <v>39</v>
      </c>
      <c r="C4" s="22"/>
      <c r="D4" s="24"/>
      <c r="E4" s="24"/>
      <c r="F4" s="25"/>
      <c r="G4" s="25"/>
      <c r="H4" s="26" t="s">
        <v>79</v>
      </c>
    </row>
    <row r="5" spans="1:8">
      <c r="A5" s="27"/>
      <c r="B5" s="28"/>
      <c r="C5" s="518" t="s">
        <v>74</v>
      </c>
      <c r="D5" s="519"/>
      <c r="E5" s="520"/>
      <c r="F5" s="518" t="s">
        <v>78</v>
      </c>
      <c r="G5" s="519"/>
      <c r="H5" s="521"/>
    </row>
    <row r="6" spans="1:8">
      <c r="A6" s="29" t="s">
        <v>12</v>
      </c>
      <c r="B6" s="30" t="s">
        <v>40</v>
      </c>
      <c r="C6" s="31" t="s">
        <v>75</v>
      </c>
      <c r="D6" s="31" t="s">
        <v>76</v>
      </c>
      <c r="E6" s="31" t="s">
        <v>77</v>
      </c>
      <c r="F6" s="31" t="s">
        <v>75</v>
      </c>
      <c r="G6" s="31" t="s">
        <v>76</v>
      </c>
      <c r="H6" s="32" t="s">
        <v>77</v>
      </c>
    </row>
    <row r="7" spans="1:8">
      <c r="A7" s="29">
        <v>1</v>
      </c>
      <c r="B7" s="33" t="s">
        <v>41</v>
      </c>
      <c r="C7" s="34">
        <v>24448418.650000002</v>
      </c>
      <c r="D7" s="34">
        <v>19165427.670000006</v>
      </c>
      <c r="E7" s="35">
        <f>C7+D7</f>
        <v>43613846.320000008</v>
      </c>
      <c r="F7" s="36">
        <v>12364400.280000001</v>
      </c>
      <c r="G7" s="37">
        <v>10211111.359999999</v>
      </c>
      <c r="H7" s="38">
        <f>F7+G7</f>
        <v>22575511.640000001</v>
      </c>
    </row>
    <row r="8" spans="1:8">
      <c r="A8" s="29">
        <v>2</v>
      </c>
      <c r="B8" s="33" t="s">
        <v>42</v>
      </c>
      <c r="C8" s="34">
        <v>40360073.75</v>
      </c>
      <c r="D8" s="34">
        <v>54550660.439999998</v>
      </c>
      <c r="E8" s="35">
        <f t="shared" ref="E8:E19" si="0">C8+D8</f>
        <v>94910734.189999998</v>
      </c>
      <c r="F8" s="36">
        <v>23747047.41</v>
      </c>
      <c r="G8" s="37">
        <v>28627747.050000001</v>
      </c>
      <c r="H8" s="38">
        <f t="shared" ref="H8:H40" si="1">F8+G8</f>
        <v>52374794.460000001</v>
      </c>
    </row>
    <row r="9" spans="1:8">
      <c r="A9" s="29">
        <v>3</v>
      </c>
      <c r="B9" s="33" t="s">
        <v>43</v>
      </c>
      <c r="C9" s="34">
        <v>339502.38</v>
      </c>
      <c r="D9" s="34">
        <v>29066595.110000003</v>
      </c>
      <c r="E9" s="35">
        <f t="shared" si="0"/>
        <v>29406097.490000002</v>
      </c>
      <c r="F9" s="36">
        <v>220498.92</v>
      </c>
      <c r="G9" s="37">
        <v>16217260.460000001</v>
      </c>
      <c r="H9" s="38">
        <f t="shared" si="1"/>
        <v>16437759.380000001</v>
      </c>
    </row>
    <row r="10" spans="1:8">
      <c r="A10" s="29">
        <v>4</v>
      </c>
      <c r="B10" s="33" t="s">
        <v>44</v>
      </c>
      <c r="C10" s="34">
        <v>0</v>
      </c>
      <c r="D10" s="34">
        <v>0</v>
      </c>
      <c r="E10" s="35">
        <f t="shared" si="0"/>
        <v>0</v>
      </c>
      <c r="F10" s="36">
        <v>0</v>
      </c>
      <c r="G10" s="37">
        <v>0</v>
      </c>
      <c r="H10" s="38">
        <f t="shared" si="1"/>
        <v>0</v>
      </c>
    </row>
    <row r="11" spans="1:8">
      <c r="A11" s="29">
        <v>5</v>
      </c>
      <c r="B11" s="33" t="s">
        <v>45</v>
      </c>
      <c r="C11" s="34">
        <v>42102670.850000001</v>
      </c>
      <c r="D11" s="34">
        <v>0</v>
      </c>
      <c r="E11" s="35">
        <f t="shared" si="0"/>
        <v>42102670.850000001</v>
      </c>
      <c r="F11" s="36">
        <v>27490034.190000001</v>
      </c>
      <c r="G11" s="37">
        <v>0</v>
      </c>
      <c r="H11" s="38">
        <f t="shared" si="1"/>
        <v>27490034.190000001</v>
      </c>
    </row>
    <row r="12" spans="1:8">
      <c r="A12" s="29">
        <v>6.1</v>
      </c>
      <c r="B12" s="39" t="s">
        <v>46</v>
      </c>
      <c r="C12" s="34">
        <v>928732584.63</v>
      </c>
      <c r="D12" s="34">
        <v>96607876.477099985</v>
      </c>
      <c r="E12" s="35">
        <f t="shared" si="0"/>
        <v>1025340461.1071</v>
      </c>
      <c r="F12" s="36">
        <v>683939017.81000006</v>
      </c>
      <c r="G12" s="37">
        <v>82578132.609700009</v>
      </c>
      <c r="H12" s="38">
        <f t="shared" si="1"/>
        <v>766517150.41970003</v>
      </c>
    </row>
    <row r="13" spans="1:8">
      <c r="A13" s="29">
        <v>6.2</v>
      </c>
      <c r="B13" s="39" t="s">
        <v>47</v>
      </c>
      <c r="C13" s="34">
        <v>-31335215.789999999</v>
      </c>
      <c r="D13" s="34">
        <v>-4288008.47</v>
      </c>
      <c r="E13" s="35">
        <f t="shared" si="0"/>
        <v>-35623224.259999998</v>
      </c>
      <c r="F13" s="36">
        <v>-18704248.148600001</v>
      </c>
      <c r="G13" s="37">
        <v>-2953871.9424000005</v>
      </c>
      <c r="H13" s="38">
        <f t="shared" si="1"/>
        <v>-21658120.091000002</v>
      </c>
    </row>
    <row r="14" spans="1:8">
      <c r="A14" s="29">
        <v>6</v>
      </c>
      <c r="B14" s="33" t="s">
        <v>48</v>
      </c>
      <c r="C14" s="35">
        <f>C12+C13</f>
        <v>897397368.84000003</v>
      </c>
      <c r="D14" s="35">
        <f>D12+D13</f>
        <v>92319868.007099986</v>
      </c>
      <c r="E14" s="35">
        <f t="shared" si="0"/>
        <v>989717236.84710002</v>
      </c>
      <c r="F14" s="35">
        <f>F12+F13</f>
        <v>665234769.66140008</v>
      </c>
      <c r="G14" s="35">
        <f>G12+G13</f>
        <v>79624260.667300016</v>
      </c>
      <c r="H14" s="38">
        <f t="shared" si="1"/>
        <v>744859030.32870007</v>
      </c>
    </row>
    <row r="15" spans="1:8">
      <c r="A15" s="29">
        <v>7</v>
      </c>
      <c r="B15" s="33" t="s">
        <v>49</v>
      </c>
      <c r="C15" s="34">
        <v>29579451.719999999</v>
      </c>
      <c r="D15" s="34">
        <v>1487084.7400000002</v>
      </c>
      <c r="E15" s="35">
        <f t="shared" si="0"/>
        <v>31066536.460000001</v>
      </c>
      <c r="F15" s="36">
        <v>13587438.5</v>
      </c>
      <c r="G15" s="37">
        <v>681186.21</v>
      </c>
      <c r="H15" s="38">
        <f t="shared" si="1"/>
        <v>14268624.710000001</v>
      </c>
    </row>
    <row r="16" spans="1:8">
      <c r="A16" s="29">
        <v>8</v>
      </c>
      <c r="B16" s="33" t="s">
        <v>208</v>
      </c>
      <c r="C16" s="34">
        <v>1344601.5</v>
      </c>
      <c r="D16" s="34">
        <v>0</v>
      </c>
      <c r="E16" s="35">
        <f t="shared" si="0"/>
        <v>1344601.5</v>
      </c>
      <c r="F16" s="36">
        <v>316540</v>
      </c>
      <c r="G16" s="37">
        <v>0</v>
      </c>
      <c r="H16" s="38">
        <f t="shared" si="1"/>
        <v>316540</v>
      </c>
    </row>
    <row r="17" spans="1:8">
      <c r="A17" s="29">
        <v>9</v>
      </c>
      <c r="B17" s="33" t="s">
        <v>50</v>
      </c>
      <c r="C17" s="34">
        <v>0</v>
      </c>
      <c r="D17" s="34">
        <v>0</v>
      </c>
      <c r="E17" s="35">
        <f t="shared" si="0"/>
        <v>0</v>
      </c>
      <c r="F17" s="36">
        <v>0</v>
      </c>
      <c r="G17" s="37">
        <v>0</v>
      </c>
      <c r="H17" s="38">
        <f t="shared" si="1"/>
        <v>0</v>
      </c>
    </row>
    <row r="18" spans="1:8">
      <c r="A18" s="29">
        <v>10</v>
      </c>
      <c r="B18" s="33" t="s">
        <v>51</v>
      </c>
      <c r="C18" s="34">
        <v>29482599.320000004</v>
      </c>
      <c r="D18" s="34">
        <v>0</v>
      </c>
      <c r="E18" s="35">
        <f t="shared" si="0"/>
        <v>29482599.320000004</v>
      </c>
      <c r="F18" s="36">
        <v>33933411.43</v>
      </c>
      <c r="G18" s="37">
        <v>0</v>
      </c>
      <c r="H18" s="38">
        <f t="shared" si="1"/>
        <v>33933411.43</v>
      </c>
    </row>
    <row r="19" spans="1:8">
      <c r="A19" s="29">
        <v>11</v>
      </c>
      <c r="B19" s="33" t="s">
        <v>52</v>
      </c>
      <c r="C19" s="34">
        <v>38026273.32</v>
      </c>
      <c r="D19" s="34">
        <v>7281171.6399999987</v>
      </c>
      <c r="E19" s="35">
        <f t="shared" si="0"/>
        <v>45307444.960000001</v>
      </c>
      <c r="F19" s="36">
        <v>22666054.729999997</v>
      </c>
      <c r="G19" s="37">
        <v>7222042.0399999991</v>
      </c>
      <c r="H19" s="38">
        <f t="shared" si="1"/>
        <v>29888096.769999996</v>
      </c>
    </row>
    <row r="20" spans="1:8">
      <c r="A20" s="29">
        <v>12</v>
      </c>
      <c r="B20" s="41" t="s">
        <v>53</v>
      </c>
      <c r="C20" s="35">
        <f>SUM(C7:C11)+SUM(C14:C19)</f>
        <v>1103080960.3300002</v>
      </c>
      <c r="D20" s="35">
        <f>SUM(D7:D11)+SUM(D14:D19)</f>
        <v>203870807.60709998</v>
      </c>
      <c r="E20" s="35">
        <f>C20+D20</f>
        <v>1306951767.9371002</v>
      </c>
      <c r="F20" s="35">
        <f>SUM(F7:F11)+SUM(F14:F19)</f>
        <v>799560195.1214</v>
      </c>
      <c r="G20" s="35">
        <f>SUM(G7:G11)+SUM(G14:G19)</f>
        <v>142583607.78730002</v>
      </c>
      <c r="H20" s="38">
        <f t="shared" si="1"/>
        <v>942143802.90869999</v>
      </c>
    </row>
    <row r="21" spans="1:8">
      <c r="A21" s="29"/>
      <c r="B21" s="30" t="s">
        <v>54</v>
      </c>
      <c r="C21" s="42"/>
      <c r="D21" s="42"/>
      <c r="E21" s="42"/>
      <c r="F21" s="43"/>
      <c r="G21" s="44"/>
      <c r="H21" s="45"/>
    </row>
    <row r="22" spans="1:8">
      <c r="A22" s="29">
        <v>13</v>
      </c>
      <c r="B22" s="33" t="s">
        <v>55</v>
      </c>
      <c r="C22" s="34">
        <v>0</v>
      </c>
      <c r="D22" s="34">
        <v>5762250</v>
      </c>
      <c r="E22" s="35">
        <f>C22+D22</f>
        <v>5762250</v>
      </c>
      <c r="F22" s="36">
        <v>4700000</v>
      </c>
      <c r="G22" s="37">
        <v>0</v>
      </c>
      <c r="H22" s="38">
        <f t="shared" si="1"/>
        <v>4700000</v>
      </c>
    </row>
    <row r="23" spans="1:8">
      <c r="A23" s="29">
        <v>14</v>
      </c>
      <c r="B23" s="33" t="s">
        <v>56</v>
      </c>
      <c r="C23" s="34">
        <v>32485136.670000002</v>
      </c>
      <c r="D23" s="34">
        <v>4542232.7899999991</v>
      </c>
      <c r="E23" s="35">
        <f t="shared" ref="E23:E40" si="2">C23+D23</f>
        <v>37027369.460000001</v>
      </c>
      <c r="F23" s="36">
        <v>15162024.291999999</v>
      </c>
      <c r="G23" s="37">
        <v>4213900.8371000011</v>
      </c>
      <c r="H23" s="38">
        <f t="shared" si="1"/>
        <v>19375925.129100002</v>
      </c>
    </row>
    <row r="24" spans="1:8">
      <c r="A24" s="29">
        <v>15</v>
      </c>
      <c r="B24" s="33" t="s">
        <v>57</v>
      </c>
      <c r="C24" s="34">
        <v>7662288</v>
      </c>
      <c r="D24" s="34">
        <v>8365921.0600000005</v>
      </c>
      <c r="E24" s="35">
        <f t="shared" si="2"/>
        <v>16028209.060000001</v>
      </c>
      <c r="F24" s="36">
        <v>2395679.12</v>
      </c>
      <c r="G24" s="37">
        <v>1786905.71</v>
      </c>
      <c r="H24" s="38">
        <f t="shared" si="1"/>
        <v>4182584.83</v>
      </c>
    </row>
    <row r="25" spans="1:8">
      <c r="A25" s="29">
        <v>16</v>
      </c>
      <c r="B25" s="33" t="s">
        <v>58</v>
      </c>
      <c r="C25" s="34">
        <v>54242835.5</v>
      </c>
      <c r="D25" s="34">
        <v>13337256.43</v>
      </c>
      <c r="E25" s="35">
        <f t="shared" si="2"/>
        <v>67580091.930000007</v>
      </c>
      <c r="F25" s="36">
        <v>34040856.140000001</v>
      </c>
      <c r="G25" s="37">
        <v>10037957.565399999</v>
      </c>
      <c r="H25" s="38">
        <f t="shared" si="1"/>
        <v>44078813.705399998</v>
      </c>
    </row>
    <row r="26" spans="1:8">
      <c r="A26" s="29">
        <v>17</v>
      </c>
      <c r="B26" s="33" t="s">
        <v>59</v>
      </c>
      <c r="C26" s="42"/>
      <c r="D26" s="42"/>
      <c r="E26" s="35">
        <f t="shared" si="2"/>
        <v>0</v>
      </c>
      <c r="F26" s="43"/>
      <c r="G26" s="44"/>
      <c r="H26" s="38">
        <f t="shared" si="1"/>
        <v>0</v>
      </c>
    </row>
    <row r="27" spans="1:8">
      <c r="A27" s="29">
        <v>18</v>
      </c>
      <c r="B27" s="33" t="s">
        <v>60</v>
      </c>
      <c r="C27" s="34">
        <v>661463757.71095228</v>
      </c>
      <c r="D27" s="34">
        <v>244902986.74578971</v>
      </c>
      <c r="E27" s="35">
        <f t="shared" si="2"/>
        <v>906366744.45674205</v>
      </c>
      <c r="F27" s="36">
        <v>493054424.52555561</v>
      </c>
      <c r="G27" s="37">
        <v>147411339.49075431</v>
      </c>
      <c r="H27" s="38">
        <f t="shared" si="1"/>
        <v>640465764.01630998</v>
      </c>
    </row>
    <row r="28" spans="1:8">
      <c r="A28" s="29">
        <v>19</v>
      </c>
      <c r="B28" s="33" t="s">
        <v>61</v>
      </c>
      <c r="C28" s="34">
        <v>20105589.359999999</v>
      </c>
      <c r="D28" s="34">
        <v>2544797.25</v>
      </c>
      <c r="E28" s="35">
        <f t="shared" si="2"/>
        <v>22650386.609999999</v>
      </c>
      <c r="F28" s="36">
        <v>13113890.220000001</v>
      </c>
      <c r="G28" s="37">
        <v>1506336.52</v>
      </c>
      <c r="H28" s="38">
        <f t="shared" si="1"/>
        <v>14620226.74</v>
      </c>
    </row>
    <row r="29" spans="1:8">
      <c r="A29" s="29">
        <v>20</v>
      </c>
      <c r="B29" s="33" t="s">
        <v>62</v>
      </c>
      <c r="C29" s="34">
        <v>63194084.79999999</v>
      </c>
      <c r="D29" s="34">
        <v>8679636.790000001</v>
      </c>
      <c r="E29" s="35">
        <f t="shared" si="2"/>
        <v>71873721.589999989</v>
      </c>
      <c r="F29" s="36">
        <v>53604808.709999993</v>
      </c>
      <c r="G29" s="37">
        <v>10447041.49</v>
      </c>
      <c r="H29" s="38">
        <f t="shared" si="1"/>
        <v>64051850.199999996</v>
      </c>
    </row>
    <row r="30" spans="1:8">
      <c r="A30" s="29">
        <v>21</v>
      </c>
      <c r="B30" s="33" t="s">
        <v>63</v>
      </c>
      <c r="C30" s="34">
        <v>35336780</v>
      </c>
      <c r="D30" s="34">
        <v>0</v>
      </c>
      <c r="E30" s="35">
        <f t="shared" si="2"/>
        <v>35336780</v>
      </c>
      <c r="F30" s="36">
        <v>21535980</v>
      </c>
      <c r="G30" s="37">
        <v>0</v>
      </c>
      <c r="H30" s="38">
        <f t="shared" si="1"/>
        <v>21535980</v>
      </c>
    </row>
    <row r="31" spans="1:8">
      <c r="A31" s="29">
        <v>22</v>
      </c>
      <c r="B31" s="41" t="s">
        <v>64</v>
      </c>
      <c r="C31" s="35">
        <f>SUM(C22:C30)</f>
        <v>874490472.04095221</v>
      </c>
      <c r="D31" s="35">
        <f>SUM(D22:D30)</f>
        <v>288135081.06578976</v>
      </c>
      <c r="E31" s="35">
        <f>C31+D31</f>
        <v>1162625553.1067419</v>
      </c>
      <c r="F31" s="35">
        <f>SUM(F22:F30)</f>
        <v>637607663.00755572</v>
      </c>
      <c r="G31" s="35">
        <f>SUM(G22:G30)</f>
        <v>175403481.61325434</v>
      </c>
      <c r="H31" s="38">
        <f t="shared" si="1"/>
        <v>813011144.62081003</v>
      </c>
    </row>
    <row r="32" spans="1:8">
      <c r="A32" s="29"/>
      <c r="B32" s="30" t="s">
        <v>65</v>
      </c>
      <c r="C32" s="42"/>
      <c r="D32" s="42"/>
      <c r="E32" s="34"/>
      <c r="F32" s="43"/>
      <c r="G32" s="44"/>
      <c r="H32" s="45"/>
    </row>
    <row r="33" spans="1:8">
      <c r="A33" s="29">
        <v>23</v>
      </c>
      <c r="B33" s="33" t="s">
        <v>66</v>
      </c>
      <c r="C33" s="34">
        <v>4400000</v>
      </c>
      <c r="D33" s="42"/>
      <c r="E33" s="35">
        <f t="shared" si="2"/>
        <v>4400000</v>
      </c>
      <c r="F33" s="36">
        <v>4400000</v>
      </c>
      <c r="G33" s="44"/>
      <c r="H33" s="38">
        <f t="shared" si="1"/>
        <v>4400000</v>
      </c>
    </row>
    <row r="34" spans="1:8">
      <c r="A34" s="29">
        <v>24</v>
      </c>
      <c r="B34" s="33" t="s">
        <v>67</v>
      </c>
      <c r="C34" s="34">
        <v>0</v>
      </c>
      <c r="D34" s="42"/>
      <c r="E34" s="35">
        <f t="shared" si="2"/>
        <v>0</v>
      </c>
      <c r="F34" s="36">
        <v>0</v>
      </c>
      <c r="G34" s="44"/>
      <c r="H34" s="38">
        <f t="shared" si="1"/>
        <v>0</v>
      </c>
    </row>
    <row r="35" spans="1:8">
      <c r="A35" s="29">
        <v>25</v>
      </c>
      <c r="B35" s="40" t="s">
        <v>68</v>
      </c>
      <c r="C35" s="34">
        <v>0</v>
      </c>
      <c r="D35" s="42"/>
      <c r="E35" s="35">
        <f t="shared" si="2"/>
        <v>0</v>
      </c>
      <c r="F35" s="36">
        <v>0</v>
      </c>
      <c r="G35" s="44"/>
      <c r="H35" s="38">
        <f t="shared" si="1"/>
        <v>0</v>
      </c>
    </row>
    <row r="36" spans="1:8">
      <c r="A36" s="29">
        <v>26</v>
      </c>
      <c r="B36" s="33" t="s">
        <v>69</v>
      </c>
      <c r="C36" s="34">
        <v>0</v>
      </c>
      <c r="D36" s="42"/>
      <c r="E36" s="35">
        <f t="shared" si="2"/>
        <v>0</v>
      </c>
      <c r="F36" s="36">
        <v>0</v>
      </c>
      <c r="G36" s="44"/>
      <c r="H36" s="38">
        <f t="shared" si="1"/>
        <v>0</v>
      </c>
    </row>
    <row r="37" spans="1:8">
      <c r="A37" s="29">
        <v>27</v>
      </c>
      <c r="B37" s="33" t="s">
        <v>70</v>
      </c>
      <c r="C37" s="34">
        <v>0</v>
      </c>
      <c r="D37" s="42"/>
      <c r="E37" s="35">
        <f t="shared" si="2"/>
        <v>0</v>
      </c>
      <c r="F37" s="36">
        <v>0</v>
      </c>
      <c r="G37" s="44"/>
      <c r="H37" s="38">
        <f t="shared" si="1"/>
        <v>0</v>
      </c>
    </row>
    <row r="38" spans="1:8">
      <c r="A38" s="29">
        <v>28</v>
      </c>
      <c r="B38" s="33" t="s">
        <v>71</v>
      </c>
      <c r="C38" s="34">
        <v>139621813.8999998</v>
      </c>
      <c r="D38" s="42"/>
      <c r="E38" s="35">
        <f t="shared" si="2"/>
        <v>139621813.8999998</v>
      </c>
      <c r="F38" s="36">
        <v>124336199.08999993</v>
      </c>
      <c r="G38" s="44"/>
      <c r="H38" s="38">
        <f t="shared" si="1"/>
        <v>124336199.08999993</v>
      </c>
    </row>
    <row r="39" spans="1:8">
      <c r="A39" s="29">
        <v>29</v>
      </c>
      <c r="B39" s="33" t="s">
        <v>72</v>
      </c>
      <c r="C39" s="34">
        <v>304401.28999999998</v>
      </c>
      <c r="D39" s="42"/>
      <c r="E39" s="35">
        <f t="shared" si="2"/>
        <v>304401.28999999998</v>
      </c>
      <c r="F39" s="36">
        <v>396459</v>
      </c>
      <c r="G39" s="44"/>
      <c r="H39" s="38">
        <f t="shared" si="1"/>
        <v>396459</v>
      </c>
    </row>
    <row r="40" spans="1:8">
      <c r="A40" s="29">
        <v>30</v>
      </c>
      <c r="B40" s="305" t="s">
        <v>276</v>
      </c>
      <c r="C40" s="34">
        <f>SUM(C33:C39)</f>
        <v>144326215.18999979</v>
      </c>
      <c r="D40" s="42"/>
      <c r="E40" s="35">
        <f t="shared" si="2"/>
        <v>144326215.18999979</v>
      </c>
      <c r="F40" s="34">
        <f>SUM(F33:F39)</f>
        <v>129132658.08999993</v>
      </c>
      <c r="G40" s="44"/>
      <c r="H40" s="38">
        <f t="shared" si="1"/>
        <v>129132658.08999993</v>
      </c>
    </row>
    <row r="41" spans="1:8" ht="15" thickBot="1">
      <c r="A41" s="46">
        <v>31</v>
      </c>
      <c r="B41" s="47" t="s">
        <v>73</v>
      </c>
      <c r="C41" s="48">
        <f>C31+C40</f>
        <v>1018816687.230952</v>
      </c>
      <c r="D41" s="48">
        <f>D31+D40</f>
        <v>288135081.06578976</v>
      </c>
      <c r="E41" s="48">
        <f>C41+D41</f>
        <v>1306951768.2967417</v>
      </c>
      <c r="F41" s="48">
        <f>F31+F40</f>
        <v>766740321.09755564</v>
      </c>
      <c r="G41" s="48">
        <f>G31+G40</f>
        <v>175403481.61325434</v>
      </c>
      <c r="H41" s="49">
        <f>F41+G41</f>
        <v>942143802.71080995</v>
      </c>
    </row>
    <row r="43" spans="1:8">
      <c r="B43" s="50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G64" sqref="G64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36</v>
      </c>
      <c r="B1" s="3" t="str">
        <f>'Info '!C2</f>
        <v>JSC "CREDO BANK"</v>
      </c>
      <c r="C1" s="3"/>
    </row>
    <row r="2" spans="1:8">
      <c r="A2" s="2" t="s">
        <v>37</v>
      </c>
      <c r="B2" s="4" t="str">
        <f>'1. key ratios '!B2</f>
        <v>30.09.2020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2" t="s">
        <v>204</v>
      </c>
      <c r="B4" s="257" t="s">
        <v>28</v>
      </c>
      <c r="C4" s="22"/>
      <c r="D4" s="24"/>
      <c r="E4" s="24"/>
      <c r="F4" s="25"/>
      <c r="G4" s="25"/>
      <c r="H4" s="53" t="s">
        <v>79</v>
      </c>
    </row>
    <row r="5" spans="1:8">
      <c r="A5" s="54" t="s">
        <v>12</v>
      </c>
      <c r="B5" s="55"/>
      <c r="C5" s="518" t="s">
        <v>74</v>
      </c>
      <c r="D5" s="519"/>
      <c r="E5" s="520"/>
      <c r="F5" s="518" t="s">
        <v>78</v>
      </c>
      <c r="G5" s="519"/>
      <c r="H5" s="521"/>
    </row>
    <row r="6" spans="1:8">
      <c r="A6" s="56" t="s">
        <v>12</v>
      </c>
      <c r="B6" s="57"/>
      <c r="C6" s="58" t="s">
        <v>75</v>
      </c>
      <c r="D6" s="58" t="s">
        <v>76</v>
      </c>
      <c r="E6" s="58" t="s">
        <v>77</v>
      </c>
      <c r="F6" s="58" t="s">
        <v>75</v>
      </c>
      <c r="G6" s="58" t="s">
        <v>76</v>
      </c>
      <c r="H6" s="59" t="s">
        <v>77</v>
      </c>
    </row>
    <row r="7" spans="1:8">
      <c r="A7" s="60"/>
      <c r="B7" s="257" t="s">
        <v>203</v>
      </c>
      <c r="C7" s="61"/>
      <c r="D7" s="61"/>
      <c r="E7" s="61"/>
      <c r="F7" s="61"/>
      <c r="G7" s="61"/>
      <c r="H7" s="62"/>
    </row>
    <row r="8" spans="1:8">
      <c r="A8" s="60">
        <v>1</v>
      </c>
      <c r="B8" s="63" t="s">
        <v>202</v>
      </c>
      <c r="C8" s="61">
        <v>1603327.3199999998</v>
      </c>
      <c r="D8" s="61">
        <v>10501.640000000001</v>
      </c>
      <c r="E8" s="480">
        <f t="shared" ref="E8:E22" si="0">C8+D8</f>
        <v>1613828.9599999997</v>
      </c>
      <c r="F8" s="61">
        <v>1458992.76</v>
      </c>
      <c r="G8" s="61">
        <v>120031.51000000001</v>
      </c>
      <c r="H8" s="481">
        <f t="shared" ref="H8:H22" si="1">F8+G8</f>
        <v>1579024.27</v>
      </c>
    </row>
    <row r="9" spans="1:8">
      <c r="A9" s="60">
        <v>2</v>
      </c>
      <c r="B9" s="63" t="s">
        <v>201</v>
      </c>
      <c r="C9" s="64">
        <f>C10+C11+C12+C13+C14+C15+C16+C17+C18</f>
        <v>127449723.7</v>
      </c>
      <c r="D9" s="64">
        <f>D10+D11+D12+D13+D14+D15+D16+D17+D18</f>
        <v>5093735.8099999996</v>
      </c>
      <c r="E9" s="480">
        <f t="shared" si="0"/>
        <v>132543459.51000001</v>
      </c>
      <c r="F9" s="64">
        <f>F10+F11+F12+F13+F14+F15+F16+F17+F18</f>
        <v>100917305.05</v>
      </c>
      <c r="G9" s="64">
        <f>G10+G11+G12+G13+G14+G15+G16+G17+G18</f>
        <v>6608614.1099999994</v>
      </c>
      <c r="H9" s="481">
        <f t="shared" si="1"/>
        <v>107525919.16</v>
      </c>
    </row>
    <row r="10" spans="1:8">
      <c r="A10" s="60">
        <v>2.1</v>
      </c>
      <c r="B10" s="65" t="s">
        <v>200</v>
      </c>
      <c r="C10" s="61">
        <v>0</v>
      </c>
      <c r="D10" s="61">
        <v>0</v>
      </c>
      <c r="E10" s="480">
        <f t="shared" si="0"/>
        <v>0</v>
      </c>
      <c r="F10" s="61">
        <v>0</v>
      </c>
      <c r="G10" s="61">
        <v>0</v>
      </c>
      <c r="H10" s="481">
        <f t="shared" si="1"/>
        <v>0</v>
      </c>
    </row>
    <row r="11" spans="1:8">
      <c r="A11" s="60">
        <v>2.2000000000000002</v>
      </c>
      <c r="B11" s="65" t="s">
        <v>199</v>
      </c>
      <c r="C11" s="61">
        <v>358100.91000000003</v>
      </c>
      <c r="D11" s="61">
        <v>833905.02</v>
      </c>
      <c r="E11" s="480">
        <f t="shared" si="0"/>
        <v>1192005.9300000002</v>
      </c>
      <c r="F11" s="61">
        <v>270936.05</v>
      </c>
      <c r="G11" s="61">
        <v>751880.79</v>
      </c>
      <c r="H11" s="481">
        <f t="shared" si="1"/>
        <v>1022816.8400000001</v>
      </c>
    </row>
    <row r="12" spans="1:8">
      <c r="A12" s="60">
        <v>2.2999999999999998</v>
      </c>
      <c r="B12" s="65" t="s">
        <v>198</v>
      </c>
      <c r="C12" s="61">
        <v>0</v>
      </c>
      <c r="D12" s="61">
        <v>0</v>
      </c>
      <c r="E12" s="480">
        <f t="shared" si="0"/>
        <v>0</v>
      </c>
      <c r="F12" s="61">
        <v>0</v>
      </c>
      <c r="G12" s="61">
        <v>0</v>
      </c>
      <c r="H12" s="481">
        <f t="shared" si="1"/>
        <v>0</v>
      </c>
    </row>
    <row r="13" spans="1:8">
      <c r="A13" s="60">
        <v>2.4</v>
      </c>
      <c r="B13" s="65" t="s">
        <v>197</v>
      </c>
      <c r="C13" s="61">
        <v>16800.419999999998</v>
      </c>
      <c r="D13" s="61">
        <v>24126.86</v>
      </c>
      <c r="E13" s="480">
        <f t="shared" si="0"/>
        <v>40927.279999999999</v>
      </c>
      <c r="F13" s="61">
        <v>0</v>
      </c>
      <c r="G13" s="61">
        <v>5505.43</v>
      </c>
      <c r="H13" s="481">
        <f t="shared" si="1"/>
        <v>5505.43</v>
      </c>
    </row>
    <row r="14" spans="1:8">
      <c r="A14" s="60">
        <v>2.5</v>
      </c>
      <c r="B14" s="65" t="s">
        <v>196</v>
      </c>
      <c r="C14" s="61">
        <v>16860.830000000002</v>
      </c>
      <c r="D14" s="61">
        <v>134619.1</v>
      </c>
      <c r="E14" s="480">
        <f t="shared" si="0"/>
        <v>151479.93</v>
      </c>
      <c r="F14" s="61">
        <v>27300.21</v>
      </c>
      <c r="G14" s="61">
        <v>69369.25</v>
      </c>
      <c r="H14" s="481">
        <f t="shared" si="1"/>
        <v>96669.459999999992</v>
      </c>
    </row>
    <row r="15" spans="1:8">
      <c r="A15" s="60">
        <v>2.6</v>
      </c>
      <c r="B15" s="65" t="s">
        <v>195</v>
      </c>
      <c r="C15" s="61">
        <v>123943.1</v>
      </c>
      <c r="D15" s="61">
        <v>68130.83</v>
      </c>
      <c r="E15" s="480">
        <f t="shared" si="0"/>
        <v>192073.93</v>
      </c>
      <c r="F15" s="61">
        <v>37685.47</v>
      </c>
      <c r="G15" s="61">
        <v>65017.29</v>
      </c>
      <c r="H15" s="481">
        <f t="shared" si="1"/>
        <v>102702.76000000001</v>
      </c>
    </row>
    <row r="16" spans="1:8">
      <c r="A16" s="60">
        <v>2.7</v>
      </c>
      <c r="B16" s="65" t="s">
        <v>194</v>
      </c>
      <c r="C16" s="61">
        <v>42499.22</v>
      </c>
      <c r="D16" s="61">
        <v>91713.47</v>
      </c>
      <c r="E16" s="480">
        <f t="shared" si="0"/>
        <v>134212.69</v>
      </c>
      <c r="F16" s="61">
        <v>23578.35</v>
      </c>
      <c r="G16" s="61">
        <v>146395.32</v>
      </c>
      <c r="H16" s="481">
        <f t="shared" si="1"/>
        <v>169973.67</v>
      </c>
    </row>
    <row r="17" spans="1:8">
      <c r="A17" s="60">
        <v>2.8</v>
      </c>
      <c r="B17" s="65" t="s">
        <v>193</v>
      </c>
      <c r="C17" s="61">
        <v>126828272.2</v>
      </c>
      <c r="D17" s="61">
        <v>3907930.4899999993</v>
      </c>
      <c r="E17" s="480">
        <f t="shared" si="0"/>
        <v>130736202.69</v>
      </c>
      <c r="F17" s="61">
        <v>100514518.01000001</v>
      </c>
      <c r="G17" s="61">
        <v>5483247.5199999996</v>
      </c>
      <c r="H17" s="481">
        <f t="shared" si="1"/>
        <v>105997765.53</v>
      </c>
    </row>
    <row r="18" spans="1:8">
      <c r="A18" s="60">
        <v>2.9</v>
      </c>
      <c r="B18" s="65" t="s">
        <v>192</v>
      </c>
      <c r="C18" s="61">
        <v>63247.020000000004</v>
      </c>
      <c r="D18" s="61">
        <v>33310.04</v>
      </c>
      <c r="E18" s="480">
        <f t="shared" si="0"/>
        <v>96557.06</v>
      </c>
      <c r="F18" s="61">
        <v>43286.96</v>
      </c>
      <c r="G18" s="61">
        <v>87198.51</v>
      </c>
      <c r="H18" s="481">
        <f t="shared" si="1"/>
        <v>130485.47</v>
      </c>
    </row>
    <row r="19" spans="1:8">
      <c r="A19" s="60">
        <v>3</v>
      </c>
      <c r="B19" s="63" t="s">
        <v>191</v>
      </c>
      <c r="C19" s="61">
        <v>3832993.3800000004</v>
      </c>
      <c r="D19" s="61">
        <v>125832.60999999997</v>
      </c>
      <c r="E19" s="480">
        <f t="shared" si="0"/>
        <v>3958825.99</v>
      </c>
      <c r="F19" s="61">
        <v>6598574.9100000001</v>
      </c>
      <c r="G19" s="61">
        <v>447156.97</v>
      </c>
      <c r="H19" s="481">
        <f t="shared" si="1"/>
        <v>7045731.8799999999</v>
      </c>
    </row>
    <row r="20" spans="1:8">
      <c r="A20" s="60">
        <v>4</v>
      </c>
      <c r="B20" s="63" t="s">
        <v>190</v>
      </c>
      <c r="C20" s="61">
        <v>2220243.4900000002</v>
      </c>
      <c r="D20" s="61">
        <v>0</v>
      </c>
      <c r="E20" s="480">
        <f t="shared" si="0"/>
        <v>2220243.4900000002</v>
      </c>
      <c r="F20" s="61">
        <v>916723.05</v>
      </c>
      <c r="G20" s="61">
        <v>0</v>
      </c>
      <c r="H20" s="481">
        <f t="shared" si="1"/>
        <v>916723.05</v>
      </c>
    </row>
    <row r="21" spans="1:8">
      <c r="A21" s="60">
        <v>5</v>
      </c>
      <c r="B21" s="63" t="s">
        <v>189</v>
      </c>
      <c r="C21" s="61">
        <v>0</v>
      </c>
      <c r="D21" s="61">
        <v>0</v>
      </c>
      <c r="E21" s="480">
        <f t="shared" si="0"/>
        <v>0</v>
      </c>
      <c r="F21" s="61">
        <v>0</v>
      </c>
      <c r="G21" s="61">
        <v>0</v>
      </c>
      <c r="H21" s="481">
        <f t="shared" si="1"/>
        <v>0</v>
      </c>
    </row>
    <row r="22" spans="1:8">
      <c r="A22" s="60">
        <v>6</v>
      </c>
      <c r="B22" s="66" t="s">
        <v>188</v>
      </c>
      <c r="C22" s="64">
        <f>C8+C9+C19+C20+C21</f>
        <v>135106287.88999999</v>
      </c>
      <c r="D22" s="64">
        <f>D8+D9+D19+D20+D21</f>
        <v>5230070.0599999996</v>
      </c>
      <c r="E22" s="480">
        <f t="shared" si="0"/>
        <v>140336357.94999999</v>
      </c>
      <c r="F22" s="64">
        <f>F8+F9+F19+F20+F21</f>
        <v>109891595.77</v>
      </c>
      <c r="G22" s="64">
        <f>G8+G9+G19+G20+G21</f>
        <v>7175802.5899999989</v>
      </c>
      <c r="H22" s="481">
        <f t="shared" si="1"/>
        <v>117067398.36</v>
      </c>
    </row>
    <row r="23" spans="1:8">
      <c r="A23" s="60"/>
      <c r="B23" s="257" t="s">
        <v>187</v>
      </c>
      <c r="C23" s="67"/>
      <c r="D23" s="67"/>
      <c r="E23" s="68"/>
      <c r="F23" s="67"/>
      <c r="G23" s="67"/>
      <c r="H23" s="69"/>
    </row>
    <row r="24" spans="1:8">
      <c r="A24" s="60">
        <v>7</v>
      </c>
      <c r="B24" s="63" t="s">
        <v>186</v>
      </c>
      <c r="C24" s="61">
        <v>295159.61</v>
      </c>
      <c r="D24" s="61">
        <v>42547.76</v>
      </c>
      <c r="E24" s="480">
        <f t="shared" ref="E24:E31" si="2">C24+D24</f>
        <v>337707.37</v>
      </c>
      <c r="F24" s="61">
        <v>20612.349999999999</v>
      </c>
      <c r="G24" s="61">
        <v>2614.73</v>
      </c>
      <c r="H24" s="481">
        <f t="shared" ref="H24:H31" si="3">F24+G24</f>
        <v>23227.079999999998</v>
      </c>
    </row>
    <row r="25" spans="1:8">
      <c r="A25" s="60">
        <v>8</v>
      </c>
      <c r="B25" s="63" t="s">
        <v>185</v>
      </c>
      <c r="C25" s="61">
        <v>3462602.08</v>
      </c>
      <c r="D25" s="61">
        <v>224752.11000000002</v>
      </c>
      <c r="E25" s="480">
        <f t="shared" si="2"/>
        <v>3687354.19</v>
      </c>
      <c r="F25" s="61">
        <v>1160863.8899999999</v>
      </c>
      <c r="G25" s="61">
        <v>141753.79999999999</v>
      </c>
      <c r="H25" s="481">
        <f t="shared" si="3"/>
        <v>1302617.69</v>
      </c>
    </row>
    <row r="26" spans="1:8">
      <c r="A26" s="60">
        <v>9</v>
      </c>
      <c r="B26" s="63" t="s">
        <v>184</v>
      </c>
      <c r="C26" s="61">
        <v>543134.24</v>
      </c>
      <c r="D26" s="61">
        <v>60214.61</v>
      </c>
      <c r="E26" s="480">
        <f t="shared" si="2"/>
        <v>603348.85</v>
      </c>
      <c r="F26" s="61">
        <v>1643387.02</v>
      </c>
      <c r="G26" s="61">
        <v>48877.94</v>
      </c>
      <c r="H26" s="481">
        <f t="shared" si="3"/>
        <v>1692264.96</v>
      </c>
    </row>
    <row r="27" spans="1:8">
      <c r="A27" s="60">
        <v>10</v>
      </c>
      <c r="B27" s="63" t="s">
        <v>183</v>
      </c>
      <c r="C27" s="61">
        <v>0</v>
      </c>
      <c r="D27" s="61">
        <v>0</v>
      </c>
      <c r="E27" s="480">
        <f t="shared" si="2"/>
        <v>0</v>
      </c>
      <c r="F27" s="61">
        <v>0</v>
      </c>
      <c r="G27" s="61">
        <v>0</v>
      </c>
      <c r="H27" s="481">
        <f t="shared" si="3"/>
        <v>0</v>
      </c>
    </row>
    <row r="28" spans="1:8">
      <c r="A28" s="60">
        <v>11</v>
      </c>
      <c r="B28" s="63" t="s">
        <v>182</v>
      </c>
      <c r="C28" s="61">
        <v>63665461.130000003</v>
      </c>
      <c r="D28" s="61">
        <v>6460916.7999999998</v>
      </c>
      <c r="E28" s="480">
        <f t="shared" si="2"/>
        <v>70126377.930000007</v>
      </c>
      <c r="F28" s="61">
        <v>42076957.960000001</v>
      </c>
      <c r="G28" s="61">
        <v>4857123.91</v>
      </c>
      <c r="H28" s="481">
        <f t="shared" si="3"/>
        <v>46934081.870000005</v>
      </c>
    </row>
    <row r="29" spans="1:8">
      <c r="A29" s="60">
        <v>12</v>
      </c>
      <c r="B29" s="63" t="s">
        <v>181</v>
      </c>
      <c r="C29" s="61">
        <v>0</v>
      </c>
      <c r="D29" s="61">
        <v>0</v>
      </c>
      <c r="E29" s="480">
        <f t="shared" si="2"/>
        <v>0</v>
      </c>
      <c r="F29" s="61">
        <v>0</v>
      </c>
      <c r="G29" s="61">
        <v>0</v>
      </c>
      <c r="H29" s="481">
        <f t="shared" si="3"/>
        <v>0</v>
      </c>
    </row>
    <row r="30" spans="1:8">
      <c r="A30" s="60">
        <v>13</v>
      </c>
      <c r="B30" s="70" t="s">
        <v>180</v>
      </c>
      <c r="C30" s="64">
        <f>C24+C25+C26+C27+C28+C29</f>
        <v>67966357.060000002</v>
      </c>
      <c r="D30" s="64">
        <f>D24+D25+D26+D27+D28+D29</f>
        <v>6788431.2799999993</v>
      </c>
      <c r="E30" s="480">
        <f t="shared" si="2"/>
        <v>74754788.340000004</v>
      </c>
      <c r="F30" s="64">
        <f>F24+F25+F26+F27+F28+F29</f>
        <v>44901821.219999999</v>
      </c>
      <c r="G30" s="64">
        <f>G24+G25+G26+G27+G28+G29</f>
        <v>5050370.38</v>
      </c>
      <c r="H30" s="481">
        <f t="shared" si="3"/>
        <v>49952191.600000001</v>
      </c>
    </row>
    <row r="31" spans="1:8">
      <c r="A31" s="60">
        <v>14</v>
      </c>
      <c r="B31" s="70" t="s">
        <v>179</v>
      </c>
      <c r="C31" s="64">
        <f>C22-C30</f>
        <v>67139930.829999983</v>
      </c>
      <c r="D31" s="64">
        <f>D22-D30</f>
        <v>-1558361.2199999997</v>
      </c>
      <c r="E31" s="480">
        <f t="shared" si="2"/>
        <v>65581569.609999985</v>
      </c>
      <c r="F31" s="64">
        <f>F22-F30</f>
        <v>64989774.549999997</v>
      </c>
      <c r="G31" s="64">
        <f>G22-G30</f>
        <v>2125432.209999999</v>
      </c>
      <c r="H31" s="481">
        <f t="shared" si="3"/>
        <v>67115206.75999999</v>
      </c>
    </row>
    <row r="32" spans="1:8">
      <c r="A32" s="60"/>
      <c r="B32" s="71"/>
      <c r="C32" s="71"/>
      <c r="D32" s="72"/>
      <c r="E32" s="68"/>
      <c r="F32" s="72"/>
      <c r="G32" s="72"/>
      <c r="H32" s="69"/>
    </row>
    <row r="33" spans="1:8">
      <c r="A33" s="60"/>
      <c r="B33" s="71" t="s">
        <v>178</v>
      </c>
      <c r="C33" s="67"/>
      <c r="D33" s="67"/>
      <c r="E33" s="68"/>
      <c r="F33" s="67"/>
      <c r="G33" s="67"/>
      <c r="H33" s="69"/>
    </row>
    <row r="34" spans="1:8">
      <c r="A34" s="60">
        <v>15</v>
      </c>
      <c r="B34" s="73" t="s">
        <v>177</v>
      </c>
      <c r="C34" s="74">
        <f>C35-C36</f>
        <v>37224375.040000044</v>
      </c>
      <c r="D34" s="74">
        <f>D35-D36</f>
        <v>-556637.04000000027</v>
      </c>
      <c r="E34" s="480">
        <f t="shared" ref="E34:E45" si="4">C34+D34</f>
        <v>36667738.000000045</v>
      </c>
      <c r="F34" s="74">
        <f>F35-F36</f>
        <v>32389779.870000005</v>
      </c>
      <c r="G34" s="74">
        <f>G35-G36</f>
        <v>-86213.989999999758</v>
      </c>
      <c r="H34" s="480">
        <f t="shared" ref="H34:H45" si="5">F34+G34</f>
        <v>32303565.880000006</v>
      </c>
    </row>
    <row r="35" spans="1:8">
      <c r="A35" s="60">
        <v>15.1</v>
      </c>
      <c r="B35" s="65" t="s">
        <v>176</v>
      </c>
      <c r="C35" s="61">
        <v>42498791.990000047</v>
      </c>
      <c r="D35" s="61">
        <v>1485437.6499999997</v>
      </c>
      <c r="E35" s="480">
        <f t="shared" si="4"/>
        <v>43984229.640000045</v>
      </c>
      <c r="F35" s="61">
        <v>36789053.650000006</v>
      </c>
      <c r="G35" s="61">
        <v>1602446.0100000002</v>
      </c>
      <c r="H35" s="480">
        <f t="shared" si="5"/>
        <v>38391499.660000004</v>
      </c>
    </row>
    <row r="36" spans="1:8">
      <c r="A36" s="60">
        <v>15.2</v>
      </c>
      <c r="B36" s="65" t="s">
        <v>175</v>
      </c>
      <c r="C36" s="61">
        <v>5274416.950000002</v>
      </c>
      <c r="D36" s="61">
        <v>2042074.69</v>
      </c>
      <c r="E36" s="480">
        <f t="shared" si="4"/>
        <v>7316491.6400000025</v>
      </c>
      <c r="F36" s="61">
        <v>4399273.78</v>
      </c>
      <c r="G36" s="61">
        <v>1688660</v>
      </c>
      <c r="H36" s="480">
        <f t="shared" si="5"/>
        <v>6087933.7800000003</v>
      </c>
    </row>
    <row r="37" spans="1:8">
      <c r="A37" s="60">
        <v>16</v>
      </c>
      <c r="B37" s="63" t="s">
        <v>174</v>
      </c>
      <c r="C37" s="61">
        <v>0</v>
      </c>
      <c r="D37" s="61">
        <v>0</v>
      </c>
      <c r="E37" s="480">
        <f t="shared" si="4"/>
        <v>0</v>
      </c>
      <c r="F37" s="61">
        <v>0</v>
      </c>
      <c r="G37" s="61">
        <v>0</v>
      </c>
      <c r="H37" s="480">
        <f t="shared" si="5"/>
        <v>0</v>
      </c>
    </row>
    <row r="38" spans="1:8">
      <c r="A38" s="60">
        <v>17</v>
      </c>
      <c r="B38" s="63" t="s">
        <v>173</v>
      </c>
      <c r="C38" s="61">
        <v>0</v>
      </c>
      <c r="D38" s="61">
        <v>0</v>
      </c>
      <c r="E38" s="480">
        <f t="shared" si="4"/>
        <v>0</v>
      </c>
      <c r="F38" s="61">
        <v>0</v>
      </c>
      <c r="G38" s="61">
        <v>0</v>
      </c>
      <c r="H38" s="480">
        <f t="shared" si="5"/>
        <v>0</v>
      </c>
    </row>
    <row r="39" spans="1:8">
      <c r="A39" s="60">
        <v>18</v>
      </c>
      <c r="B39" s="63" t="s">
        <v>172</v>
      </c>
      <c r="C39" s="61">
        <v>0</v>
      </c>
      <c r="D39" s="61">
        <v>0</v>
      </c>
      <c r="E39" s="480">
        <f t="shared" si="4"/>
        <v>0</v>
      </c>
      <c r="F39" s="61">
        <v>0</v>
      </c>
      <c r="G39" s="61">
        <v>0</v>
      </c>
      <c r="H39" s="480">
        <f t="shared" si="5"/>
        <v>0</v>
      </c>
    </row>
    <row r="40" spans="1:8">
      <c r="A40" s="60">
        <v>19</v>
      </c>
      <c r="B40" s="63" t="s">
        <v>171</v>
      </c>
      <c r="C40" s="61">
        <v>-781508.84999999963</v>
      </c>
      <c r="D40" s="61"/>
      <c r="E40" s="480">
        <f t="shared" si="4"/>
        <v>-781508.84999999963</v>
      </c>
      <c r="F40" s="61">
        <v>985211.58000000031</v>
      </c>
      <c r="G40" s="61"/>
      <c r="H40" s="480">
        <f t="shared" si="5"/>
        <v>985211.58000000031</v>
      </c>
    </row>
    <row r="41" spans="1:8">
      <c r="A41" s="60">
        <v>20</v>
      </c>
      <c r="B41" s="63" t="s">
        <v>170</v>
      </c>
      <c r="C41" s="61">
        <v>-896300.33000025619</v>
      </c>
      <c r="D41" s="61"/>
      <c r="E41" s="480">
        <f t="shared" si="4"/>
        <v>-896300.33000025619</v>
      </c>
      <c r="F41" s="61">
        <v>379130.95999991894</v>
      </c>
      <c r="G41" s="61"/>
      <c r="H41" s="480">
        <f t="shared" si="5"/>
        <v>379130.95999991894</v>
      </c>
    </row>
    <row r="42" spans="1:8">
      <c r="A42" s="60">
        <v>21</v>
      </c>
      <c r="B42" s="63" t="s">
        <v>169</v>
      </c>
      <c r="C42" s="61">
        <v>-3602.7699999999895</v>
      </c>
      <c r="D42" s="61">
        <v>0</v>
      </c>
      <c r="E42" s="480">
        <f t="shared" si="4"/>
        <v>-3602.7699999999895</v>
      </c>
      <c r="F42" s="61">
        <v>54840.109999999986</v>
      </c>
      <c r="G42" s="61">
        <v>0</v>
      </c>
      <c r="H42" s="480">
        <f t="shared" si="5"/>
        <v>54840.109999999986</v>
      </c>
    </row>
    <row r="43" spans="1:8">
      <c r="A43" s="60">
        <v>22</v>
      </c>
      <c r="B43" s="63" t="s">
        <v>168</v>
      </c>
      <c r="C43" s="61">
        <v>320657.83</v>
      </c>
      <c r="D43" s="61">
        <v>140.13</v>
      </c>
      <c r="E43" s="480">
        <f t="shared" si="4"/>
        <v>320797.96000000002</v>
      </c>
      <c r="F43" s="61">
        <v>504496.98</v>
      </c>
      <c r="G43" s="61">
        <v>0</v>
      </c>
      <c r="H43" s="480">
        <f t="shared" si="5"/>
        <v>504496.98</v>
      </c>
    </row>
    <row r="44" spans="1:8">
      <c r="A44" s="60">
        <v>23</v>
      </c>
      <c r="B44" s="63" t="s">
        <v>167</v>
      </c>
      <c r="C44" s="61">
        <v>582324.34</v>
      </c>
      <c r="D44" s="61">
        <v>0</v>
      </c>
      <c r="E44" s="480">
        <f t="shared" si="4"/>
        <v>582324.34</v>
      </c>
      <c r="F44" s="61">
        <v>367622.78</v>
      </c>
      <c r="G44" s="61">
        <v>0</v>
      </c>
      <c r="H44" s="480">
        <f t="shared" si="5"/>
        <v>367622.78</v>
      </c>
    </row>
    <row r="45" spans="1:8">
      <c r="A45" s="60">
        <v>24</v>
      </c>
      <c r="B45" s="70" t="s">
        <v>283</v>
      </c>
      <c r="C45" s="64">
        <f>C34+C37+C38+C39+C40+C41+C42+C43+C44</f>
        <v>36445945.259999782</v>
      </c>
      <c r="D45" s="64">
        <f>D34+D37+D38+D39+D40+D41+D42+D43+D44</f>
        <v>-556496.91000000027</v>
      </c>
      <c r="E45" s="480">
        <f t="shared" si="4"/>
        <v>35889448.349999778</v>
      </c>
      <c r="F45" s="64">
        <f>F34+F37+F38+F39+F40+F41+F42+F43+F44</f>
        <v>34681082.279999919</v>
      </c>
      <c r="G45" s="64">
        <f>G34+G37+G38+G39+G40+G41+G42+G43+G44</f>
        <v>-86213.989999999758</v>
      </c>
      <c r="H45" s="480">
        <f t="shared" si="5"/>
        <v>34594868.289999917</v>
      </c>
    </row>
    <row r="46" spans="1:8">
      <c r="A46" s="60"/>
      <c r="B46" s="257" t="s">
        <v>166</v>
      </c>
      <c r="C46" s="67"/>
      <c r="D46" s="67"/>
      <c r="E46" s="68"/>
      <c r="F46" s="67"/>
      <c r="G46" s="67"/>
      <c r="H46" s="69"/>
    </row>
    <row r="47" spans="1:8">
      <c r="A47" s="60">
        <v>25</v>
      </c>
      <c r="B47" s="63" t="s">
        <v>165</v>
      </c>
      <c r="C47" s="61">
        <v>906114.50999999978</v>
      </c>
      <c r="D47" s="61">
        <v>121993.11</v>
      </c>
      <c r="E47" s="480">
        <f t="shared" ref="E47:E54" si="6">C47+D47</f>
        <v>1028107.6199999998</v>
      </c>
      <c r="F47" s="61">
        <v>2906714.4699999997</v>
      </c>
      <c r="G47" s="61">
        <v>358039.06</v>
      </c>
      <c r="H47" s="481">
        <f t="shared" ref="H47:H54" si="7">F47+G47</f>
        <v>3264753.53</v>
      </c>
    </row>
    <row r="48" spans="1:8">
      <c r="A48" s="60">
        <v>26</v>
      </c>
      <c r="B48" s="63" t="s">
        <v>164</v>
      </c>
      <c r="C48" s="61">
        <v>3363414.86</v>
      </c>
      <c r="D48" s="61">
        <v>107710.69</v>
      </c>
      <c r="E48" s="480">
        <f t="shared" si="6"/>
        <v>3471125.55</v>
      </c>
      <c r="F48" s="61">
        <v>2954926.2199999997</v>
      </c>
      <c r="G48" s="61">
        <v>216489.94999999998</v>
      </c>
      <c r="H48" s="481">
        <f t="shared" si="7"/>
        <v>3171416.17</v>
      </c>
    </row>
    <row r="49" spans="1:8">
      <c r="A49" s="60">
        <v>27</v>
      </c>
      <c r="B49" s="63" t="s">
        <v>163</v>
      </c>
      <c r="C49" s="61">
        <v>53042000.619999997</v>
      </c>
      <c r="D49" s="61"/>
      <c r="E49" s="480">
        <f t="shared" si="6"/>
        <v>53042000.619999997</v>
      </c>
      <c r="F49" s="61">
        <v>48927569.939999998</v>
      </c>
      <c r="G49" s="61"/>
      <c r="H49" s="481">
        <f t="shared" si="7"/>
        <v>48927569.939999998</v>
      </c>
    </row>
    <row r="50" spans="1:8">
      <c r="A50" s="60">
        <v>28</v>
      </c>
      <c r="B50" s="63" t="s">
        <v>162</v>
      </c>
      <c r="C50" s="61">
        <v>472370.33</v>
      </c>
      <c r="D50" s="61"/>
      <c r="E50" s="480">
        <f t="shared" si="6"/>
        <v>472370.33</v>
      </c>
      <c r="F50" s="61">
        <v>359306.88</v>
      </c>
      <c r="G50" s="61"/>
      <c r="H50" s="481">
        <f t="shared" si="7"/>
        <v>359306.88</v>
      </c>
    </row>
    <row r="51" spans="1:8">
      <c r="A51" s="60">
        <v>29</v>
      </c>
      <c r="B51" s="63" t="s">
        <v>161</v>
      </c>
      <c r="C51" s="61">
        <v>9106571.4099999983</v>
      </c>
      <c r="D51" s="61"/>
      <c r="E51" s="480">
        <f t="shared" si="6"/>
        <v>9106571.4099999983</v>
      </c>
      <c r="F51" s="61">
        <v>6330707.4499999993</v>
      </c>
      <c r="G51" s="61"/>
      <c r="H51" s="481">
        <f t="shared" si="7"/>
        <v>6330707.4499999993</v>
      </c>
    </row>
    <row r="52" spans="1:8">
      <c r="A52" s="60">
        <v>30</v>
      </c>
      <c r="B52" s="63" t="s">
        <v>160</v>
      </c>
      <c r="C52" s="61">
        <v>8987447.6900000013</v>
      </c>
      <c r="D52" s="61">
        <v>45016.47</v>
      </c>
      <c r="E52" s="480">
        <f t="shared" si="6"/>
        <v>9032464.160000002</v>
      </c>
      <c r="F52" s="61">
        <v>7716246.8600000003</v>
      </c>
      <c r="G52" s="61">
        <v>72135.86</v>
      </c>
      <c r="H52" s="481">
        <f t="shared" si="7"/>
        <v>7788382.7200000007</v>
      </c>
    </row>
    <row r="53" spans="1:8">
      <c r="A53" s="60">
        <v>31</v>
      </c>
      <c r="B53" s="70" t="s">
        <v>284</v>
      </c>
      <c r="C53" s="64">
        <f>C47+C48+C49+C50+C51+C52</f>
        <v>75877919.419999987</v>
      </c>
      <c r="D53" s="64">
        <f>D47+D48+D49+D50+D51+D52</f>
        <v>274720.27</v>
      </c>
      <c r="E53" s="480">
        <f t="shared" si="6"/>
        <v>76152639.689999983</v>
      </c>
      <c r="F53" s="64">
        <f>F47+F48+F49+F50+F51+F52</f>
        <v>69195471.819999993</v>
      </c>
      <c r="G53" s="64">
        <f>G47+G48+G49+G50+G51+G52</f>
        <v>646664.87</v>
      </c>
      <c r="H53" s="480">
        <f t="shared" si="7"/>
        <v>69842136.689999998</v>
      </c>
    </row>
    <row r="54" spans="1:8">
      <c r="A54" s="60">
        <v>32</v>
      </c>
      <c r="B54" s="70" t="s">
        <v>285</v>
      </c>
      <c r="C54" s="64">
        <f>C45-C53</f>
        <v>-39431974.160000205</v>
      </c>
      <c r="D54" s="64">
        <f>D45-D53</f>
        <v>-831217.18000000028</v>
      </c>
      <c r="E54" s="480">
        <f t="shared" si="6"/>
        <v>-40263191.340000205</v>
      </c>
      <c r="F54" s="64">
        <f>F45-F53</f>
        <v>-34514389.540000074</v>
      </c>
      <c r="G54" s="64">
        <f>G45-G53</f>
        <v>-732878.85999999975</v>
      </c>
      <c r="H54" s="480">
        <f t="shared" si="7"/>
        <v>-35247268.400000073</v>
      </c>
    </row>
    <row r="55" spans="1:8">
      <c r="A55" s="60"/>
      <c r="B55" s="71"/>
      <c r="C55" s="72"/>
      <c r="D55" s="72"/>
      <c r="E55" s="68"/>
      <c r="F55" s="72"/>
      <c r="G55" s="72"/>
      <c r="H55" s="69"/>
    </row>
    <row r="56" spans="1:8">
      <c r="A56" s="60">
        <v>33</v>
      </c>
      <c r="B56" s="70" t="s">
        <v>159</v>
      </c>
      <c r="C56" s="64">
        <f>C31+C54</f>
        <v>27707956.669999778</v>
      </c>
      <c r="D56" s="64">
        <f>D31+D54</f>
        <v>-2389578.4</v>
      </c>
      <c r="E56" s="480">
        <f>C56+D56</f>
        <v>25318378.26999978</v>
      </c>
      <c r="F56" s="64">
        <f>F31+F54</f>
        <v>30475385.009999923</v>
      </c>
      <c r="G56" s="64">
        <f>G31+G54</f>
        <v>1392553.3499999992</v>
      </c>
      <c r="H56" s="481">
        <f>F56+G56</f>
        <v>31867938.359999921</v>
      </c>
    </row>
    <row r="57" spans="1:8">
      <c r="A57" s="60"/>
      <c r="B57" s="71"/>
      <c r="C57" s="72"/>
      <c r="D57" s="72"/>
      <c r="E57" s="68"/>
      <c r="F57" s="72"/>
      <c r="G57" s="72"/>
      <c r="H57" s="69"/>
    </row>
    <row r="58" spans="1:8">
      <c r="A58" s="60">
        <v>34</v>
      </c>
      <c r="B58" s="63" t="s">
        <v>158</v>
      </c>
      <c r="C58" s="61">
        <v>18973506.289999999</v>
      </c>
      <c r="D58" s="61"/>
      <c r="E58" s="480">
        <f>C58+D58</f>
        <v>18973506.289999999</v>
      </c>
      <c r="F58" s="61">
        <v>9317970.7600000016</v>
      </c>
      <c r="G58" s="61"/>
      <c r="H58" s="481">
        <f>F58+G58</f>
        <v>9317970.7600000016</v>
      </c>
    </row>
    <row r="59" spans="1:8" s="258" customFormat="1">
      <c r="A59" s="60">
        <v>35</v>
      </c>
      <c r="B59" s="63" t="s">
        <v>157</v>
      </c>
      <c r="C59" s="61"/>
      <c r="D59" s="61"/>
      <c r="E59" s="480">
        <f>C59+D59</f>
        <v>0</v>
      </c>
      <c r="F59" s="61"/>
      <c r="G59" s="61"/>
      <c r="H59" s="481">
        <f>F59+G59</f>
        <v>0</v>
      </c>
    </row>
    <row r="60" spans="1:8">
      <c r="A60" s="60">
        <v>36</v>
      </c>
      <c r="B60" s="63" t="s">
        <v>156</v>
      </c>
      <c r="C60" s="61">
        <v>444007.55</v>
      </c>
      <c r="D60" s="61"/>
      <c r="E60" s="480">
        <f>C60+D60</f>
        <v>444007.55</v>
      </c>
      <c r="F60" s="61">
        <v>453944.62</v>
      </c>
      <c r="G60" s="61"/>
      <c r="H60" s="481">
        <f>F60+G60</f>
        <v>453944.62</v>
      </c>
    </row>
    <row r="61" spans="1:8">
      <c r="A61" s="60">
        <v>37</v>
      </c>
      <c r="B61" s="70" t="s">
        <v>155</v>
      </c>
      <c r="C61" s="64">
        <f>C58+C59+C60</f>
        <v>19417513.84</v>
      </c>
      <c r="D61" s="64">
        <f>D58+D59+D60</f>
        <v>0</v>
      </c>
      <c r="E61" s="480">
        <f>C61+D61</f>
        <v>19417513.84</v>
      </c>
      <c r="F61" s="64">
        <f>F58+F59+F60</f>
        <v>9771915.3800000008</v>
      </c>
      <c r="G61" s="64">
        <f>G58+G59+G60</f>
        <v>0</v>
      </c>
      <c r="H61" s="481">
        <f>F61+G61</f>
        <v>9771915.3800000008</v>
      </c>
    </row>
    <row r="62" spans="1:8">
      <c r="A62" s="60"/>
      <c r="B62" s="75"/>
      <c r="C62" s="67"/>
      <c r="D62" s="67"/>
      <c r="E62" s="68"/>
      <c r="F62" s="67"/>
      <c r="G62" s="67"/>
      <c r="H62" s="69"/>
    </row>
    <row r="63" spans="1:8">
      <c r="A63" s="60">
        <v>38</v>
      </c>
      <c r="B63" s="76" t="s">
        <v>154</v>
      </c>
      <c r="C63" s="64">
        <f>C56-C61</f>
        <v>8290442.8299997784</v>
      </c>
      <c r="D63" s="64">
        <f>D56-D61</f>
        <v>-2389578.4</v>
      </c>
      <c r="E63" s="480">
        <f>C63+D63</f>
        <v>5900864.429999778</v>
      </c>
      <c r="F63" s="64">
        <f>F56-F61</f>
        <v>20703469.629999921</v>
      </c>
      <c r="G63" s="64">
        <f>G56-G61</f>
        <v>1392553.3499999992</v>
      </c>
      <c r="H63" s="481">
        <f>F63+G63</f>
        <v>22096022.979999918</v>
      </c>
    </row>
    <row r="64" spans="1:8">
      <c r="A64" s="56">
        <v>39</v>
      </c>
      <c r="B64" s="63" t="s">
        <v>153</v>
      </c>
      <c r="C64" s="77">
        <v>761669.24</v>
      </c>
      <c r="D64" s="77"/>
      <c r="E64" s="480">
        <f>C64+D64</f>
        <v>761669.24</v>
      </c>
      <c r="F64" s="77">
        <v>4312680.5</v>
      </c>
      <c r="G64" s="77"/>
      <c r="H64" s="481">
        <f>F64+G64</f>
        <v>4312680.5</v>
      </c>
    </row>
    <row r="65" spans="1:8">
      <c r="A65" s="60">
        <v>40</v>
      </c>
      <c r="B65" s="70" t="s">
        <v>152</v>
      </c>
      <c r="C65" s="64">
        <f>C63-C64</f>
        <v>7528773.5899997782</v>
      </c>
      <c r="D65" s="64">
        <f>D63-D64</f>
        <v>-2389578.4</v>
      </c>
      <c r="E65" s="480">
        <f>C65+D65</f>
        <v>5139195.1899997778</v>
      </c>
      <c r="F65" s="64">
        <f>F63-F64</f>
        <v>16390789.129999921</v>
      </c>
      <c r="G65" s="64">
        <f>G63-G64</f>
        <v>1392553.3499999992</v>
      </c>
      <c r="H65" s="481">
        <f>F65+G65</f>
        <v>17783342.479999918</v>
      </c>
    </row>
    <row r="66" spans="1:8">
      <c r="A66" s="56">
        <v>41</v>
      </c>
      <c r="B66" s="63" t="s">
        <v>151</v>
      </c>
      <c r="C66" s="77">
        <v>-26519.75</v>
      </c>
      <c r="D66" s="77"/>
      <c r="E66" s="480">
        <f>C66+D66</f>
        <v>-26519.75</v>
      </c>
      <c r="F66" s="77">
        <v>-32487.040000000001</v>
      </c>
      <c r="G66" s="77"/>
      <c r="H66" s="481">
        <f>F66+G66</f>
        <v>-32487.040000000001</v>
      </c>
    </row>
    <row r="67" spans="1:8" ht="13.5" thickBot="1">
      <c r="A67" s="78">
        <v>42</v>
      </c>
      <c r="B67" s="79" t="s">
        <v>150</v>
      </c>
      <c r="C67" s="80">
        <f>C65+C66</f>
        <v>7502253.8399997782</v>
      </c>
      <c r="D67" s="80">
        <f>D65+D66</f>
        <v>-2389578.4</v>
      </c>
      <c r="E67" s="482">
        <f>C67+D67</f>
        <v>5112675.4399997778</v>
      </c>
      <c r="F67" s="80">
        <f>F65+F66</f>
        <v>16358302.089999922</v>
      </c>
      <c r="G67" s="80">
        <f>G65+G66</f>
        <v>1392553.3499999992</v>
      </c>
      <c r="H67" s="483">
        <f>F67+G67</f>
        <v>17750855.439999919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38" zoomScaleNormal="100" workbookViewId="0">
      <selection activeCell="F41" sqref="F41:G44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36</v>
      </c>
      <c r="B1" s="5" t="str">
        <f>'Info '!C2</f>
        <v>JSC "CREDO BANK"</v>
      </c>
    </row>
    <row r="2" spans="1:8">
      <c r="A2" s="2" t="s">
        <v>37</v>
      </c>
      <c r="B2" s="4" t="str">
        <f>'1. key ratios '!B2</f>
        <v>30.09.2020</v>
      </c>
    </row>
    <row r="3" spans="1:8">
      <c r="A3" s="4"/>
    </row>
    <row r="4" spans="1:8" ht="15" thickBot="1">
      <c r="A4" s="4" t="s">
        <v>80</v>
      </c>
      <c r="B4" s="4"/>
      <c r="C4" s="235"/>
      <c r="D4" s="235"/>
      <c r="E4" s="235"/>
      <c r="F4" s="236"/>
      <c r="G4" s="236"/>
      <c r="H4" s="237" t="s">
        <v>79</v>
      </c>
    </row>
    <row r="5" spans="1:8">
      <c r="A5" s="522" t="s">
        <v>12</v>
      </c>
      <c r="B5" s="524" t="s">
        <v>350</v>
      </c>
      <c r="C5" s="518" t="s">
        <v>74</v>
      </c>
      <c r="D5" s="519"/>
      <c r="E5" s="520"/>
      <c r="F5" s="518" t="s">
        <v>78</v>
      </c>
      <c r="G5" s="519"/>
      <c r="H5" s="521"/>
    </row>
    <row r="6" spans="1:8">
      <c r="A6" s="523"/>
      <c r="B6" s="525"/>
      <c r="C6" s="31" t="s">
        <v>297</v>
      </c>
      <c r="D6" s="31" t="s">
        <v>127</v>
      </c>
      <c r="E6" s="31" t="s">
        <v>114</v>
      </c>
      <c r="F6" s="31" t="s">
        <v>297</v>
      </c>
      <c r="G6" s="31" t="s">
        <v>127</v>
      </c>
      <c r="H6" s="32" t="s">
        <v>114</v>
      </c>
    </row>
    <row r="7" spans="1:8" s="20" customFormat="1">
      <c r="A7" s="238">
        <v>1</v>
      </c>
      <c r="B7" s="239" t="s">
        <v>384</v>
      </c>
      <c r="C7" s="37"/>
      <c r="D7" s="37"/>
      <c r="E7" s="240">
        <f>C7+D7</f>
        <v>0</v>
      </c>
      <c r="F7" s="37"/>
      <c r="G7" s="37"/>
      <c r="H7" s="38">
        <f t="shared" ref="H7:H53" si="0">F7+G7</f>
        <v>0</v>
      </c>
    </row>
    <row r="8" spans="1:8" s="20" customFormat="1">
      <c r="A8" s="238">
        <v>1.1000000000000001</v>
      </c>
      <c r="B8" s="293" t="s">
        <v>315</v>
      </c>
      <c r="C8" s="37"/>
      <c r="D8" s="37"/>
      <c r="E8" s="240">
        <f t="shared" ref="E8:E53" si="1">C8+D8</f>
        <v>0</v>
      </c>
      <c r="F8" s="37"/>
      <c r="G8" s="37"/>
      <c r="H8" s="38">
        <f t="shared" si="0"/>
        <v>0</v>
      </c>
    </row>
    <row r="9" spans="1:8" s="20" customFormat="1">
      <c r="A9" s="238">
        <v>1.2</v>
      </c>
      <c r="B9" s="293" t="s">
        <v>316</v>
      </c>
      <c r="C9" s="37"/>
      <c r="D9" s="37"/>
      <c r="E9" s="240">
        <f t="shared" si="1"/>
        <v>0</v>
      </c>
      <c r="F9" s="37"/>
      <c r="G9" s="37"/>
      <c r="H9" s="38">
        <f t="shared" si="0"/>
        <v>0</v>
      </c>
    </row>
    <row r="10" spans="1:8" s="20" customFormat="1">
      <c r="A10" s="238">
        <v>1.3</v>
      </c>
      <c r="B10" s="293" t="s">
        <v>317</v>
      </c>
      <c r="C10" s="37">
        <v>3103174.42</v>
      </c>
      <c r="D10" s="37">
        <v>1296434.2</v>
      </c>
      <c r="E10" s="240">
        <f t="shared" si="1"/>
        <v>4399608.62</v>
      </c>
      <c r="F10" s="37">
        <v>1702842.77</v>
      </c>
      <c r="G10" s="37">
        <v>2451565.38</v>
      </c>
      <c r="H10" s="38">
        <f t="shared" si="0"/>
        <v>4154408.15</v>
      </c>
    </row>
    <row r="11" spans="1:8" s="20" customFormat="1">
      <c r="A11" s="238">
        <v>1.4</v>
      </c>
      <c r="B11" s="293" t="s">
        <v>298</v>
      </c>
      <c r="C11" s="37">
        <v>30524552.329999998</v>
      </c>
      <c r="D11" s="37"/>
      <c r="E11" s="240">
        <f t="shared" si="1"/>
        <v>30524552.329999998</v>
      </c>
      <c r="F11" s="37">
        <v>44453738.539999999</v>
      </c>
      <c r="G11" s="37"/>
      <c r="H11" s="38">
        <f t="shared" si="0"/>
        <v>44453738.539999999</v>
      </c>
    </row>
    <row r="12" spans="1:8" s="20" customFormat="1" ht="29.25" customHeight="1">
      <c r="A12" s="238">
        <v>2</v>
      </c>
      <c r="B12" s="242" t="s">
        <v>319</v>
      </c>
      <c r="C12" s="37"/>
      <c r="D12" s="37"/>
      <c r="E12" s="240">
        <f t="shared" si="1"/>
        <v>0</v>
      </c>
      <c r="F12" s="37"/>
      <c r="G12" s="37"/>
      <c r="H12" s="38">
        <f t="shared" si="0"/>
        <v>0</v>
      </c>
    </row>
    <row r="13" spans="1:8" s="20" customFormat="1" ht="19.899999999999999" customHeight="1">
      <c r="A13" s="238">
        <v>3</v>
      </c>
      <c r="B13" s="242" t="s">
        <v>318</v>
      </c>
      <c r="C13" s="37"/>
      <c r="D13" s="37"/>
      <c r="E13" s="240">
        <f t="shared" si="1"/>
        <v>0</v>
      </c>
      <c r="F13" s="37"/>
      <c r="G13" s="37"/>
      <c r="H13" s="38">
        <f t="shared" si="0"/>
        <v>0</v>
      </c>
    </row>
    <row r="14" spans="1:8" s="20" customFormat="1">
      <c r="A14" s="238">
        <v>3.1</v>
      </c>
      <c r="B14" s="294" t="s">
        <v>299</v>
      </c>
      <c r="C14" s="37"/>
      <c r="D14" s="37"/>
      <c r="E14" s="240">
        <f t="shared" si="1"/>
        <v>0</v>
      </c>
      <c r="F14" s="37"/>
      <c r="G14" s="37"/>
      <c r="H14" s="38">
        <f t="shared" si="0"/>
        <v>0</v>
      </c>
    </row>
    <row r="15" spans="1:8" s="20" customFormat="1">
      <c r="A15" s="238">
        <v>3.2</v>
      </c>
      <c r="B15" s="294" t="s">
        <v>300</v>
      </c>
      <c r="C15" s="37"/>
      <c r="D15" s="37"/>
      <c r="E15" s="240">
        <f t="shared" si="1"/>
        <v>0</v>
      </c>
      <c r="F15" s="37"/>
      <c r="G15" s="37"/>
      <c r="H15" s="38">
        <f t="shared" si="0"/>
        <v>0</v>
      </c>
    </row>
    <row r="16" spans="1:8" s="20" customFormat="1">
      <c r="A16" s="238">
        <v>4</v>
      </c>
      <c r="B16" s="297" t="s">
        <v>329</v>
      </c>
      <c r="C16" s="37"/>
      <c r="D16" s="37"/>
      <c r="E16" s="240">
        <f t="shared" si="1"/>
        <v>0</v>
      </c>
      <c r="F16" s="37"/>
      <c r="G16" s="37"/>
      <c r="H16" s="38">
        <f t="shared" si="0"/>
        <v>0</v>
      </c>
    </row>
    <row r="17" spans="1:8" s="20" customFormat="1">
      <c r="A17" s="238">
        <v>4.0999999999999996</v>
      </c>
      <c r="B17" s="294" t="s">
        <v>320</v>
      </c>
      <c r="C17" s="37">
        <v>6023773.2400000002</v>
      </c>
      <c r="D17" s="37"/>
      <c r="E17" s="240">
        <f t="shared" si="1"/>
        <v>6023773.2400000002</v>
      </c>
      <c r="F17" s="37">
        <v>10543279.529999999</v>
      </c>
      <c r="G17" s="37"/>
      <c r="H17" s="38">
        <f t="shared" si="0"/>
        <v>10543279.529999999</v>
      </c>
    </row>
    <row r="18" spans="1:8" s="20" customFormat="1">
      <c r="A18" s="238">
        <v>4.2</v>
      </c>
      <c r="B18" s="294" t="s">
        <v>314</v>
      </c>
      <c r="C18" s="37"/>
      <c r="D18" s="37"/>
      <c r="E18" s="240">
        <f t="shared" si="1"/>
        <v>0</v>
      </c>
      <c r="F18" s="37"/>
      <c r="G18" s="37"/>
      <c r="H18" s="38">
        <f t="shared" si="0"/>
        <v>0</v>
      </c>
    </row>
    <row r="19" spans="1:8" s="20" customFormat="1">
      <c r="A19" s="238">
        <v>5</v>
      </c>
      <c r="B19" s="242" t="s">
        <v>328</v>
      </c>
      <c r="C19" s="37"/>
      <c r="D19" s="37"/>
      <c r="E19" s="240">
        <f t="shared" si="1"/>
        <v>0</v>
      </c>
      <c r="F19" s="37"/>
      <c r="G19" s="37"/>
      <c r="H19" s="38">
        <f t="shared" si="0"/>
        <v>0</v>
      </c>
    </row>
    <row r="20" spans="1:8" s="20" customFormat="1">
      <c r="A20" s="238">
        <v>5.0999999999999996</v>
      </c>
      <c r="B20" s="295" t="s">
        <v>303</v>
      </c>
      <c r="C20" s="37"/>
      <c r="D20" s="37"/>
      <c r="E20" s="240">
        <f t="shared" si="1"/>
        <v>0</v>
      </c>
      <c r="F20" s="37"/>
      <c r="G20" s="37"/>
      <c r="H20" s="38">
        <f t="shared" si="0"/>
        <v>0</v>
      </c>
    </row>
    <row r="21" spans="1:8" s="20" customFormat="1">
      <c r="A21" s="238">
        <v>5.2</v>
      </c>
      <c r="B21" s="295" t="s">
        <v>302</v>
      </c>
      <c r="C21" s="37">
        <v>105864.77</v>
      </c>
      <c r="D21" s="37"/>
      <c r="E21" s="240">
        <f t="shared" si="1"/>
        <v>105864.77</v>
      </c>
      <c r="F21" s="37">
        <v>79176.570000000007</v>
      </c>
      <c r="G21" s="37"/>
      <c r="H21" s="38">
        <f t="shared" si="0"/>
        <v>79176.570000000007</v>
      </c>
    </row>
    <row r="22" spans="1:8" s="20" customFormat="1">
      <c r="A22" s="238">
        <v>5.3</v>
      </c>
      <c r="B22" s="295" t="s">
        <v>301</v>
      </c>
      <c r="C22" s="484">
        <f>SUM(C23:C27)</f>
        <v>650198861.29000008</v>
      </c>
      <c r="D22" s="37"/>
      <c r="E22" s="240">
        <f t="shared" si="1"/>
        <v>650198861.29000008</v>
      </c>
      <c r="F22" s="484">
        <f>SUM(F23:F27)</f>
        <v>508316130.93000001</v>
      </c>
      <c r="G22" s="37"/>
      <c r="H22" s="38">
        <f t="shared" si="0"/>
        <v>508316130.93000001</v>
      </c>
    </row>
    <row r="23" spans="1:8" s="20" customFormat="1">
      <c r="A23" s="238" t="s">
        <v>21</v>
      </c>
      <c r="B23" s="243" t="s">
        <v>81</v>
      </c>
      <c r="C23" s="37">
        <v>453050566.22000003</v>
      </c>
      <c r="D23" s="37"/>
      <c r="E23" s="240">
        <f t="shared" si="1"/>
        <v>453050566.22000003</v>
      </c>
      <c r="F23" s="37">
        <v>362366088.45999998</v>
      </c>
      <c r="G23" s="37"/>
      <c r="H23" s="38">
        <f t="shared" si="0"/>
        <v>362366088.45999998</v>
      </c>
    </row>
    <row r="24" spans="1:8" s="20" customFormat="1">
      <c r="A24" s="238" t="s">
        <v>22</v>
      </c>
      <c r="B24" s="243" t="s">
        <v>82</v>
      </c>
      <c r="C24" s="37">
        <v>110028130.98</v>
      </c>
      <c r="D24" s="37"/>
      <c r="E24" s="240">
        <f t="shared" si="1"/>
        <v>110028130.98</v>
      </c>
      <c r="F24" s="37">
        <v>73212540.25</v>
      </c>
      <c r="G24" s="37"/>
      <c r="H24" s="38">
        <f t="shared" si="0"/>
        <v>73212540.25</v>
      </c>
    </row>
    <row r="25" spans="1:8" s="20" customFormat="1">
      <c r="A25" s="238" t="s">
        <v>23</v>
      </c>
      <c r="B25" s="243" t="s">
        <v>83</v>
      </c>
      <c r="C25" s="37">
        <v>0</v>
      </c>
      <c r="D25" s="37"/>
      <c r="E25" s="240">
        <f t="shared" si="1"/>
        <v>0</v>
      </c>
      <c r="F25" s="37">
        <v>0</v>
      </c>
      <c r="G25" s="37"/>
      <c r="H25" s="38">
        <f t="shared" si="0"/>
        <v>0</v>
      </c>
    </row>
    <row r="26" spans="1:8" s="20" customFormat="1">
      <c r="A26" s="238" t="s">
        <v>24</v>
      </c>
      <c r="B26" s="243" t="s">
        <v>84</v>
      </c>
      <c r="C26" s="37">
        <v>83174804.090000004</v>
      </c>
      <c r="D26" s="37"/>
      <c r="E26" s="240">
        <f t="shared" si="1"/>
        <v>83174804.090000004</v>
      </c>
      <c r="F26" s="37">
        <v>72710905.420000002</v>
      </c>
      <c r="G26" s="37"/>
      <c r="H26" s="38">
        <f t="shared" si="0"/>
        <v>72710905.420000002</v>
      </c>
    </row>
    <row r="27" spans="1:8" s="20" customFormat="1">
      <c r="A27" s="238" t="s">
        <v>25</v>
      </c>
      <c r="B27" s="243" t="s">
        <v>85</v>
      </c>
      <c r="C27" s="37">
        <v>3945360</v>
      </c>
      <c r="D27" s="37"/>
      <c r="E27" s="240">
        <f t="shared" si="1"/>
        <v>3945360</v>
      </c>
      <c r="F27" s="37">
        <v>26596.799999999999</v>
      </c>
      <c r="G27" s="37"/>
      <c r="H27" s="38">
        <f t="shared" si="0"/>
        <v>26596.799999999999</v>
      </c>
    </row>
    <row r="28" spans="1:8" s="20" customFormat="1">
      <c r="A28" s="238">
        <v>5.4</v>
      </c>
      <c r="B28" s="295" t="s">
        <v>304</v>
      </c>
      <c r="C28" s="37">
        <v>12872304.109999999</v>
      </c>
      <c r="D28" s="37"/>
      <c r="E28" s="240">
        <f t="shared" si="1"/>
        <v>12872304.109999999</v>
      </c>
      <c r="F28" s="37">
        <v>8421611.9100000001</v>
      </c>
      <c r="G28" s="37"/>
      <c r="H28" s="38">
        <f t="shared" si="0"/>
        <v>8421611.9100000001</v>
      </c>
    </row>
    <row r="29" spans="1:8" s="20" customFormat="1">
      <c r="A29" s="238">
        <v>5.5</v>
      </c>
      <c r="B29" s="295" t="s">
        <v>305</v>
      </c>
      <c r="C29" s="37"/>
      <c r="D29" s="37"/>
      <c r="E29" s="240">
        <f t="shared" si="1"/>
        <v>0</v>
      </c>
      <c r="F29" s="37"/>
      <c r="G29" s="37"/>
      <c r="H29" s="38">
        <f t="shared" si="0"/>
        <v>0</v>
      </c>
    </row>
    <row r="30" spans="1:8" s="20" customFormat="1">
      <c r="A30" s="238">
        <v>5.6</v>
      </c>
      <c r="B30" s="295" t="s">
        <v>306</v>
      </c>
      <c r="C30" s="37"/>
      <c r="D30" s="37"/>
      <c r="E30" s="240">
        <f t="shared" si="1"/>
        <v>0</v>
      </c>
      <c r="F30" s="37"/>
      <c r="G30" s="37"/>
      <c r="H30" s="38">
        <f t="shared" si="0"/>
        <v>0</v>
      </c>
    </row>
    <row r="31" spans="1:8" s="20" customFormat="1">
      <c r="A31" s="238">
        <v>5.7</v>
      </c>
      <c r="B31" s="295" t="s">
        <v>85</v>
      </c>
      <c r="C31" s="37"/>
      <c r="D31" s="37"/>
      <c r="E31" s="240">
        <f t="shared" si="1"/>
        <v>0</v>
      </c>
      <c r="F31" s="37"/>
      <c r="G31" s="37"/>
      <c r="H31" s="38">
        <f t="shared" si="0"/>
        <v>0</v>
      </c>
    </row>
    <row r="32" spans="1:8" s="20" customFormat="1">
      <c r="A32" s="238">
        <v>6</v>
      </c>
      <c r="B32" s="242" t="s">
        <v>334</v>
      </c>
      <c r="C32" s="37"/>
      <c r="D32" s="37"/>
      <c r="E32" s="240">
        <f t="shared" si="1"/>
        <v>0</v>
      </c>
      <c r="F32" s="37"/>
      <c r="G32" s="37"/>
      <c r="H32" s="38">
        <f t="shared" si="0"/>
        <v>0</v>
      </c>
    </row>
    <row r="33" spans="1:8" s="20" customFormat="1">
      <c r="A33" s="238">
        <v>6.1</v>
      </c>
      <c r="B33" s="296" t="s">
        <v>324</v>
      </c>
      <c r="C33" s="37"/>
      <c r="D33" s="37"/>
      <c r="E33" s="240">
        <f t="shared" si="1"/>
        <v>0</v>
      </c>
      <c r="F33" s="37"/>
      <c r="G33" s="37"/>
      <c r="H33" s="38">
        <f t="shared" si="0"/>
        <v>0</v>
      </c>
    </row>
    <row r="34" spans="1:8" s="20" customFormat="1">
      <c r="A34" s="238">
        <v>6.2</v>
      </c>
      <c r="B34" s="296" t="s">
        <v>325</v>
      </c>
      <c r="C34" s="37">
        <v>75223296</v>
      </c>
      <c r="D34" s="37">
        <v>1636948.2</v>
      </c>
      <c r="E34" s="240">
        <f t="shared" si="1"/>
        <v>76860244.200000003</v>
      </c>
      <c r="F34" s="37">
        <v>27996591.199999999</v>
      </c>
      <c r="G34" s="37">
        <v>896693.04</v>
      </c>
      <c r="H34" s="38">
        <f t="shared" si="0"/>
        <v>28893284.239999998</v>
      </c>
    </row>
    <row r="35" spans="1:8" s="20" customFormat="1">
      <c r="A35" s="238">
        <v>6.3</v>
      </c>
      <c r="B35" s="296" t="s">
        <v>321</v>
      </c>
      <c r="C35" s="37"/>
      <c r="D35" s="37"/>
      <c r="E35" s="240">
        <f t="shared" si="1"/>
        <v>0</v>
      </c>
      <c r="F35" s="37"/>
      <c r="G35" s="37"/>
      <c r="H35" s="38">
        <f t="shared" si="0"/>
        <v>0</v>
      </c>
    </row>
    <row r="36" spans="1:8" s="20" customFormat="1">
      <c r="A36" s="238">
        <v>6.4</v>
      </c>
      <c r="B36" s="296" t="s">
        <v>322</v>
      </c>
      <c r="C36" s="37"/>
      <c r="D36" s="37"/>
      <c r="E36" s="240">
        <f t="shared" si="1"/>
        <v>0</v>
      </c>
      <c r="F36" s="37"/>
      <c r="G36" s="37"/>
      <c r="H36" s="38">
        <f t="shared" si="0"/>
        <v>0</v>
      </c>
    </row>
    <row r="37" spans="1:8" s="20" customFormat="1">
      <c r="A37" s="238">
        <v>6.5</v>
      </c>
      <c r="B37" s="296" t="s">
        <v>323</v>
      </c>
      <c r="C37" s="37"/>
      <c r="D37" s="37"/>
      <c r="E37" s="240">
        <f t="shared" si="1"/>
        <v>0</v>
      </c>
      <c r="F37" s="37"/>
      <c r="G37" s="37"/>
      <c r="H37" s="38">
        <f t="shared" si="0"/>
        <v>0</v>
      </c>
    </row>
    <row r="38" spans="1:8" s="20" customFormat="1">
      <c r="A38" s="238">
        <v>6.6</v>
      </c>
      <c r="B38" s="296" t="s">
        <v>326</v>
      </c>
      <c r="C38" s="37"/>
      <c r="D38" s="37"/>
      <c r="E38" s="240">
        <f t="shared" si="1"/>
        <v>0</v>
      </c>
      <c r="F38" s="37"/>
      <c r="G38" s="37"/>
      <c r="H38" s="38">
        <f t="shared" si="0"/>
        <v>0</v>
      </c>
    </row>
    <row r="39" spans="1:8" s="20" customFormat="1">
      <c r="A39" s="238">
        <v>6.7</v>
      </c>
      <c r="B39" s="296" t="s">
        <v>327</v>
      </c>
      <c r="C39" s="37"/>
      <c r="D39" s="37"/>
      <c r="E39" s="240">
        <f t="shared" si="1"/>
        <v>0</v>
      </c>
      <c r="F39" s="37"/>
      <c r="G39" s="37"/>
      <c r="H39" s="38">
        <f t="shared" si="0"/>
        <v>0</v>
      </c>
    </row>
    <row r="40" spans="1:8" s="20" customFormat="1">
      <c r="A40" s="238">
        <v>7</v>
      </c>
      <c r="B40" s="242" t="s">
        <v>330</v>
      </c>
      <c r="C40" s="37"/>
      <c r="D40" s="37"/>
      <c r="E40" s="240">
        <f t="shared" si="1"/>
        <v>0</v>
      </c>
      <c r="F40" s="37"/>
      <c r="G40" s="37"/>
      <c r="H40" s="38">
        <f t="shared" si="0"/>
        <v>0</v>
      </c>
    </row>
    <row r="41" spans="1:8" s="20" customFormat="1">
      <c r="A41" s="238">
        <v>7.1</v>
      </c>
      <c r="B41" s="241" t="s">
        <v>331</v>
      </c>
      <c r="C41" s="37">
        <v>3286193.5800000196</v>
      </c>
      <c r="D41" s="37">
        <v>233764.81570400001</v>
      </c>
      <c r="E41" s="240">
        <f t="shared" si="1"/>
        <v>3519958.3957040198</v>
      </c>
      <c r="F41" s="37">
        <v>4216088.28</v>
      </c>
      <c r="G41" s="37">
        <v>309795.3</v>
      </c>
      <c r="H41" s="38">
        <f t="shared" si="0"/>
        <v>4525883.58</v>
      </c>
    </row>
    <row r="42" spans="1:8" s="20" customFormat="1" ht="25.5">
      <c r="A42" s="238">
        <v>7.2</v>
      </c>
      <c r="B42" s="241" t="s">
        <v>332</v>
      </c>
      <c r="C42" s="37">
        <v>1788220</v>
      </c>
      <c r="D42" s="37">
        <v>32798.294399999984</v>
      </c>
      <c r="E42" s="240">
        <f t="shared" si="1"/>
        <v>1821018.2944</v>
      </c>
      <c r="F42" s="37">
        <v>2713216.9500000011</v>
      </c>
      <c r="G42" s="37">
        <v>208536.25321800003</v>
      </c>
      <c r="H42" s="38">
        <f t="shared" si="0"/>
        <v>2921753.2032180009</v>
      </c>
    </row>
    <row r="43" spans="1:8" s="20" customFormat="1" ht="25.5">
      <c r="A43" s="238">
        <v>7.3</v>
      </c>
      <c r="B43" s="241" t="s">
        <v>335</v>
      </c>
      <c r="C43" s="37">
        <v>22647359.71000002</v>
      </c>
      <c r="D43" s="37">
        <v>16639120.495703999</v>
      </c>
      <c r="E43" s="240">
        <f t="shared" si="1"/>
        <v>39286480.205704018</v>
      </c>
      <c r="F43" s="37">
        <v>20590804.140000001</v>
      </c>
      <c r="G43" s="37">
        <v>16491667.98</v>
      </c>
      <c r="H43" s="38">
        <f t="shared" si="0"/>
        <v>37082472.120000005</v>
      </c>
    </row>
    <row r="44" spans="1:8" s="20" customFormat="1" ht="25.5">
      <c r="A44" s="238">
        <v>7.4</v>
      </c>
      <c r="B44" s="241" t="s">
        <v>336</v>
      </c>
      <c r="C44" s="37">
        <v>14214573.370000001</v>
      </c>
      <c r="D44" s="37">
        <v>7927618.3797279997</v>
      </c>
      <c r="E44" s="240">
        <f t="shared" si="1"/>
        <v>22142191.749728002</v>
      </c>
      <c r="F44" s="37">
        <v>14288452.940000001</v>
      </c>
      <c r="G44" s="37">
        <v>8027393.1232179999</v>
      </c>
      <c r="H44" s="38">
        <f t="shared" si="0"/>
        <v>22315846.063218001</v>
      </c>
    </row>
    <row r="45" spans="1:8" s="20" customFormat="1">
      <c r="A45" s="238">
        <v>8</v>
      </c>
      <c r="B45" s="242" t="s">
        <v>313</v>
      </c>
      <c r="C45" s="37"/>
      <c r="D45" s="37"/>
      <c r="E45" s="240">
        <f t="shared" si="1"/>
        <v>0</v>
      </c>
      <c r="F45" s="37"/>
      <c r="G45" s="37"/>
      <c r="H45" s="38">
        <f t="shared" si="0"/>
        <v>0</v>
      </c>
    </row>
    <row r="46" spans="1:8" s="20" customFormat="1">
      <c r="A46" s="238">
        <v>8.1</v>
      </c>
      <c r="B46" s="294" t="s">
        <v>337</v>
      </c>
      <c r="C46" s="37"/>
      <c r="D46" s="37"/>
      <c r="E46" s="240">
        <f t="shared" si="1"/>
        <v>0</v>
      </c>
      <c r="F46" s="37"/>
      <c r="G46" s="37"/>
      <c r="H46" s="38">
        <f t="shared" si="0"/>
        <v>0</v>
      </c>
    </row>
    <row r="47" spans="1:8" s="20" customFormat="1">
      <c r="A47" s="238">
        <v>8.1999999999999993</v>
      </c>
      <c r="B47" s="294" t="s">
        <v>338</v>
      </c>
      <c r="C47" s="37"/>
      <c r="D47" s="37"/>
      <c r="E47" s="240">
        <f t="shared" si="1"/>
        <v>0</v>
      </c>
      <c r="F47" s="37"/>
      <c r="G47" s="37"/>
      <c r="H47" s="38">
        <f t="shared" si="0"/>
        <v>0</v>
      </c>
    </row>
    <row r="48" spans="1:8" s="20" customFormat="1">
      <c r="A48" s="238">
        <v>8.3000000000000007</v>
      </c>
      <c r="B48" s="294" t="s">
        <v>339</v>
      </c>
      <c r="C48" s="37"/>
      <c r="D48" s="37"/>
      <c r="E48" s="240">
        <f t="shared" si="1"/>
        <v>0</v>
      </c>
      <c r="F48" s="37"/>
      <c r="G48" s="37"/>
      <c r="H48" s="38">
        <f t="shared" si="0"/>
        <v>0</v>
      </c>
    </row>
    <row r="49" spans="1:8" s="20" customFormat="1">
      <c r="A49" s="238">
        <v>8.4</v>
      </c>
      <c r="B49" s="294" t="s">
        <v>340</v>
      </c>
      <c r="C49" s="37"/>
      <c r="D49" s="37"/>
      <c r="E49" s="240">
        <f t="shared" si="1"/>
        <v>0</v>
      </c>
      <c r="F49" s="37"/>
      <c r="G49" s="37"/>
      <c r="H49" s="38">
        <f t="shared" si="0"/>
        <v>0</v>
      </c>
    </row>
    <row r="50" spans="1:8" s="20" customFormat="1">
      <c r="A50" s="238">
        <v>8.5</v>
      </c>
      <c r="B50" s="294" t="s">
        <v>341</v>
      </c>
      <c r="C50" s="37"/>
      <c r="D50" s="37"/>
      <c r="E50" s="240">
        <f t="shared" si="1"/>
        <v>0</v>
      </c>
      <c r="F50" s="37"/>
      <c r="G50" s="37"/>
      <c r="H50" s="38">
        <f t="shared" si="0"/>
        <v>0</v>
      </c>
    </row>
    <row r="51" spans="1:8" s="20" customFormat="1">
      <c r="A51" s="238">
        <v>8.6</v>
      </c>
      <c r="B51" s="294" t="s">
        <v>342</v>
      </c>
      <c r="C51" s="37"/>
      <c r="D51" s="37"/>
      <c r="E51" s="240">
        <f t="shared" si="1"/>
        <v>0</v>
      </c>
      <c r="F51" s="37"/>
      <c r="G51" s="37"/>
      <c r="H51" s="38">
        <f t="shared" si="0"/>
        <v>0</v>
      </c>
    </row>
    <row r="52" spans="1:8" s="20" customFormat="1">
      <c r="A52" s="238">
        <v>8.6999999999999993</v>
      </c>
      <c r="B52" s="294" t="s">
        <v>343</v>
      </c>
      <c r="C52" s="37"/>
      <c r="D52" s="37"/>
      <c r="E52" s="240">
        <f t="shared" si="1"/>
        <v>0</v>
      </c>
      <c r="F52" s="37"/>
      <c r="G52" s="37"/>
      <c r="H52" s="38">
        <f t="shared" si="0"/>
        <v>0</v>
      </c>
    </row>
    <row r="53" spans="1:8" s="20" customFormat="1" ht="15" thickBot="1">
      <c r="A53" s="244">
        <v>9</v>
      </c>
      <c r="B53" s="245" t="s">
        <v>333</v>
      </c>
      <c r="C53" s="246"/>
      <c r="D53" s="246"/>
      <c r="E53" s="247">
        <f t="shared" si="1"/>
        <v>0</v>
      </c>
      <c r="F53" s="246"/>
      <c r="G53" s="246"/>
      <c r="H53" s="49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  <ignoredErrors>
    <ignoredError sqref="C22 F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E8" sqref="E8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1" customWidth="1"/>
    <col min="12" max="16384" width="9.140625" style="51"/>
  </cols>
  <sheetData>
    <row r="1" spans="1:8">
      <c r="A1" s="2" t="s">
        <v>36</v>
      </c>
      <c r="B1" s="3" t="str">
        <f>'Info '!C2</f>
        <v>JSC "CREDO BANK"</v>
      </c>
      <c r="C1" s="3"/>
    </row>
    <row r="2" spans="1:8">
      <c r="A2" s="2" t="s">
        <v>37</v>
      </c>
      <c r="B2" s="4" t="str">
        <f>'1. key ratios '!B2</f>
        <v>30.09.2020</v>
      </c>
      <c r="C2" s="6"/>
      <c r="D2" s="7"/>
      <c r="E2" s="81"/>
      <c r="F2" s="81"/>
      <c r="G2" s="81"/>
      <c r="H2" s="81"/>
    </row>
    <row r="3" spans="1:8">
      <c r="A3" s="2"/>
      <c r="B3" s="3"/>
      <c r="C3" s="6"/>
      <c r="D3" s="7"/>
      <c r="E3" s="81"/>
      <c r="F3" s="81"/>
      <c r="G3" s="81"/>
      <c r="H3" s="81"/>
    </row>
    <row r="4" spans="1:8" ht="15" customHeight="1" thickBot="1">
      <c r="A4" s="7" t="s">
        <v>207</v>
      </c>
      <c r="B4" s="181" t="s">
        <v>307</v>
      </c>
      <c r="D4" s="82" t="s">
        <v>79</v>
      </c>
    </row>
    <row r="5" spans="1:8" ht="15" customHeight="1">
      <c r="A5" s="279" t="s">
        <v>12</v>
      </c>
      <c r="B5" s="280"/>
      <c r="C5" s="402" t="s">
        <v>5</v>
      </c>
      <c r="D5" s="403" t="s">
        <v>6</v>
      </c>
    </row>
    <row r="6" spans="1:8" ht="15" customHeight="1">
      <c r="A6" s="83">
        <v>1</v>
      </c>
      <c r="B6" s="393" t="s">
        <v>311</v>
      </c>
      <c r="C6" s="395">
        <f>C7+C9+C10</f>
        <v>945883319.80765402</v>
      </c>
      <c r="D6" s="396">
        <f>D7+D9+D10</f>
        <v>854161415.48273814</v>
      </c>
    </row>
    <row r="7" spans="1:8" ht="15" customHeight="1">
      <c r="A7" s="83">
        <v>1.1000000000000001</v>
      </c>
      <c r="B7" s="393" t="s">
        <v>491</v>
      </c>
      <c r="C7" s="397">
        <v>942918346.43265402</v>
      </c>
      <c r="D7" s="398">
        <v>851467447.2677381</v>
      </c>
    </row>
    <row r="8" spans="1:8">
      <c r="A8" s="83" t="s">
        <v>20</v>
      </c>
      <c r="B8" s="393" t="s">
        <v>206</v>
      </c>
      <c r="C8" s="397"/>
      <c r="D8" s="398"/>
    </row>
    <row r="9" spans="1:8" ht="15" customHeight="1">
      <c r="A9" s="83">
        <v>1.2</v>
      </c>
      <c r="B9" s="394" t="s">
        <v>205</v>
      </c>
      <c r="C9" s="397">
        <v>1649853.375</v>
      </c>
      <c r="D9" s="398">
        <v>1471888.2150000001</v>
      </c>
    </row>
    <row r="10" spans="1:8" ht="15" customHeight="1">
      <c r="A10" s="83">
        <v>1.3</v>
      </c>
      <c r="B10" s="393" t="s">
        <v>34</v>
      </c>
      <c r="C10" s="399">
        <v>1315120</v>
      </c>
      <c r="D10" s="398">
        <v>1222080</v>
      </c>
    </row>
    <row r="11" spans="1:8" ht="15" customHeight="1">
      <c r="A11" s="83">
        <v>2</v>
      </c>
      <c r="B11" s="393" t="s">
        <v>308</v>
      </c>
      <c r="C11" s="397">
        <v>394950.29007600201</v>
      </c>
      <c r="D11" s="398">
        <v>3239721.4424999747</v>
      </c>
    </row>
    <row r="12" spans="1:8" ht="15" customHeight="1">
      <c r="A12" s="83">
        <v>3</v>
      </c>
      <c r="B12" s="393" t="s">
        <v>309</v>
      </c>
      <c r="C12" s="399">
        <v>225728197.60624999</v>
      </c>
      <c r="D12" s="398">
        <v>225728197.60624999</v>
      </c>
    </row>
    <row r="13" spans="1:8" ht="15" customHeight="1" thickBot="1">
      <c r="A13" s="85">
        <v>4</v>
      </c>
      <c r="B13" s="86" t="s">
        <v>310</v>
      </c>
      <c r="C13" s="400">
        <f>C6+C11+C12</f>
        <v>1172006467.70398</v>
      </c>
      <c r="D13" s="401">
        <f>D6+D11+D12</f>
        <v>1083129334.5314882</v>
      </c>
    </row>
    <row r="14" spans="1:8">
      <c r="B14" s="89"/>
    </row>
    <row r="15" spans="1:8" ht="25.5">
      <c r="B15" s="90" t="s">
        <v>492</v>
      </c>
    </row>
    <row r="16" spans="1:8">
      <c r="B16" s="90"/>
    </row>
    <row r="17" spans="1:4" ht="11.25">
      <c r="A17" s="51"/>
      <c r="B17" s="51"/>
      <c r="C17" s="51"/>
      <c r="D17" s="51"/>
    </row>
    <row r="18" spans="1:4" ht="11.25">
      <c r="A18" s="51"/>
      <c r="B18" s="51"/>
      <c r="C18" s="51"/>
      <c r="D18" s="51"/>
    </row>
    <row r="19" spans="1:4" ht="11.25">
      <c r="A19" s="51"/>
      <c r="B19" s="51"/>
      <c r="C19" s="51"/>
      <c r="D19" s="51"/>
    </row>
    <row r="20" spans="1:4" ht="11.25">
      <c r="A20" s="51"/>
      <c r="B20" s="51"/>
      <c r="C20" s="51"/>
      <c r="D20" s="51"/>
    </row>
    <row r="21" spans="1:4" ht="11.25">
      <c r="A21" s="51"/>
      <c r="B21" s="51"/>
      <c r="C21" s="51"/>
      <c r="D21" s="51"/>
    </row>
    <row r="22" spans="1:4" ht="11.25">
      <c r="A22" s="51"/>
      <c r="B22" s="51"/>
      <c r="C22" s="51"/>
      <c r="D22" s="51"/>
    </row>
    <row r="23" spans="1:4" ht="11.25">
      <c r="A23" s="51"/>
      <c r="B23" s="51"/>
      <c r="C23" s="51"/>
      <c r="D23" s="51"/>
    </row>
    <row r="24" spans="1:4" ht="11.25">
      <c r="A24" s="51"/>
      <c r="B24" s="51"/>
      <c r="C24" s="51"/>
      <c r="D24" s="51"/>
    </row>
    <row r="25" spans="1:4" ht="11.25">
      <c r="A25" s="51"/>
      <c r="B25" s="51"/>
      <c r="C25" s="51"/>
      <c r="D25" s="51"/>
    </row>
    <row r="26" spans="1:4" ht="11.25">
      <c r="A26" s="51"/>
      <c r="B26" s="51"/>
      <c r="C26" s="51"/>
      <c r="D26" s="51"/>
    </row>
    <row r="27" spans="1:4" ht="11.25">
      <c r="A27" s="51"/>
      <c r="B27" s="51"/>
      <c r="C27" s="51"/>
      <c r="D27" s="51"/>
    </row>
    <row r="28" spans="1:4" ht="11.25">
      <c r="A28" s="51"/>
      <c r="B28" s="51"/>
      <c r="C28" s="51"/>
      <c r="D28" s="51"/>
    </row>
    <row r="29" spans="1:4" ht="11.25">
      <c r="A29" s="51"/>
      <c r="B29" s="51"/>
      <c r="C29" s="51"/>
      <c r="D29" s="5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8" sqref="B18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36</v>
      </c>
      <c r="B1" s="4" t="str">
        <f>'Info '!C2</f>
        <v>JSC "CREDO BANK"</v>
      </c>
    </row>
    <row r="2" spans="1:3">
      <c r="A2" s="2" t="s">
        <v>37</v>
      </c>
      <c r="B2" s="4" t="str">
        <f>'1. key ratios '!B2</f>
        <v>30.09.2020</v>
      </c>
    </row>
    <row r="4" spans="1:3" ht="16.5" customHeight="1" thickBot="1">
      <c r="A4" s="91" t="s">
        <v>86</v>
      </c>
      <c r="B4" s="92" t="s">
        <v>277</v>
      </c>
      <c r="C4" s="93"/>
    </row>
    <row r="5" spans="1:3">
      <c r="A5" s="94"/>
      <c r="B5" s="526" t="s">
        <v>87</v>
      </c>
      <c r="C5" s="527"/>
    </row>
    <row r="6" spans="1:3">
      <c r="A6" s="95">
        <v>1</v>
      </c>
      <c r="B6" s="96" t="s">
        <v>497</v>
      </c>
      <c r="C6" s="97"/>
    </row>
    <row r="7" spans="1:3">
      <c r="A7" s="95">
        <v>2</v>
      </c>
      <c r="B7" s="96" t="s">
        <v>502</v>
      </c>
      <c r="C7" s="97"/>
    </row>
    <row r="8" spans="1:3">
      <c r="A8" s="95">
        <v>3</v>
      </c>
      <c r="B8" s="96" t="s">
        <v>503</v>
      </c>
      <c r="C8" s="97"/>
    </row>
    <row r="9" spans="1:3">
      <c r="A9" s="95">
        <v>4</v>
      </c>
      <c r="B9" s="96" t="s">
        <v>504</v>
      </c>
      <c r="C9" s="97"/>
    </row>
    <row r="10" spans="1:3">
      <c r="A10" s="95">
        <v>5</v>
      </c>
      <c r="B10" s="96" t="s">
        <v>505</v>
      </c>
      <c r="C10" s="97"/>
    </row>
    <row r="11" spans="1:3">
      <c r="A11" s="95">
        <v>6</v>
      </c>
      <c r="B11" s="96"/>
      <c r="C11" s="97"/>
    </row>
    <row r="12" spans="1:3">
      <c r="A12" s="95"/>
      <c r="B12" s="528"/>
      <c r="C12" s="529"/>
    </row>
    <row r="13" spans="1:3">
      <c r="A13" s="95"/>
      <c r="B13" s="530" t="s">
        <v>88</v>
      </c>
      <c r="C13" s="531"/>
    </row>
    <row r="14" spans="1:3">
      <c r="A14" s="95">
        <v>1</v>
      </c>
      <c r="B14" s="96" t="s">
        <v>506</v>
      </c>
      <c r="C14" s="98"/>
    </row>
    <row r="15" spans="1:3">
      <c r="A15" s="95">
        <v>2</v>
      </c>
      <c r="B15" s="96" t="s">
        <v>507</v>
      </c>
      <c r="C15" s="98"/>
    </row>
    <row r="16" spans="1:3">
      <c r="A16" s="95">
        <v>3</v>
      </c>
      <c r="B16" s="96" t="s">
        <v>508</v>
      </c>
      <c r="C16" s="98"/>
    </row>
    <row r="17" spans="1:3">
      <c r="A17" s="95">
        <v>4</v>
      </c>
      <c r="B17" s="96" t="s">
        <v>534</v>
      </c>
      <c r="C17" s="98"/>
    </row>
    <row r="18" spans="1:3">
      <c r="A18" s="95">
        <v>5</v>
      </c>
      <c r="B18" s="96" t="s">
        <v>535</v>
      </c>
      <c r="C18" s="98"/>
    </row>
    <row r="19" spans="1:3" ht="15.75" customHeight="1">
      <c r="A19" s="95"/>
      <c r="B19" s="96"/>
      <c r="C19" s="99"/>
    </row>
    <row r="20" spans="1:3" ht="30" customHeight="1">
      <c r="A20" s="95"/>
      <c r="B20" s="530" t="s">
        <v>89</v>
      </c>
      <c r="C20" s="531"/>
    </row>
    <row r="21" spans="1:3">
      <c r="A21" s="95">
        <v>1</v>
      </c>
      <c r="B21" s="96" t="s">
        <v>509</v>
      </c>
      <c r="C21" s="486">
        <v>0.60199999999999998</v>
      </c>
    </row>
    <row r="22" spans="1:3">
      <c r="A22" s="95">
        <v>2</v>
      </c>
      <c r="B22" s="485" t="s">
        <v>510</v>
      </c>
      <c r="C22" s="487">
        <v>9.9000000000000005E-2</v>
      </c>
    </row>
    <row r="23" spans="1:3">
      <c r="A23" s="95">
        <v>3</v>
      </c>
      <c r="B23" s="485" t="s">
        <v>511</v>
      </c>
      <c r="C23" s="487">
        <v>9.9000000000000005E-2</v>
      </c>
    </row>
    <row r="24" spans="1:3">
      <c r="A24" s="95">
        <v>4</v>
      </c>
      <c r="B24" s="485" t="s">
        <v>512</v>
      </c>
      <c r="C24" s="487">
        <v>9.3399999999999997E-2</v>
      </c>
    </row>
    <row r="25" spans="1:3" ht="25.5">
      <c r="A25" s="95">
        <v>5</v>
      </c>
      <c r="B25" s="485" t="s">
        <v>513</v>
      </c>
      <c r="C25" s="487">
        <v>8.7900000000000006E-2</v>
      </c>
    </row>
    <row r="26" spans="1:3" ht="25.5">
      <c r="A26" s="95">
        <v>6</v>
      </c>
      <c r="B26" s="485" t="s">
        <v>514</v>
      </c>
      <c r="C26" s="487">
        <v>1.8700000000000001E-2</v>
      </c>
    </row>
    <row r="27" spans="1:3" ht="15.75" customHeight="1">
      <c r="A27" s="95"/>
      <c r="B27" s="96"/>
      <c r="C27" s="97"/>
    </row>
    <row r="28" spans="1:3" ht="29.25" customHeight="1">
      <c r="A28" s="95"/>
      <c r="B28" s="530" t="s">
        <v>90</v>
      </c>
      <c r="C28" s="531"/>
    </row>
    <row r="29" spans="1:3">
      <c r="A29" s="95">
        <v>1</v>
      </c>
      <c r="B29" s="96" t="s">
        <v>515</v>
      </c>
      <c r="C29" s="490">
        <v>7.1156399999999995E-2</v>
      </c>
    </row>
    <row r="30" spans="1:3">
      <c r="A30" s="488">
        <v>2</v>
      </c>
      <c r="B30" s="489" t="s">
        <v>516</v>
      </c>
      <c r="C30" s="491">
        <v>7.1156399999999995E-2</v>
      </c>
    </row>
    <row r="31" spans="1:3">
      <c r="A31" s="95">
        <v>3</v>
      </c>
      <c r="B31" s="489" t="s">
        <v>517</v>
      </c>
      <c r="C31" s="491">
        <v>8.9577600000000007E-2</v>
      </c>
    </row>
    <row r="32" spans="1:3">
      <c r="A32" s="488">
        <v>4</v>
      </c>
      <c r="B32" s="489" t="s">
        <v>518</v>
      </c>
      <c r="C32" s="491">
        <v>7.6514200000000004E-2</v>
      </c>
    </row>
    <row r="33" spans="1:3">
      <c r="A33" s="95">
        <v>5</v>
      </c>
      <c r="B33" s="489" t="s">
        <v>519</v>
      </c>
      <c r="C33" s="491">
        <v>0.14309539999999998</v>
      </c>
    </row>
    <row r="34" spans="1:3">
      <c r="A34" s="488">
        <v>6</v>
      </c>
      <c r="B34" s="489" t="s">
        <v>520</v>
      </c>
      <c r="C34" s="491">
        <v>8.5857239999999987E-2</v>
      </c>
    </row>
    <row r="35" spans="1:3" ht="15" thickBot="1">
      <c r="A35" s="95">
        <v>7</v>
      </c>
      <c r="B35" s="100" t="s">
        <v>521</v>
      </c>
      <c r="C35" s="492">
        <v>6.7484200000000008E-2</v>
      </c>
    </row>
  </sheetData>
  <mergeCells count="5">
    <mergeCell ref="B5:C5"/>
    <mergeCell ref="B12:C12"/>
    <mergeCell ref="B13:C13"/>
    <mergeCell ref="B28:C28"/>
    <mergeCell ref="B20:C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16" sqref="C16:D20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28" t="s">
        <v>36</v>
      </c>
      <c r="B1" s="329" t="str">
        <f>'Info '!C2</f>
        <v>JSC "CREDO BANK"</v>
      </c>
      <c r="C1" s="115"/>
      <c r="D1" s="115"/>
      <c r="E1" s="115"/>
      <c r="F1" s="20"/>
    </row>
    <row r="2" spans="1:7" s="101" customFormat="1" ht="15.75" customHeight="1">
      <c r="A2" s="328" t="s">
        <v>37</v>
      </c>
      <c r="B2" s="4" t="str">
        <f>'1. key ratios '!B2</f>
        <v>30.09.2020</v>
      </c>
    </row>
    <row r="3" spans="1:7" s="101" customFormat="1" ht="15.75" customHeight="1">
      <c r="A3" s="328"/>
    </row>
    <row r="4" spans="1:7" s="101" customFormat="1" ht="15.75" customHeight="1" thickBot="1">
      <c r="A4" s="330" t="s">
        <v>211</v>
      </c>
      <c r="B4" s="536" t="s">
        <v>357</v>
      </c>
      <c r="C4" s="537"/>
      <c r="D4" s="537"/>
      <c r="E4" s="537"/>
    </row>
    <row r="5" spans="1:7" s="105" customFormat="1" ht="17.45" customHeight="1">
      <c r="A5" s="259"/>
      <c r="B5" s="260"/>
      <c r="C5" s="103" t="s">
        <v>0</v>
      </c>
      <c r="D5" s="103" t="s">
        <v>1</v>
      </c>
      <c r="E5" s="104" t="s">
        <v>2</v>
      </c>
    </row>
    <row r="6" spans="1:7" s="20" customFormat="1" ht="14.45" customHeight="1">
      <c r="A6" s="331"/>
      <c r="B6" s="532" t="s">
        <v>364</v>
      </c>
      <c r="C6" s="532" t="s">
        <v>98</v>
      </c>
      <c r="D6" s="534" t="s">
        <v>210</v>
      </c>
      <c r="E6" s="535"/>
      <c r="G6" s="5"/>
    </row>
    <row r="7" spans="1:7" s="20" customFormat="1" ht="99.6" customHeight="1">
      <c r="A7" s="331"/>
      <c r="B7" s="533"/>
      <c r="C7" s="532"/>
      <c r="D7" s="368" t="s">
        <v>209</v>
      </c>
      <c r="E7" s="369" t="s">
        <v>365</v>
      </c>
      <c r="G7" s="5"/>
    </row>
    <row r="8" spans="1:7">
      <c r="A8" s="332">
        <v>1</v>
      </c>
      <c r="B8" s="370" t="s">
        <v>41</v>
      </c>
      <c r="C8" s="371">
        <v>43613846.320000008</v>
      </c>
      <c r="D8" s="371"/>
      <c r="E8" s="372">
        <f>C8-D8</f>
        <v>43613846.320000008</v>
      </c>
      <c r="F8" s="20"/>
    </row>
    <row r="9" spans="1:7">
      <c r="A9" s="332">
        <v>2</v>
      </c>
      <c r="B9" s="370" t="s">
        <v>42</v>
      </c>
      <c r="C9" s="371">
        <v>94910734.189999998</v>
      </c>
      <c r="D9" s="371"/>
      <c r="E9" s="372">
        <f t="shared" ref="E9:E20" si="0">C9-D9</f>
        <v>94910734.189999998</v>
      </c>
      <c r="F9" s="20"/>
    </row>
    <row r="10" spans="1:7">
      <c r="A10" s="332">
        <v>3</v>
      </c>
      <c r="B10" s="370" t="s">
        <v>43</v>
      </c>
      <c r="C10" s="371">
        <v>29406097.490000002</v>
      </c>
      <c r="D10" s="371"/>
      <c r="E10" s="372">
        <f t="shared" si="0"/>
        <v>29406097.490000002</v>
      </c>
      <c r="F10" s="20"/>
    </row>
    <row r="11" spans="1:7">
      <c r="A11" s="332">
        <v>4</v>
      </c>
      <c r="B11" s="370" t="s">
        <v>44</v>
      </c>
      <c r="C11" s="371">
        <v>0</v>
      </c>
      <c r="D11" s="371"/>
      <c r="E11" s="372">
        <f t="shared" si="0"/>
        <v>0</v>
      </c>
      <c r="F11" s="20"/>
    </row>
    <row r="12" spans="1:7">
      <c r="A12" s="332">
        <v>5</v>
      </c>
      <c r="B12" s="370" t="s">
        <v>45</v>
      </c>
      <c r="C12" s="371">
        <v>42102670.850000001</v>
      </c>
      <c r="D12" s="371"/>
      <c r="E12" s="372">
        <f t="shared" si="0"/>
        <v>42102670.850000001</v>
      </c>
      <c r="F12" s="20"/>
    </row>
    <row r="13" spans="1:7">
      <c r="A13" s="332">
        <v>6.1</v>
      </c>
      <c r="B13" s="373" t="s">
        <v>46</v>
      </c>
      <c r="C13" s="374">
        <v>1025340461.1071</v>
      </c>
      <c r="D13" s="371"/>
      <c r="E13" s="372">
        <f t="shared" si="0"/>
        <v>1025340461.1071</v>
      </c>
      <c r="F13" s="20"/>
    </row>
    <row r="14" spans="1:7">
      <c r="A14" s="332">
        <v>6.2</v>
      </c>
      <c r="B14" s="375" t="s">
        <v>47</v>
      </c>
      <c r="C14" s="374">
        <v>-35623224.259999998</v>
      </c>
      <c r="D14" s="371"/>
      <c r="E14" s="372">
        <f t="shared" si="0"/>
        <v>-35623224.259999998</v>
      </c>
      <c r="F14" s="20"/>
    </row>
    <row r="15" spans="1:7">
      <c r="A15" s="332">
        <v>6</v>
      </c>
      <c r="B15" s="370" t="s">
        <v>48</v>
      </c>
      <c r="C15" s="371">
        <f>C13+C14</f>
        <v>989717236.84710002</v>
      </c>
      <c r="D15" s="371"/>
      <c r="E15" s="372">
        <f t="shared" si="0"/>
        <v>989717236.84710002</v>
      </c>
      <c r="F15" s="20"/>
    </row>
    <row r="16" spans="1:7">
      <c r="A16" s="332">
        <v>7</v>
      </c>
      <c r="B16" s="370" t="s">
        <v>49</v>
      </c>
      <c r="C16" s="371">
        <v>31066536.460000001</v>
      </c>
      <c r="D16" s="371"/>
      <c r="E16" s="372">
        <f t="shared" si="0"/>
        <v>31066536.460000001</v>
      </c>
      <c r="F16" s="20"/>
    </row>
    <row r="17" spans="1:7">
      <c r="A17" s="332">
        <v>8</v>
      </c>
      <c r="B17" s="370" t="s">
        <v>208</v>
      </c>
      <c r="C17" s="371">
        <v>1344601.5</v>
      </c>
      <c r="D17" s="371"/>
      <c r="E17" s="372">
        <f t="shared" si="0"/>
        <v>1344601.5</v>
      </c>
      <c r="F17" s="333"/>
      <c r="G17" s="109"/>
    </row>
    <row r="18" spans="1:7">
      <c r="A18" s="332">
        <v>9</v>
      </c>
      <c r="B18" s="370" t="s">
        <v>50</v>
      </c>
      <c r="C18" s="371">
        <v>0</v>
      </c>
      <c r="D18" s="371"/>
      <c r="E18" s="372">
        <f t="shared" si="0"/>
        <v>0</v>
      </c>
      <c r="F18" s="20"/>
      <c r="G18" s="109"/>
    </row>
    <row r="19" spans="1:7">
      <c r="A19" s="332">
        <v>10</v>
      </c>
      <c r="B19" s="370" t="s">
        <v>51</v>
      </c>
      <c r="C19" s="371">
        <v>29482599.320000004</v>
      </c>
      <c r="D19" s="371">
        <v>8865393.1099999994</v>
      </c>
      <c r="E19" s="372">
        <f t="shared" si="0"/>
        <v>20617206.210000005</v>
      </c>
      <c r="F19" s="20"/>
      <c r="G19" s="109"/>
    </row>
    <row r="20" spans="1:7">
      <c r="A20" s="332">
        <v>11</v>
      </c>
      <c r="B20" s="370" t="s">
        <v>52</v>
      </c>
      <c r="C20" s="371">
        <v>45307444.960000001</v>
      </c>
      <c r="D20" s="371"/>
      <c r="E20" s="372">
        <f t="shared" si="0"/>
        <v>45307444.960000001</v>
      </c>
      <c r="F20" s="20"/>
    </row>
    <row r="21" spans="1:7" ht="26.25" thickBot="1">
      <c r="A21" s="202"/>
      <c r="B21" s="334" t="s">
        <v>367</v>
      </c>
      <c r="C21" s="261">
        <f>SUM(C8:C12, C15:C20)</f>
        <v>1306951767.9370999</v>
      </c>
      <c r="D21" s="261">
        <f>SUM(D8:D12, D15:D20)</f>
        <v>8865393.1099999994</v>
      </c>
      <c r="E21" s="376">
        <f>SUM(E8:E12, E15:E20)</f>
        <v>1298086374.8271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0"/>
      <c r="F25" s="5"/>
      <c r="G25" s="5"/>
    </row>
    <row r="26" spans="1:7" s="4" customFormat="1">
      <c r="B26" s="110"/>
      <c r="F26" s="5"/>
      <c r="G26" s="5"/>
    </row>
    <row r="27" spans="1:7" s="4" customFormat="1">
      <c r="B27" s="110"/>
      <c r="F27" s="5"/>
      <c r="G27" s="5"/>
    </row>
    <row r="28" spans="1:7" s="4" customFormat="1">
      <c r="B28" s="110"/>
      <c r="F28" s="5"/>
      <c r="G28" s="5"/>
    </row>
    <row r="29" spans="1:7" s="4" customFormat="1">
      <c r="B29" s="110"/>
      <c r="F29" s="5"/>
      <c r="G29" s="5"/>
    </row>
    <row r="30" spans="1:7" s="4" customFormat="1">
      <c r="B30" s="110"/>
      <c r="F30" s="5"/>
      <c r="G30" s="5"/>
    </row>
    <row r="31" spans="1:7" s="4" customFormat="1">
      <c r="B31" s="110"/>
      <c r="F31" s="5"/>
      <c r="G31" s="5"/>
    </row>
    <row r="32" spans="1:7" s="4" customFormat="1">
      <c r="B32" s="110"/>
      <c r="F32" s="5"/>
      <c r="G32" s="5"/>
    </row>
    <row r="33" spans="2:7" s="4" customFormat="1">
      <c r="B33" s="110"/>
      <c r="F33" s="5"/>
      <c r="G33" s="5"/>
    </row>
    <row r="34" spans="2:7" s="4" customFormat="1">
      <c r="B34" s="110"/>
      <c r="F34" s="5"/>
      <c r="G34" s="5"/>
    </row>
    <row r="35" spans="2:7" s="4" customFormat="1">
      <c r="B35" s="110"/>
      <c r="F35" s="5"/>
      <c r="G35" s="5"/>
    </row>
    <row r="36" spans="2:7" s="4" customFormat="1">
      <c r="B36" s="110"/>
      <c r="F36" s="5"/>
      <c r="G36" s="5"/>
    </row>
    <row r="37" spans="2:7" s="4" customFormat="1">
      <c r="B37" s="110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9" sqref="C9:C1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36</v>
      </c>
      <c r="B1" s="4" t="str">
        <f>'Info '!C2</f>
        <v>JSC "CREDO BANK"</v>
      </c>
    </row>
    <row r="2" spans="1:6" s="101" customFormat="1" ht="15.75" customHeight="1">
      <c r="A2" s="2" t="s">
        <v>37</v>
      </c>
      <c r="B2" s="4" t="str">
        <f>'1. key ratios '!B2</f>
        <v>30.09.2020</v>
      </c>
      <c r="C2" s="4"/>
      <c r="D2" s="4"/>
      <c r="E2" s="4"/>
      <c r="F2" s="4"/>
    </row>
    <row r="3" spans="1:6" s="101" customFormat="1" ht="15.75" customHeight="1">
      <c r="C3" s="4"/>
      <c r="D3" s="4"/>
      <c r="E3" s="4"/>
      <c r="F3" s="4"/>
    </row>
    <row r="4" spans="1:6" s="101" customFormat="1" ht="13.5" thickBot="1">
      <c r="A4" s="101" t="s">
        <v>91</v>
      </c>
      <c r="B4" s="335" t="s">
        <v>344</v>
      </c>
      <c r="C4" s="102" t="s">
        <v>79</v>
      </c>
      <c r="D4" s="4"/>
      <c r="E4" s="4"/>
      <c r="F4" s="4"/>
    </row>
    <row r="5" spans="1:6">
      <c r="A5" s="266">
        <v>1</v>
      </c>
      <c r="B5" s="336" t="s">
        <v>366</v>
      </c>
      <c r="C5" s="267">
        <f>'7. LI1 '!E21</f>
        <v>1298086374.8271</v>
      </c>
    </row>
    <row r="6" spans="1:6" s="268" customFormat="1">
      <c r="A6" s="111">
        <v>2.1</v>
      </c>
      <c r="B6" s="263" t="s">
        <v>345</v>
      </c>
      <c r="C6" s="190">
        <v>34924161.329999998</v>
      </c>
    </row>
    <row r="7" spans="1:6" s="89" customFormat="1" outlineLevel="1">
      <c r="A7" s="83">
        <v>2.2000000000000002</v>
      </c>
      <c r="B7" s="84" t="s">
        <v>346</v>
      </c>
      <c r="C7" s="269">
        <v>16439000</v>
      </c>
    </row>
    <row r="8" spans="1:6" s="89" customFormat="1" ht="25.5">
      <c r="A8" s="83">
        <v>3</v>
      </c>
      <c r="B8" s="264" t="s">
        <v>347</v>
      </c>
      <c r="C8" s="270">
        <f>SUM(C5:C7)</f>
        <v>1349449536.1571</v>
      </c>
    </row>
    <row r="9" spans="1:6" s="268" customFormat="1">
      <c r="A9" s="111">
        <v>4</v>
      </c>
      <c r="B9" s="113" t="s">
        <v>93</v>
      </c>
      <c r="C9" s="190">
        <v>19116544.8378</v>
      </c>
    </row>
    <row r="10" spans="1:6" s="89" customFormat="1" outlineLevel="1">
      <c r="A10" s="83">
        <v>5.0999999999999996</v>
      </c>
      <c r="B10" s="84" t="s">
        <v>348</v>
      </c>
      <c r="C10" s="269">
        <v>-32724356.829999998</v>
      </c>
    </row>
    <row r="11" spans="1:6" s="89" customFormat="1" outlineLevel="1">
      <c r="A11" s="83">
        <v>5.2</v>
      </c>
      <c r="B11" s="84" t="s">
        <v>349</v>
      </c>
      <c r="C11" s="269">
        <v>-15123880</v>
      </c>
    </row>
    <row r="12" spans="1:6" s="89" customFormat="1">
      <c r="A12" s="83">
        <v>6</v>
      </c>
      <c r="B12" s="262" t="s">
        <v>493</v>
      </c>
      <c r="C12" s="269">
        <v>6350873.4962999998</v>
      </c>
    </row>
    <row r="13" spans="1:6" s="89" customFormat="1" ht="13.5" thickBot="1">
      <c r="A13" s="85">
        <v>7</v>
      </c>
      <c r="B13" s="265" t="s">
        <v>295</v>
      </c>
      <c r="C13" s="271">
        <f>SUM(C8:C12)</f>
        <v>1327068717.6612</v>
      </c>
    </row>
    <row r="15" spans="1:6" ht="25.5">
      <c r="A15" s="286"/>
      <c r="B15" s="90" t="s">
        <v>494</v>
      </c>
    </row>
    <row r="16" spans="1:6">
      <c r="A16" s="286"/>
      <c r="B16" s="286"/>
    </row>
    <row r="17" spans="1:5" ht="15">
      <c r="A17" s="281"/>
      <c r="B17" s="282"/>
      <c r="C17" s="286"/>
      <c r="D17" s="286"/>
      <c r="E17" s="286"/>
    </row>
    <row r="18" spans="1:5" ht="15">
      <c r="A18" s="287"/>
      <c r="B18" s="288"/>
      <c r="C18" s="286"/>
      <c r="D18" s="286"/>
      <c r="E18" s="286"/>
    </row>
    <row r="19" spans="1:5">
      <c r="A19" s="289"/>
      <c r="B19" s="283"/>
      <c r="C19" s="286"/>
      <c r="D19" s="286"/>
      <c r="E19" s="286"/>
    </row>
    <row r="20" spans="1:5">
      <c r="A20" s="290"/>
      <c r="B20" s="284"/>
      <c r="C20" s="286"/>
      <c r="D20" s="286"/>
      <c r="E20" s="286"/>
    </row>
    <row r="21" spans="1:5">
      <c r="A21" s="290"/>
      <c r="B21" s="288"/>
      <c r="C21" s="286"/>
      <c r="D21" s="286"/>
      <c r="E21" s="286"/>
    </row>
    <row r="22" spans="1:5">
      <c r="A22" s="289"/>
      <c r="B22" s="285"/>
      <c r="C22" s="286"/>
      <c r="D22" s="286"/>
      <c r="E22" s="286"/>
    </row>
    <row r="23" spans="1:5">
      <c r="A23" s="290"/>
      <c r="B23" s="284"/>
      <c r="C23" s="286"/>
      <c r="D23" s="286"/>
      <c r="E23" s="286"/>
    </row>
    <row r="24" spans="1:5">
      <c r="A24" s="290"/>
      <c r="B24" s="284"/>
      <c r="C24" s="286"/>
      <c r="D24" s="286"/>
      <c r="E24" s="286"/>
    </row>
    <row r="25" spans="1:5">
      <c r="A25" s="290"/>
      <c r="B25" s="291"/>
      <c r="C25" s="286"/>
      <c r="D25" s="286"/>
      <c r="E25" s="286"/>
    </row>
    <row r="26" spans="1:5">
      <c r="A26" s="290"/>
      <c r="B26" s="288"/>
      <c r="C26" s="286"/>
      <c r="D26" s="286"/>
      <c r="E26" s="286"/>
    </row>
    <row r="27" spans="1:5">
      <c r="A27" s="286"/>
      <c r="B27" s="292"/>
      <c r="C27" s="286"/>
      <c r="D27" s="286"/>
      <c r="E27" s="286"/>
    </row>
    <row r="28" spans="1:5">
      <c r="A28" s="286"/>
      <c r="B28" s="292"/>
      <c r="C28" s="286"/>
      <c r="D28" s="286"/>
      <c r="E28" s="286"/>
    </row>
    <row r="29" spans="1:5">
      <c r="A29" s="286"/>
      <c r="B29" s="292"/>
      <c r="C29" s="286"/>
      <c r="D29" s="286"/>
      <c r="E29" s="286"/>
    </row>
    <row r="30" spans="1:5">
      <c r="A30" s="286"/>
      <c r="B30" s="292"/>
      <c r="C30" s="286"/>
      <c r="D30" s="286"/>
      <c r="E30" s="286"/>
    </row>
    <row r="31" spans="1:5">
      <c r="A31" s="286"/>
      <c r="B31" s="292"/>
      <c r="C31" s="286"/>
      <c r="D31" s="286"/>
      <c r="E31" s="286"/>
    </row>
    <row r="32" spans="1:5">
      <c r="A32" s="286"/>
      <c r="B32" s="292"/>
      <c r="C32" s="286"/>
      <c r="D32" s="286"/>
      <c r="E32" s="286"/>
    </row>
    <row r="33" spans="1:5">
      <c r="A33" s="286"/>
      <c r="B33" s="292"/>
      <c r="C33" s="286"/>
      <c r="D33" s="286"/>
      <c r="E33" s="286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U1C66l64D13NOy2MPjgD/E982iwdDVMGWoEj3VPIFVQ=</DigestValue>
    </Reference>
    <Reference Type="http://www.w3.org/2000/09/xmldsig#Object" URI="#idOfficeObject">
      <DigestMethod Algorithm="http://www.w3.org/2001/04/xmlenc#sha256"/>
      <DigestValue>PZc2fAPU29nGBGBIHAZk0EqSddEO8xyPrgKlGyaU6XY=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Nk6V3lp7HOMyeCuYp0nE1AY4Uhh+ElIxZI83xPGigOQ=</DigestValue>
    </Reference>
  </SignedInfo>
  <SignatureValue>LN7GLrq3MUAr2Bjk7joWAqVZ9gYZD0aTh+lqQbGpCdQopk98qWU8/Mw0m9QvLAAkVFFhkQJjtYOz
B1JMB7gzhQotGKOYJ2KmnIA3Oftk3UG1LpXz2I2FDva6hHM5pB68/ofQtWn8oodcohVT3NT4F/pS
ZiLKfoKUhmse4YqTct6npK/e8n1GAH/gLHSqRuMjJaQWfKsbW1fUE/qGgyTWvYe8U3kphYbEnkwS
0DcCtrw+cveiscGHSzKHKOW8i+j+rTWhjmB2sLorA9Gyyv801NvvKwd8yaTqbNJiQxJce/+FXvcc
8R8QFYWKd7hdh6pLhTN9nLA2xUcesFu2btXhIA==</SignatureValue>
  <KeyInfo>
    <X509Data>
      <X509Certificate>MIIGRDCCBSygAwIBAgIKehP+yQACAAEnvDANBgkqhkiG9w0BAQsFADBKMRIwEAYKCZImiZPyLGQBGRYCZ2UxEzARBgoJkiaJk/IsZAEZFgNuYmcxHzAdBgNVBAMTFk5CRyBDbGFzcyAyIElOVCBTdWIgQ0EwHhcNMTkwNDI0MDYyMTQzWhcNMjEwNDIzMDYyMTQzWjBCMRcwFQYDVQQKEw5KU0MgQ3JlZG8gQmFuazEnMCUGA1UEAxMeQkNEIC0gS29uc3RhbnRpbmUgR2hhbWJhc2hpZHplMIIBIjANBgkqhkiG9w0BAQEFAAOCAQ8AMIIBCgKCAQEA3zbrWlvlaarmfzzmSAG3ez6BxPLx556xnp7VcSEuRXRapysxTtgJeDkqfowVzEU9jqqJKJMTKHz7Yvy2HaOm8IXuXA/jbkR6s7BxZn5oIYHIJneZUVnd5VmfI7i/+DBIY0PYwUS7Ky1Jm7lzogJBKOWL1x4GIGlUo4N1690wiI0ysMmH6D96gCApbtmB15mCKgvRM9hwYNbKK9eJbLgWUc142NYyOXYLbHDWNl0wtG07BBHptlQRuehjA5p1cppfZ5KHgaESKhWbyaOIzsyBoErg+NxUSBHJ2tYguV9z/BdlMUTqKmuzd00GQqJvDq6kGv7QJ2uQa6/u4vsaeUm5IQIDAQABo4IDMjCCAy4wPAYJKwYBBAGCNxUHBC8wLQYlKwYBBAGCNxUI5rJgg431RIaBmQmDuKFKg76EcQSDxJEzhIOIXQIBZAIBIzAdBgNVHSUEFjAUBggrBgEFBQcDAgYIKwYBBQUHAwQwCwYDVR0PBAQDAgeAMCcGCSsGAQQBgjcVCgQaMBgwCgYIKwYBBQUHAwIwCgYIKwYBBQUHAwQwHQYDVR0OBBYEFCxlBr+teIz+YQ3n+22iCAs/8c2a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gk2h3kVUt3pnf89b0i6KbSvuW/CUsxV1Uie6bcxY1Hr1TIYRpJ72EHfkvOcQ2SArKSUhq4BmLK25wWBrnVkOR23MMTMm/UEsFyardsf2cKrs5BMNSSAhoodX+jn66yQYhDmObsLdkb1BAFszgTMkOfUBbThBYbWeo4LgOHJqzwMtDluyQJIiZKdxWZRLxsIkCv6Il7xG6cRV8y2RaZ66e9Utdv2qmmoDqPK6qPmJV9em+REXEGgIVg/4jeo1fAF7RDocOzmVMIeuTAbecR31tP3CqpeB1FGVyMe2L0/b2ByfQm8ze0ZTfqlwsqtlHpNCoBcQ7MwUHtpyOfZGRKGC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TsubxIiEV38CWVvLUCc6eb4iYd+Gd/JslpP7NDH1P5s=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HH02/j1uN3vGvwXSwwCmcuuUHa89SvIHgcB1LNiujKU=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8rYms9DTKJ/3hjyJzQzjxdUhkKEVdC+HMTvoZzePXG0=</DigestValue>
      </Reference>
      <Reference URI="/xl/styles.xml?ContentType=application/vnd.openxmlformats-officedocument.spreadsheetml.styles+xml">
        <DigestMethod Algorithm="http://www.w3.org/2001/04/xmlenc#sha256"/>
        <DigestValue>ZKU9pwyeHCvXn5QuPmehk2SDb+9p9BJAP2cAo/3k7DY=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bKPERS0jDwfphynK1Nv7duIe8h8Zm9uFbTMgLpJ6olE=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VAbS2+47npL0gINEk7VbmJ3jpwNCLbVtA0LxdYZmJsk=</DigestValue>
      </Reference>
      <Reference URI="/xl/worksheets/sheet10.xml?ContentType=application/vnd.openxmlformats-officedocument.spreadsheetml.worksheet+xml">
        <DigestMethod Algorithm="http://www.w3.org/2001/04/xmlenc#sha256"/>
        <DigestValue>iNcLpWAy+cv/YyThtiPFRIxfOuZ2vh30+9m/DnkVnHU=</DigestValue>
      </Reference>
      <Reference URI="/xl/worksheets/sheet11.xml?ContentType=application/vnd.openxmlformats-officedocument.spreadsheetml.worksheet+xml">
        <DigestMethod Algorithm="http://www.w3.org/2001/04/xmlenc#sha256"/>
        <DigestValue>TMdovUzzcogTQGf07hhb61K03Cct540xxVwMOP/x8+g=</DigestValue>
      </Reference>
      <Reference URI="/xl/worksheets/sheet12.xml?ContentType=application/vnd.openxmlformats-officedocument.spreadsheetml.worksheet+xml">
        <DigestMethod Algorithm="http://www.w3.org/2001/04/xmlenc#sha256"/>
        <DigestValue>9RddVcYiUxKCq/XOmsu4FLitTUUUV2DMk12INH9F244=</DigestValue>
      </Reference>
      <Reference URI="/xl/worksheets/sheet13.xml?ContentType=application/vnd.openxmlformats-officedocument.spreadsheetml.worksheet+xml">
        <DigestMethod Algorithm="http://www.w3.org/2001/04/xmlenc#sha256"/>
        <DigestValue>jmMZ3qwAGJFcQBHY3aSJ6G4vk2x3VzUo0zQY6EiJoZo=</DigestValue>
      </Reference>
      <Reference URI="/xl/worksheets/sheet14.xml?ContentType=application/vnd.openxmlformats-officedocument.spreadsheetml.worksheet+xml">
        <DigestMethod Algorithm="http://www.w3.org/2001/04/xmlenc#sha256"/>
        <DigestValue>vv3g+lAVelaADATuTo9NPRG2ohFgRPN0kPXwCJPm3o0=</DigestValue>
      </Reference>
      <Reference URI="/xl/worksheets/sheet15.xml?ContentType=application/vnd.openxmlformats-officedocument.spreadsheetml.worksheet+xml">
        <DigestMethod Algorithm="http://www.w3.org/2001/04/xmlenc#sha256"/>
        <DigestValue>ao1ZJIScXN+3fcMXRKb6tCC743UOmq2u6OXBuEjmb/Q=</DigestValue>
      </Reference>
      <Reference URI="/xl/worksheets/sheet16.xml?ContentType=application/vnd.openxmlformats-officedocument.spreadsheetml.worksheet+xml">
        <DigestMethod Algorithm="http://www.w3.org/2001/04/xmlenc#sha256"/>
        <DigestValue>nRZ6/JP2rM9Z+mjtQtrh2j9B+Ij2Mn+HOplqyVHI5ao=</DigestValue>
      </Reference>
      <Reference URI="/xl/worksheets/sheet17.xml?ContentType=application/vnd.openxmlformats-officedocument.spreadsheetml.worksheet+xml">
        <DigestMethod Algorithm="http://www.w3.org/2001/04/xmlenc#sha256"/>
        <DigestValue>bxAg8cmHbnWgMQ4s+eoAgdXATFYpfcYNoicLP6RN8j8=</DigestValue>
      </Reference>
      <Reference URI="/xl/worksheets/sheet18.xml?ContentType=application/vnd.openxmlformats-officedocument.spreadsheetml.worksheet+xml">
        <DigestMethod Algorithm="http://www.w3.org/2001/04/xmlenc#sha256"/>
        <DigestValue>Dm6JWgOPSTr8MyArj0ZUPMvvciQo3Vn51Z1RtRiIHAA=</DigestValue>
      </Reference>
      <Reference URI="/xl/worksheets/sheet2.xml?ContentType=application/vnd.openxmlformats-officedocument.spreadsheetml.worksheet+xml">
        <DigestMethod Algorithm="http://www.w3.org/2001/04/xmlenc#sha256"/>
        <DigestValue>sE3vK0JkTqljOFth/GcvXlfV/fItGH/s1MQHNNooTlY=</DigestValue>
      </Reference>
      <Reference URI="/xl/worksheets/sheet3.xml?ContentType=application/vnd.openxmlformats-officedocument.spreadsheetml.worksheet+xml">
        <DigestMethod Algorithm="http://www.w3.org/2001/04/xmlenc#sha256"/>
        <DigestValue>FsW+KnAWalcalXVCtKyeJioHOx0ixVY9AWnTZQPJ8Io=</DigestValue>
      </Reference>
      <Reference URI="/xl/worksheets/sheet4.xml?ContentType=application/vnd.openxmlformats-officedocument.spreadsheetml.worksheet+xml">
        <DigestMethod Algorithm="http://www.w3.org/2001/04/xmlenc#sha256"/>
        <DigestValue>1fXj9SJgsM2DyWgADzs2vaTTq80nSJbwKnNSe5svYbI=</DigestValue>
      </Reference>
      <Reference URI="/xl/worksheets/sheet5.xml?ContentType=application/vnd.openxmlformats-officedocument.spreadsheetml.worksheet+xml">
        <DigestMethod Algorithm="http://www.w3.org/2001/04/xmlenc#sha256"/>
        <DigestValue>4GW+Ky7ntAv4y7Oj+wP9jvuApotoL6ZOUAP/2S21snE=</DigestValue>
      </Reference>
      <Reference URI="/xl/worksheets/sheet6.xml?ContentType=application/vnd.openxmlformats-officedocument.spreadsheetml.worksheet+xml">
        <DigestMethod Algorithm="http://www.w3.org/2001/04/xmlenc#sha256"/>
        <DigestValue>3sMHBycy+elQD2+fJ9tWW4K98XxinEvupQnyV1cpwyA=</DigestValue>
      </Reference>
      <Reference URI="/xl/worksheets/sheet7.xml?ContentType=application/vnd.openxmlformats-officedocument.spreadsheetml.worksheet+xml">
        <DigestMethod Algorithm="http://www.w3.org/2001/04/xmlenc#sha256"/>
        <DigestValue>LkTshkos84ebkMGOBgTRppCd2rRmU2BK9wQkgMdKVQ0=</DigestValue>
      </Reference>
      <Reference URI="/xl/worksheets/sheet8.xml?ContentType=application/vnd.openxmlformats-officedocument.spreadsheetml.worksheet+xml">
        <DigestMethod Algorithm="http://www.w3.org/2001/04/xmlenc#sha256"/>
        <DigestValue>ihtivXe0fQ08+o/x3QWT+TL9E1IK8f1xNO6is08U0W0=</DigestValue>
      </Reference>
      <Reference URI="/xl/worksheets/sheet9.xml?ContentType=application/vnd.openxmlformats-officedocument.spreadsheetml.worksheet+xml">
        <DigestMethod Algorithm="http://www.w3.org/2001/04/xmlenc#sha256"/>
        <DigestValue>JsV6lyUFXIcLywbYJ5x+ud8tJT88ab1woflFhcTuaUA=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2020-10-20T07:07:41Z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aaaa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2020-10-20T07:07:41Z</xd:SigningTime>
          <xd:SigningCertificate>
            <xd:Cert>
              <xd:CertDigest>
                <DigestMethod Algorithm="http://www.w3.org/2001/04/xmlenc#sha256"/>
                <DigestValue>w7HPfsvJciXP95fidVu+HAzZ058O2MlfhCN7zmA5Cn0=</DigestValue>
              </xd:CertDigest>
              <xd:IssuerSerial>
                <X509IssuerName>CN=NBG Class 2 INT Sub CA, DC=nbg, DC=ge</X509IssuerName>
                <X509SerialNumber>576497558252861740099516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aaaa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RnX1wBwPU++yQfWpQu98Vcixqrj5uq7Cw2ZHEv01ngA=</DigestValue>
    </Reference>
    <Reference Type="http://www.w3.org/2000/09/xmldsig#Object" URI="#idOfficeObject">
      <DigestMethod Algorithm="http://www.w3.org/2001/04/xmlenc#sha256"/>
      <DigestValue>HjOoDqo/FjpYYEZOLCiJyXVsbAQF773Th14XtzuA34Q=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0GWLj2Eqzr1rOzPKLYZpDoxH2ba+7LBrDzkHi+wgJcI=</DigestValue>
    </Reference>
  </SignedInfo>
  <SignatureValue>UaWq1+2oO3gG01WhB/7IlDAhYYuZHHDgEM2So5Q8V54qqJc3XLjBxGCz18uspuEi6MCvUO63CWsv
0/Exkh5MaRSxR+KHA/ZzI2NKn+j3+A6cMvVeDnHfaQO+2/1rPafYZoeJ8QCP8XNXSNhDYfRPUi1K
2tixUmOC64otJGzx9dP3ma7OSjp0qHVzgn3Zo9F5f0GV4WXSgqKFrpSCAawqixCuVTrzcWuK/wxd
645jqnVXAujDPkOUZnRXGZsHihoTEOPRmBjzOoHy0GXFTD6l/HXwQzvEjSHQSN/GVBpmXSmgKmkc
VNFH6Q2U8cooOR6Wq2ys1Ey9zZrtB1eDzm+jrg==</SignatureValue>
  <KeyInfo>
    <X509Data>
      <X509Certificate>MIIGPjCCBSagAwIBAgIKdr58vwACAAE9LDANBgkqhkiG9w0BAQsFADBKMRIwEAYKCZImiZPyLGQBGRYCZ2UxEzARBgoJkiaJk/IsZAEZFgNuYmcxHzAdBgNVBAMTFk5CRyBDbGFzcyAyIElOVCBTdWIgQ0EwHhcNMTkwNjEyMDc1NDQ5WhcNMjEwNjExMDc1NDQ5WjA8MRcwFQYDVQQKEw5KU0MgQ3JlZG8gQmFuazEhMB8GA1UEAxMYQkNEIC0gRXJla2xlIFphdGlhc2h2aWxpMIIBIjANBgkqhkiG9w0BAQEFAAOCAQ8AMIIBCgKCAQEA8skb9mgQyNdatxu/s6QZy6UcpFkzWaAJlBTz4dkGnXu9yQUIbCxWZ3D2QMwPt44KWkrvOaYCABcOLLW9A79/RaN7GCpAzh/QkJ4fQka5XLp8P8rE1t5BzN0JLcMNii+lY7s3hGImeqAL0nz5cC+1j9RFdsANcUu+dTiZ9MkYWE28AzEny7fFyLA7YIJSYf9wBnBIknb209/KwdUmvpIoWuuhkXiFKP4Tor/RssV4bU2Bekm+VZ0ZYZQV0OX7cjxie4Vr3vPYTr+mLI6AhvyLKYFcMSZWQ/BX+pXnrWrwG515F/qr+y+HD/4DzEFfd9ehamPErvJY2L6uJfHel8LmdwIDAQABo4IDMjCCAy4wPAYJKwYBBAGCNxUHBC8wLQYlKwYBBAGCNxUI5rJgg431RIaBmQmDuKFKg76EcQSDxJEzhIOIXQIBZAIBIzAdBgNVHSUEFjAUBggrBgEFBQcDAgYIKwYBBQUHAwQwCwYDVR0PBAQDAgeAMCcGCSsGAQQBgjcVCgQaMBgwCgYIKwYBBQUHAwIwCgYIKwYBBQUHAwQwHQYDVR0OBBYEFOR/uG/uUAdvgrX5t5Bh662EP00w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p23xpumiV2YDEwX3TVS/ieQSIjmCFvkRQdIT2E2jODF7nlyctZLV/ZKMc20UGIaJ56ARiYPEhV43Qm8zAhbGnUvXAuf+JhpvULbm14OzWSrhJKIckiec1KtQvZLCyioqT0IGf0RBx9p+jEK0WNMTyBb9DANEFq50IYTYFaCGILQWZ2CtxSWY20+AbvJTr0gSO00nFf2wHSa+Nt58UdKFLs82+F0gykdsvVAYRNN8TZL/6luCngO7zqjN/5In8X5OKmnKyAtUqUFLecichEVkilLFwPWK+zj8UFGVyurZQJUa8PyW8/ofl4MVjCn2avltk6+cLQ3qROGf+nD8KuBe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TsubxIiEV38CWVvLUCc6eb4iYd+Gd/JslpP7NDH1P5s=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HH02/j1uN3vGvwXSwwCmcuuUHa89SvIHgcB1LNiujKU=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8rYms9DTKJ/3hjyJzQzjxdUhkKEVdC+HMTvoZzePXG0=</DigestValue>
      </Reference>
      <Reference URI="/xl/styles.xml?ContentType=application/vnd.openxmlformats-officedocument.spreadsheetml.styles+xml">
        <DigestMethod Algorithm="http://www.w3.org/2001/04/xmlenc#sha256"/>
        <DigestValue>ZKU9pwyeHCvXn5QuPmehk2SDb+9p9BJAP2cAo/3k7DY=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bKPERS0jDwfphynK1Nv7duIe8h8Zm9uFbTMgLpJ6olE=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VAbS2+47npL0gINEk7VbmJ3jpwNCLbVtA0LxdYZmJsk=</DigestValue>
      </Reference>
      <Reference URI="/xl/worksheets/sheet10.xml?ContentType=application/vnd.openxmlformats-officedocument.spreadsheetml.worksheet+xml">
        <DigestMethod Algorithm="http://www.w3.org/2001/04/xmlenc#sha256"/>
        <DigestValue>iNcLpWAy+cv/YyThtiPFRIxfOuZ2vh30+9m/DnkVnHU=</DigestValue>
      </Reference>
      <Reference URI="/xl/worksheets/sheet11.xml?ContentType=application/vnd.openxmlformats-officedocument.spreadsheetml.worksheet+xml">
        <DigestMethod Algorithm="http://www.w3.org/2001/04/xmlenc#sha256"/>
        <DigestValue>TMdovUzzcogTQGf07hhb61K03Cct540xxVwMOP/x8+g=</DigestValue>
      </Reference>
      <Reference URI="/xl/worksheets/sheet12.xml?ContentType=application/vnd.openxmlformats-officedocument.spreadsheetml.worksheet+xml">
        <DigestMethod Algorithm="http://www.w3.org/2001/04/xmlenc#sha256"/>
        <DigestValue>9RddVcYiUxKCq/XOmsu4FLitTUUUV2DMk12INH9F244=</DigestValue>
      </Reference>
      <Reference URI="/xl/worksheets/sheet13.xml?ContentType=application/vnd.openxmlformats-officedocument.spreadsheetml.worksheet+xml">
        <DigestMethod Algorithm="http://www.w3.org/2001/04/xmlenc#sha256"/>
        <DigestValue>jmMZ3qwAGJFcQBHY3aSJ6G4vk2x3VzUo0zQY6EiJoZo=</DigestValue>
      </Reference>
      <Reference URI="/xl/worksheets/sheet14.xml?ContentType=application/vnd.openxmlformats-officedocument.spreadsheetml.worksheet+xml">
        <DigestMethod Algorithm="http://www.w3.org/2001/04/xmlenc#sha256"/>
        <DigestValue>vv3g+lAVelaADATuTo9NPRG2ohFgRPN0kPXwCJPm3o0=</DigestValue>
      </Reference>
      <Reference URI="/xl/worksheets/sheet15.xml?ContentType=application/vnd.openxmlformats-officedocument.spreadsheetml.worksheet+xml">
        <DigestMethod Algorithm="http://www.w3.org/2001/04/xmlenc#sha256"/>
        <DigestValue>ao1ZJIScXN+3fcMXRKb6tCC743UOmq2u6OXBuEjmb/Q=</DigestValue>
      </Reference>
      <Reference URI="/xl/worksheets/sheet16.xml?ContentType=application/vnd.openxmlformats-officedocument.spreadsheetml.worksheet+xml">
        <DigestMethod Algorithm="http://www.w3.org/2001/04/xmlenc#sha256"/>
        <DigestValue>nRZ6/JP2rM9Z+mjtQtrh2j9B+Ij2Mn+HOplqyVHI5ao=</DigestValue>
      </Reference>
      <Reference URI="/xl/worksheets/sheet17.xml?ContentType=application/vnd.openxmlformats-officedocument.spreadsheetml.worksheet+xml">
        <DigestMethod Algorithm="http://www.w3.org/2001/04/xmlenc#sha256"/>
        <DigestValue>bxAg8cmHbnWgMQ4s+eoAgdXATFYpfcYNoicLP6RN8j8=</DigestValue>
      </Reference>
      <Reference URI="/xl/worksheets/sheet18.xml?ContentType=application/vnd.openxmlformats-officedocument.spreadsheetml.worksheet+xml">
        <DigestMethod Algorithm="http://www.w3.org/2001/04/xmlenc#sha256"/>
        <DigestValue>Dm6JWgOPSTr8MyArj0ZUPMvvciQo3Vn51Z1RtRiIHAA=</DigestValue>
      </Reference>
      <Reference URI="/xl/worksheets/sheet2.xml?ContentType=application/vnd.openxmlformats-officedocument.spreadsheetml.worksheet+xml">
        <DigestMethod Algorithm="http://www.w3.org/2001/04/xmlenc#sha256"/>
        <DigestValue>sE3vK0JkTqljOFth/GcvXlfV/fItGH/s1MQHNNooTlY=</DigestValue>
      </Reference>
      <Reference URI="/xl/worksheets/sheet3.xml?ContentType=application/vnd.openxmlformats-officedocument.spreadsheetml.worksheet+xml">
        <DigestMethod Algorithm="http://www.w3.org/2001/04/xmlenc#sha256"/>
        <DigestValue>FsW+KnAWalcalXVCtKyeJioHOx0ixVY9AWnTZQPJ8Io=</DigestValue>
      </Reference>
      <Reference URI="/xl/worksheets/sheet4.xml?ContentType=application/vnd.openxmlformats-officedocument.spreadsheetml.worksheet+xml">
        <DigestMethod Algorithm="http://www.w3.org/2001/04/xmlenc#sha256"/>
        <DigestValue>1fXj9SJgsM2DyWgADzs2vaTTq80nSJbwKnNSe5svYbI=</DigestValue>
      </Reference>
      <Reference URI="/xl/worksheets/sheet5.xml?ContentType=application/vnd.openxmlformats-officedocument.spreadsheetml.worksheet+xml">
        <DigestMethod Algorithm="http://www.w3.org/2001/04/xmlenc#sha256"/>
        <DigestValue>4GW+Ky7ntAv4y7Oj+wP9jvuApotoL6ZOUAP/2S21snE=</DigestValue>
      </Reference>
      <Reference URI="/xl/worksheets/sheet6.xml?ContentType=application/vnd.openxmlformats-officedocument.spreadsheetml.worksheet+xml">
        <DigestMethod Algorithm="http://www.w3.org/2001/04/xmlenc#sha256"/>
        <DigestValue>3sMHBycy+elQD2+fJ9tWW4K98XxinEvupQnyV1cpwyA=</DigestValue>
      </Reference>
      <Reference URI="/xl/worksheets/sheet7.xml?ContentType=application/vnd.openxmlformats-officedocument.spreadsheetml.worksheet+xml">
        <DigestMethod Algorithm="http://www.w3.org/2001/04/xmlenc#sha256"/>
        <DigestValue>LkTshkos84ebkMGOBgTRppCd2rRmU2BK9wQkgMdKVQ0=</DigestValue>
      </Reference>
      <Reference URI="/xl/worksheets/sheet8.xml?ContentType=application/vnd.openxmlformats-officedocument.spreadsheetml.worksheet+xml">
        <DigestMethod Algorithm="http://www.w3.org/2001/04/xmlenc#sha256"/>
        <DigestValue>ihtivXe0fQ08+o/x3QWT+TL9E1IK8f1xNO6is08U0W0=</DigestValue>
      </Reference>
      <Reference URI="/xl/worksheets/sheet9.xml?ContentType=application/vnd.openxmlformats-officedocument.spreadsheetml.worksheet+xml">
        <DigestMethod Algorithm="http://www.w3.org/2001/04/xmlenc#sha256"/>
        <DigestValue>JsV6lyUFXIcLywbYJ5x+ud8tJT88ab1woflFhcTuaUA=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2020-10-20T15:48:12Z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reporting</SignatureComments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2020-10-20T15:48:12Z</xd:SigningTime>
          <xd:SigningCertificate>
            <xd:Cert>
              <xd:CertDigest>
                <DigestMethod Algorithm="http://www.w3.org/2001/04/xmlenc#sha256"/>
                <DigestValue>oRptU0CyKJtSsSQUUSfOZK6IYS93gbbHWSnKNHBFKz8=</DigestValue>
              </xd:CertDigest>
              <xd:IssuerSerial>
                <X509IssuerName>CN=NBG Class 2 INT Sub CA, DC=nbg, DC=ge</X509IssuerName>
                <X509SerialNumber>560753115256012794838316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nbg reporting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2020-10-19T11:02:33Z</dcterms:modified>
</cp:coreProperties>
</file>