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firstSheet="7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autoNoTable"/>
</workbook>
</file>

<file path=xl/calcChain.xml><?xml version="1.0" encoding="utf-8"?>
<calcChain xmlns="http://schemas.openxmlformats.org/spreadsheetml/2006/main">
  <c r="C35" i="95" l="1"/>
  <c r="C12" i="95"/>
  <c r="J23" i="93"/>
  <c r="I23" i="93"/>
  <c r="K23" i="93" s="1"/>
  <c r="G23" i="93"/>
  <c r="F23" i="93"/>
  <c r="J21" i="93"/>
  <c r="I21" i="93"/>
  <c r="K21" i="93" s="1"/>
  <c r="G21" i="93"/>
  <c r="F21" i="93"/>
  <c r="H21" i="93" s="1"/>
  <c r="D21" i="93"/>
  <c r="C21" i="93"/>
  <c r="K20" i="93"/>
  <c r="K19" i="93"/>
  <c r="K18" i="93"/>
  <c r="H19" i="93"/>
  <c r="H20" i="93"/>
  <c r="H18" i="93"/>
  <c r="E20" i="93"/>
  <c r="E19" i="93"/>
  <c r="E18" i="93"/>
  <c r="J16" i="93"/>
  <c r="J24" i="93" s="1"/>
  <c r="I16" i="93"/>
  <c r="K16" i="93" s="1"/>
  <c r="G16" i="93"/>
  <c r="F16" i="93"/>
  <c r="H16" i="93" s="1"/>
  <c r="D16" i="93"/>
  <c r="E16" i="93" s="1"/>
  <c r="C16" i="93"/>
  <c r="K15" i="93"/>
  <c r="K14" i="93"/>
  <c r="K13" i="93"/>
  <c r="K12" i="93"/>
  <c r="K11" i="93"/>
  <c r="K10" i="93"/>
  <c r="H15" i="93"/>
  <c r="H14" i="93"/>
  <c r="H13" i="93"/>
  <c r="H12" i="93"/>
  <c r="H11" i="93"/>
  <c r="H10" i="93"/>
  <c r="E11" i="93"/>
  <c r="E12" i="93"/>
  <c r="E13" i="93"/>
  <c r="E14" i="93"/>
  <c r="E15" i="93"/>
  <c r="E10" i="93"/>
  <c r="K8" i="93"/>
  <c r="H8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G24" i="93" l="1"/>
  <c r="G25" i="93" s="1"/>
  <c r="J25" i="93"/>
  <c r="I24" i="93"/>
  <c r="K24" i="93" s="1"/>
  <c r="K25" i="93" s="1"/>
  <c r="F24" i="93"/>
  <c r="H24" i="93" s="1"/>
  <c r="H23" i="93"/>
  <c r="E21" i="93"/>
  <c r="C37" i="69"/>
  <c r="I25" i="93" l="1"/>
  <c r="H25" i="93"/>
  <c r="F25" i="93"/>
  <c r="C15" i="69"/>
  <c r="C15" i="88"/>
  <c r="E9" i="88"/>
  <c r="E10" i="88"/>
  <c r="E11" i="88"/>
  <c r="E12" i="88"/>
  <c r="E13" i="88"/>
  <c r="E14" i="88"/>
  <c r="E15" i="88"/>
  <c r="E16" i="88"/>
  <c r="E17" i="88"/>
  <c r="E18" i="88"/>
  <c r="E19" i="88"/>
  <c r="E20" i="88"/>
  <c r="E8" i="88"/>
  <c r="F22" i="75"/>
  <c r="C22" i="75"/>
  <c r="G34" i="85"/>
  <c r="F34" i="85"/>
  <c r="D34" i="85"/>
  <c r="C34" i="85"/>
  <c r="F40" i="83"/>
  <c r="C40" i="83"/>
  <c r="G14" i="83"/>
  <c r="F14" i="83"/>
  <c r="D14" i="83"/>
  <c r="C14" i="83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11" i="94" l="1"/>
  <c r="D19" i="94"/>
  <c r="D12" i="94"/>
  <c r="D17" i="94"/>
  <c r="D9" i="94"/>
  <c r="D21" i="94"/>
  <c r="D7" i="94"/>
  <c r="D8" i="94"/>
  <c r="D13" i="94"/>
  <c r="D20" i="94"/>
  <c r="D15" i="94"/>
  <c r="D16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7" i="92" l="1"/>
  <c r="N21" i="92" s="1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H61" i="85"/>
  <c r="G31" i="85"/>
  <c r="C8" i="73"/>
  <c r="C13" i="73" s="1"/>
  <c r="E22" i="85"/>
  <c r="C31" i="85"/>
  <c r="F54" i="85"/>
  <c r="H30" i="85"/>
  <c r="D31" i="85"/>
  <c r="H45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5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5" i="69" l="1"/>
</calcChain>
</file>

<file path=xl/sharedStrings.xml><?xml version="1.0" encoding="utf-8"?>
<sst xmlns="http://schemas.openxmlformats.org/spreadsheetml/2006/main" count="744" uniqueCount="534">
  <si>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</si>
  <si>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</si>
  <si>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</si>
  <si>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</si>
  <si>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</si>
  <si>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</si>
  <si>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</si>
  <si>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</si>
  <si>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</si>
  <si>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</si>
  <si>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</si>
  <si>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</si>
  <si>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</si>
  <si>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</si>
  <si>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</si>
  <si>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</si>
  <si>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</si>
  <si>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</si>
  <si>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</si>
  <si>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</si>
  <si>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</si>
  <si>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</si>
  <si>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</si>
  <si>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</si>
  <si>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</si>
  <si>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</si>
  <si>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</si>
  <si>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</si>
  <si>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</si>
  <si>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</si>
  <si>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</si>
  <si>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</si>
  <si>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</si>
  <si>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</si>
  <si>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</si>
  <si>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</si>
  <si>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</si>
  <si>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</si>
  <si>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</si>
  <si>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</si>
  <si>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</si>
  <si>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</si>
  <si>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</si>
  <si>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</si>
  <si>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</si>
  <si>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</si>
  <si>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</si>
  <si>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</si>
  <si>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</si>
  <si>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</si>
  <si>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</si>
  <si>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</si>
  <si>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</si>
  <si>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</si>
  <si>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</si>
  <si>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</si>
  <si>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</si>
  <si>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</si>
  <si>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</si>
  <si>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</si>
  <si>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</si>
  <si>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</si>
  <si>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</si>
  <si>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</si>
  <si>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</si>
  <si>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</si>
  <si>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</si>
  <si>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</si>
  <si>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</si>
  <si>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</si>
  <si>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</si>
  <si>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</si>
  <si>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</si>
  <si>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</si>
  <si>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</si>
  <si>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</si>
  <si>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</si>
  <si>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</si>
  <si>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</si>
  <si>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</si>
  <si>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</si>
  <si>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</si>
  <si>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</si>
  <si>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</si>
  <si>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</si>
  <si>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</si>
  <si>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</si>
  <si>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</si>
  <si>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</si>
  <si>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</si>
  <si>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</si>
  <si>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</si>
  <si>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</si>
  <si>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</si>
  <si>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</si>
  <si>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</si>
  <si>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</si>
  <si>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</si>
  <si>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</si>
  <si>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</si>
  <si>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</si>
  <si>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</si>
  <si>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</si>
  <si>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</si>
  <si>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</si>
  <si>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</si>
  <si>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</si>
  <si>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</si>
  <si>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</si>
  <si>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</si>
  <si>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</si>
  <si>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</si>
  <si>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</si>
  <si>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</si>
  <si>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</si>
  <si>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</si>
  <si>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</si>
  <si>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</si>
  <si>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</si>
  <si>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</si>
  <si>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</si>
  <si>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</si>
  <si>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</si>
  <si>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</si>
  <si>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</si>
  <si>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</si>
  <si>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</si>
  <si>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</si>
  <si>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</si>
  <si>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</si>
  <si>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</si>
  <si>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</si>
  <si>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</si>
  <si>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</si>
  <si>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</si>
  <si>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</si>
  <si>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</si>
  <si>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</si>
  <si>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</si>
  <si>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</si>
  <si>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</si>
  <si>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</si>
  <si>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</si>
  <si>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</si>
  <si>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</si>
  <si>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</si>
  <si>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</si>
  <si>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</si>
  <si>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</si>
  <si>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</si>
  <si>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</si>
  <si>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</si>
  <si>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</si>
  <si>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</si>
  <si>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</si>
  <si>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</si>
  <si>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</si>
  <si>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</si>
  <si>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</si>
  <si>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</si>
  <si>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</si>
  <si>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</si>
  <si>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</si>
  <si>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</si>
  <si>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</si>
  <si>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</si>
  <si>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</si>
  <si>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</si>
  <si>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</si>
  <si>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</si>
  <si>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</si>
  <si>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</si>
  <si>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</si>
  <si>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</si>
  <si>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</si>
  <si>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</si>
  <si>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</si>
  <si>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</si>
  <si>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</si>
  <si>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</si>
  <si>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</si>
  <si>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</si>
  <si>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</si>
  <si>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</si>
  <si>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</si>
  <si>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</si>
  <si>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</si>
  <si>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</si>
  <si>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</si>
  <si>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</si>
  <si>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</si>
  <si>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</si>
  <si>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</si>
  <si>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</si>
  <si>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</si>
  <si>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</si>
  <si>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</si>
  <si>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</si>
  <si>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</si>
  <si>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</si>
  <si>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</si>
  <si>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</si>
  <si>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</si>
  <si>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</si>
  <si>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</si>
  <si>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</si>
  <si>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</si>
  <si>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</si>
  <si>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</si>
  <si>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</si>
  <si>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</si>
  <si>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</si>
  <si>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</si>
  <si>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</si>
  <si>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</si>
  <si>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</si>
  <si>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</si>
  <si>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</si>
  <si>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</si>
  <si>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</si>
  <si>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</si>
  <si>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</si>
  <si>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</si>
  <si>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</si>
  <si>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</si>
  <si>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</si>
  <si>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</si>
  <si>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</si>
  <si>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</si>
  <si>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</si>
  <si>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</si>
  <si>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</si>
  <si>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</si>
  <si>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</si>
  <si>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</si>
  <si>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</si>
  <si>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</si>
  <si>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</si>
  <si>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</si>
  <si>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</si>
  <si>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</si>
  <si>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</si>
  <si>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</si>
  <si>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</si>
  <si>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</si>
  <si>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</si>
  <si>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</si>
  <si>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</si>
  <si>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</si>
  <si>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</si>
  <si>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</si>
  <si>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</si>
  <si>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</si>
  <si>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</si>
  <si>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</si>
  <si>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</si>
  <si>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</si>
  <si>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</si>
  <si>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</si>
  <si>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</si>
  <si>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</si>
  <si>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</si>
  <si>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</si>
  <si>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</si>
  <si>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</si>
  <si>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</si>
  <si>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</si>
  <si>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</si>
  <si>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</si>
  <si>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</si>
  <si>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</si>
  <si>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</si>
  <si>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</si>
  <si>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</si>
  <si>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</si>
  <si>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</si>
  <si>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</si>
  <si>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</si>
  <si>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</si>
  <si>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</si>
  <si>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</si>
  <si>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</si>
  <si>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</si>
  <si>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</si>
  <si>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</si>
  <si>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</si>
  <si>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</si>
  <si>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</si>
  <si>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</si>
  <si>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</si>
  <si>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</si>
  <si>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</si>
  <si>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</si>
  <si>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</si>
  <si>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</si>
  <si>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</si>
  <si>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</si>
  <si>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</si>
  <si>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</si>
  <si>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</si>
  <si>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</si>
  <si>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</si>
  <si>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</si>
  <si>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</si>
  <si>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</si>
  <si>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</si>
  <si>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</si>
  <si>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</si>
  <si>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</si>
  <si>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</si>
  <si>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</si>
  <si>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</si>
  <si>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</si>
  <si>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</si>
  <si>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</si>
  <si>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</si>
  <si>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</si>
  <si>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</si>
  <si>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</si>
  <si>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</si>
  <si>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</si>
  <si>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</si>
  <si>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</si>
  <si>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</si>
  <si>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</si>
  <si>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</si>
  <si>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</si>
  <si>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</si>
  <si>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</si>
  <si>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</si>
  <si>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</si>
  <si>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</si>
  <si>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</si>
  <si>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</si>
  <si>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</si>
  <si>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</si>
  <si>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</si>
  <si>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</si>
  <si>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</si>
  <si>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</si>
  <si>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</si>
  <si>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</si>
  <si>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</si>
  <si>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</si>
  <si>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</si>
  <si>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</si>
  <si>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</si>
  <si>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</si>
  <si>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</si>
  <si>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</si>
  <si>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</si>
  <si>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</si>
  <si>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</si>
  <si>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</si>
  <si>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</si>
  <si>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</si>
  <si>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</si>
  <si>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</si>
  <si>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</si>
  <si>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</si>
  <si>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</si>
  <si>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</si>
  <si>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</si>
  <si>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</si>
  <si>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</si>
  <si>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</si>
  <si>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</si>
  <si>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</si>
  <si>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</si>
  <si>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</si>
  <si>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</si>
  <si>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</si>
  <si>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</si>
  <si>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</si>
  <si>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</si>
  <si>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</si>
  <si>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</si>
  <si>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</si>
  <si>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</si>
  <si>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</si>
  <si>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</si>
  <si>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</si>
  <si>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</si>
  <si>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</si>
  <si>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</si>
  <si>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</si>
  <si>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</si>
  <si>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</si>
  <si>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</si>
  <si>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</si>
  <si>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</si>
  <si>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</si>
  <si>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</si>
  <si>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</si>
  <si>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</si>
  <si>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</si>
  <si>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</si>
  <si>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</si>
  <si>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</si>
  <si>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</si>
  <si>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</si>
  <si>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</si>
  <si>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</si>
  <si>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</si>
  <si>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</si>
  <si>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</si>
  <si>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</si>
  <si>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</si>
  <si>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</si>
  <si>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</si>
  <si>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</si>
  <si>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</si>
  <si>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</si>
  <si>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</si>
  <si>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</si>
  <si>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</si>
  <si>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</si>
  <si>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</si>
  <si>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</si>
  <si>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</si>
  <si>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</si>
  <si>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</si>
  <si>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</si>
  <si>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</si>
  <si>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</si>
  <si>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</si>
  <si>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</si>
  <si>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</si>
  <si>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</si>
  <si>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</si>
  <si>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</si>
  <si>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</si>
  <si>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</si>
  <si>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</si>
  <si>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</si>
  <si>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</si>
  <si>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</si>
  <si>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</si>
  <si>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</si>
  <si>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</si>
  <si>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</si>
  <si>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</si>
  <si>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</si>
  <si>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</si>
  <si>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</si>
  <si>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</si>
  <si>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</si>
  <si>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</si>
  <si>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</si>
  <si>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</si>
  <si>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</si>
  <si>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</si>
  <si>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</si>
  <si>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</si>
  <si>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</si>
  <si>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</si>
  <si>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</si>
  <si>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</si>
  <si>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</si>
  <si>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</si>
  <si>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</si>
  <si>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</si>
  <si>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</si>
  <si>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</si>
  <si>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</si>
  <si>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</si>
  <si>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</si>
  <si>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</si>
  <si>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</si>
  <si>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</si>
  <si>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</si>
  <si>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</si>
  <si>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</si>
  <si>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</si>
  <si>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</si>
  <si>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</si>
  <si>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</si>
  <si>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</si>
  <si>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</si>
  <si>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</si>
  <si>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</si>
  <si>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</si>
  <si>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</si>
  <si>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</si>
  <si>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</si>
  <si>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</si>
  <si>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</si>
  <si>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</si>
  <si>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</si>
  <si>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</si>
  <si>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</si>
  <si>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</si>
  <si>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</si>
  <si>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</si>
  <si>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</si>
  <si>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</si>
  <si>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</si>
  <si>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Thomas Engelhardt (Germany)</t>
  </si>
  <si>
    <t xml:space="preserve">Thomas Engelhardt </t>
  </si>
  <si>
    <t>JSC "CREDO BANK"</t>
  </si>
  <si>
    <t>Zaal  Pirtskhelava</t>
  </si>
  <si>
    <t>www.credo.ge</t>
  </si>
  <si>
    <t>30.06.2020</t>
  </si>
  <si>
    <t>Franciscus Bernardus Martinus Streppel (Netherlands)</t>
  </si>
  <si>
    <t>Paul-Catalin Panciu (Romania)</t>
  </si>
  <si>
    <t>Johannes Mainhardt (Germany)</t>
  </si>
  <si>
    <t>Andrew Pospielovsky (Great Britain)</t>
  </si>
  <si>
    <t>Zaal Pirtskhelava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</si>
  <si>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</si>
  <si>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</si>
  <si>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</si>
  <si>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</si>
  <si>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</si>
  <si>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</si>
  <si>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</si>
  <si>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</si>
  <si>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</si>
  <si>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</si>
  <si>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</si>
  <si>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</si>
  <si>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Advisory GmbH (Germany) </t>
  </si>
  <si>
    <t xml:space="preserve">Dr. Bernd Zattler (Germany) </t>
  </si>
  <si>
    <t>Omidyar Tufts Microfinance Fund (USA)</t>
  </si>
  <si>
    <t>6.2.1</t>
  </si>
  <si>
    <t>6.2.2</t>
  </si>
  <si>
    <t>Of which General reserves amount</t>
  </si>
  <si>
    <t>Of which COVID-19 related provisions</t>
  </si>
  <si>
    <t>table 9 (Capital), C46</t>
  </si>
  <si>
    <t>table 9 (Capital), C10</t>
  </si>
  <si>
    <t>among them general reserves of off balance items</t>
  </si>
  <si>
    <t>table 9 (Capital), C44</t>
  </si>
  <si>
    <t>table 9 (Capital), C7</t>
  </si>
  <si>
    <t>table 9 (Capital), C11</t>
  </si>
  <si>
    <t>table 9 (Capital), 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</si>
</sst>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" fillId="0" borderId="3" xfId="17" applyBorder="1" applyAlignment="1" applyProtection="1"/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94" fillId="2" borderId="104" xfId="20962" applyNumberFormat="1" applyFont="1" applyFill="1" applyBorder="1" applyAlignment="1" applyProtection="1">
      <alignment vertical="center"/>
    </xf>
    <xf numFmtId="165" fontId="94" fillId="2" borderId="104" xfId="20962" applyNumberFormat="1" applyFont="1" applyFill="1" applyBorder="1" applyAlignment="1" applyProtection="1">
      <alignment vertical="center"/>
      <protection locked="0"/>
    </xf>
    <xf numFmtId="193" fontId="94" fillId="0" borderId="104" xfId="0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9" fontId="94" fillId="0" borderId="25" xfId="20962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45" fillId="0" borderId="3" xfId="0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3" fillId="0" borderId="91" xfId="20962" applyNumberFormat="1" applyFont="1" applyBorder="1" applyAlignment="1"/>
    <xf numFmtId="10" fontId="3" fillId="0" borderId="107" xfId="20962" applyNumberFormat="1" applyFont="1" applyBorder="1" applyAlignment="1"/>
    <xf numFmtId="10" fontId="3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112" fillId="0" borderId="11" xfId="0" applyFont="1" applyBorder="1" applyAlignment="1">
      <alignment horizontal="center" wrapText="1"/>
    </xf>
    <xf numFmtId="0" fontId="112" fillId="0" borderId="11" xfId="0" applyFont="1" applyBorder="1" applyAlignment="1">
      <alignment horizontal="right" wrapText="1" indent="1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9" fontId="3" fillId="0" borderId="108" xfId="20962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4" fillId="0" borderId="93" xfId="7" applyNumberFormat="1" applyFont="1" applyFill="1" applyBorder="1" applyAlignment="1">
      <alignment vertical="center"/>
    </xf>
    <xf numFmtId="164" fontId="4" fillId="3" borderId="90" xfId="7" applyNumberFormat="1" applyFont="1" applyFill="1" applyBorder="1" applyAlignment="1">
      <alignment vertical="center"/>
    </xf>
    <xf numFmtId="164" fontId="4" fillId="3" borderId="91" xfId="7" applyNumberFormat="1" applyFont="1" applyFill="1" applyBorder="1" applyAlignment="1">
      <alignment vertical="center"/>
    </xf>
    <xf numFmtId="164" fontId="4" fillId="0" borderId="92" xfId="7" applyNumberFormat="1" applyFont="1" applyFill="1" applyBorder="1" applyAlignment="1">
      <alignment vertical="center"/>
    </xf>
    <xf numFmtId="164" fontId="4" fillId="0" borderId="87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106" fillId="78" borderId="104" xfId="948" applyNumberFormat="1" applyFont="1" applyFill="1" applyBorder="1" applyAlignment="1" applyProtection="1">
      <alignment horizontal="right"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licies\NBG%20Reporting\Quarterly\TRANSPARENCY\2020\IIQ%202020\PG1-BCD-QQ-2020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  <sheetName val="Instruction"/>
    </sheetNames>
    <sheetDataSet>
      <sheetData sheetId="0"/>
      <sheetData sheetId="1">
        <row r="9">
          <cell r="C9">
            <v>125007190.10999967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E21">
            <v>1222080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0"/>
      <c r="B1" s="248" t="s">
        <v>354</v>
      </c>
      <c r="C1" s="200"/>
    </row>
    <row r="2" spans="1:3">
      <c r="A2" s="249">
        <v>1</v>
      </c>
      <c r="B2" s="406" t="s">
        <v>355</v>
      </c>
      <c r="C2" s="106" t="s">
        <v>499</v>
      </c>
    </row>
    <row r="3" spans="1:3">
      <c r="A3" s="249">
        <v>2</v>
      </c>
      <c r="B3" s="407" t="s">
        <v>351</v>
      </c>
      <c r="C3" s="106" t="s">
        <v>498</v>
      </c>
    </row>
    <row r="4" spans="1:3">
      <c r="A4" s="249">
        <v>3</v>
      </c>
      <c r="B4" s="408" t="s">
        <v>356</v>
      </c>
      <c r="C4" s="106" t="s">
        <v>500</v>
      </c>
    </row>
    <row r="5" spans="1:3">
      <c r="A5" s="250">
        <v>4</v>
      </c>
      <c r="B5" s="409" t="s">
        <v>352</v>
      </c>
      <c r="C5" s="519" t="s">
        <v>501</v>
      </c>
    </row>
    <row r="6" spans="1:3" s="251" customFormat="1" ht="45.75" customHeight="1">
      <c r="A6" s="468" t="s">
        <v>430</v>
      </c>
      <c r="B6" s="469"/>
      <c r="C6" s="469"/>
    </row>
    <row r="7" spans="1:3" ht="15">
      <c r="A7" s="252" t="s">
        <v>35</v>
      </c>
      <c r="B7" s="248" t="s">
        <v>353</v>
      </c>
    </row>
    <row r="8" spans="1:3">
      <c r="A8" s="200">
        <v>1</v>
      </c>
      <c r="B8" s="298" t="s">
        <v>26</v>
      </c>
    </row>
    <row r="9" spans="1:3">
      <c r="A9" s="200">
        <v>2</v>
      </c>
      <c r="B9" s="299" t="s">
        <v>27</v>
      </c>
    </row>
    <row r="10" spans="1:3">
      <c r="A10" s="200">
        <v>3</v>
      </c>
      <c r="B10" s="299" t="s">
        <v>28</v>
      </c>
    </row>
    <row r="11" spans="1:3">
      <c r="A11" s="200">
        <v>4</v>
      </c>
      <c r="B11" s="299" t="s">
        <v>29</v>
      </c>
      <c r="C11" s="112"/>
    </row>
    <row r="12" spans="1:3">
      <c r="A12" s="200">
        <v>5</v>
      </c>
      <c r="B12" s="299" t="s">
        <v>30</v>
      </c>
    </row>
    <row r="13" spans="1:3">
      <c r="A13" s="200">
        <v>6</v>
      </c>
      <c r="B13" s="300" t="s">
        <v>363</v>
      </c>
    </row>
    <row r="14" spans="1:3">
      <c r="A14" s="200">
        <v>7</v>
      </c>
      <c r="B14" s="299" t="s">
        <v>357</v>
      </c>
    </row>
    <row r="15" spans="1:3">
      <c r="A15" s="200">
        <v>8</v>
      </c>
      <c r="B15" s="299" t="s">
        <v>358</v>
      </c>
    </row>
    <row r="16" spans="1:3">
      <c r="A16" s="200">
        <v>9</v>
      </c>
      <c r="B16" s="299" t="s">
        <v>31</v>
      </c>
    </row>
    <row r="17" spans="1:2">
      <c r="A17" s="405" t="s">
        <v>429</v>
      </c>
      <c r="B17" s="404" t="s">
        <v>416</v>
      </c>
    </row>
    <row r="18" spans="1:2">
      <c r="A18" s="200">
        <v>10</v>
      </c>
      <c r="B18" s="299" t="s">
        <v>32</v>
      </c>
    </row>
    <row r="19" spans="1:2">
      <c r="A19" s="200">
        <v>11</v>
      </c>
      <c r="B19" s="300" t="s">
        <v>359</v>
      </c>
    </row>
    <row r="20" spans="1:2">
      <c r="A20" s="200">
        <v>12</v>
      </c>
      <c r="B20" s="300" t="s">
        <v>33</v>
      </c>
    </row>
    <row r="21" spans="1:2">
      <c r="A21" s="462">
        <v>13</v>
      </c>
      <c r="B21" s="463" t="s">
        <v>360</v>
      </c>
    </row>
    <row r="22" spans="1:2">
      <c r="A22" s="462">
        <v>14</v>
      </c>
      <c r="B22" s="464" t="s">
        <v>387</v>
      </c>
    </row>
    <row r="23" spans="1:2">
      <c r="A23" s="465">
        <v>15</v>
      </c>
      <c r="B23" s="466" t="s">
        <v>34</v>
      </c>
    </row>
    <row r="24" spans="1:2">
      <c r="A24" s="465">
        <v>15.1</v>
      </c>
      <c r="B24" s="467" t="s">
        <v>443</v>
      </c>
    </row>
    <row r="25" spans="1:2">
      <c r="A25" s="115"/>
      <c r="B25" s="20"/>
    </row>
    <row r="26" spans="1:2">
      <c r="A26" s="115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1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tr">
        <f>'Info '!C2</f>
        <v>JSC "CREDO BANK"</v>
      </c>
    </row>
    <row r="2" spans="1:3" s="101" customFormat="1" ht="15.75" customHeight="1">
      <c r="A2" s="101" t="s">
        <v>37</v>
      </c>
      <c r="B2" s="4" t="str">
        <f>'1. key ratios '!B2</f>
        <v>30.06.2020</v>
      </c>
    </row>
    <row r="3" spans="1:3" s="101" customFormat="1" ht="15.75" customHeight="1"/>
    <row r="4" spans="1:3" ht="13.5" thickBot="1">
      <c r="A4" s="115" t="s">
        <v>255</v>
      </c>
      <c r="B4" s="181" t="s">
        <v>254</v>
      </c>
    </row>
    <row r="5" spans="1:3">
      <c r="A5" s="116" t="s">
        <v>12</v>
      </c>
      <c r="B5" s="117"/>
      <c r="C5" s="118" t="s">
        <v>79</v>
      </c>
    </row>
    <row r="6" spans="1:3">
      <c r="A6" s="119">
        <v>1</v>
      </c>
      <c r="B6" s="120" t="s">
        <v>253</v>
      </c>
      <c r="C6" s="121">
        <f>SUM(C7:C11)</f>
        <v>134485704.34999967</v>
      </c>
    </row>
    <row r="7" spans="1:3">
      <c r="A7" s="119">
        <v>2</v>
      </c>
      <c r="B7" s="122" t="s">
        <v>252</v>
      </c>
      <c r="C7" s="123">
        <v>4400000</v>
      </c>
    </row>
    <row r="8" spans="1:3">
      <c r="A8" s="119">
        <v>3</v>
      </c>
      <c r="B8" s="124" t="s">
        <v>251</v>
      </c>
      <c r="C8" s="123"/>
    </row>
    <row r="9" spans="1:3">
      <c r="A9" s="119">
        <v>4</v>
      </c>
      <c r="B9" s="124" t="s">
        <v>250</v>
      </c>
      <c r="C9" s="123">
        <v>304401.28999999998</v>
      </c>
    </row>
    <row r="10" spans="1:3">
      <c r="A10" s="119">
        <v>5</v>
      </c>
      <c r="B10" s="124" t="s">
        <v>249</v>
      </c>
      <c r="C10" s="123"/>
    </row>
    <row r="11" spans="1:3">
      <c r="A11" s="119">
        <v>6</v>
      </c>
      <c r="B11" s="125" t="s">
        <v>248</v>
      </c>
      <c r="C11" s="123">
        <v>129781303.05999966</v>
      </c>
    </row>
    <row r="12" spans="1:3" s="89" customFormat="1">
      <c r="A12" s="119">
        <v>7</v>
      </c>
      <c r="B12" s="120" t="s">
        <v>247</v>
      </c>
      <c r="C12" s="126">
        <f>SUM(C13:C27)</f>
        <v>9478514.2399999984</v>
      </c>
    </row>
    <row r="13" spans="1:3" s="89" customFormat="1">
      <c r="A13" s="119">
        <v>8</v>
      </c>
      <c r="B13" s="127" t="s">
        <v>246</v>
      </c>
      <c r="C13" s="128">
        <v>304401.28999999998</v>
      </c>
    </row>
    <row r="14" spans="1:3" s="89" customFormat="1" ht="25.5">
      <c r="A14" s="119">
        <v>9</v>
      </c>
      <c r="B14" s="129" t="s">
        <v>245</v>
      </c>
      <c r="C14" s="128"/>
    </row>
    <row r="15" spans="1:3" s="89" customFormat="1">
      <c r="A15" s="119">
        <v>10</v>
      </c>
      <c r="B15" s="130" t="s">
        <v>244</v>
      </c>
      <c r="C15" s="128">
        <v>9174112.9499999993</v>
      </c>
    </row>
    <row r="16" spans="1:3" s="89" customFormat="1">
      <c r="A16" s="119">
        <v>11</v>
      </c>
      <c r="B16" s="131" t="s">
        <v>243</v>
      </c>
      <c r="C16" s="128"/>
    </row>
    <row r="17" spans="1:3" s="89" customFormat="1">
      <c r="A17" s="119">
        <v>12</v>
      </c>
      <c r="B17" s="130" t="s">
        <v>242</v>
      </c>
      <c r="C17" s="128"/>
    </row>
    <row r="18" spans="1:3" s="89" customFormat="1">
      <c r="A18" s="119">
        <v>13</v>
      </c>
      <c r="B18" s="130" t="s">
        <v>241</v>
      </c>
      <c r="C18" s="128"/>
    </row>
    <row r="19" spans="1:3" s="89" customFormat="1">
      <c r="A19" s="119">
        <v>14</v>
      </c>
      <c r="B19" s="130" t="s">
        <v>240</v>
      </c>
      <c r="C19" s="128"/>
    </row>
    <row r="20" spans="1:3" s="89" customFormat="1">
      <c r="A20" s="119">
        <v>15</v>
      </c>
      <c r="B20" s="130" t="s">
        <v>239</v>
      </c>
      <c r="C20" s="128"/>
    </row>
    <row r="21" spans="1:3" s="89" customFormat="1" ht="25.5">
      <c r="A21" s="119">
        <v>16</v>
      </c>
      <c r="B21" s="129" t="s">
        <v>238</v>
      </c>
      <c r="C21" s="128"/>
    </row>
    <row r="22" spans="1:3" s="89" customFormat="1">
      <c r="A22" s="119">
        <v>17</v>
      </c>
      <c r="B22" s="132" t="s">
        <v>237</v>
      </c>
      <c r="C22" s="128"/>
    </row>
    <row r="23" spans="1:3" s="89" customFormat="1">
      <c r="A23" s="119">
        <v>18</v>
      </c>
      <c r="B23" s="129" t="s">
        <v>236</v>
      </c>
      <c r="C23" s="128"/>
    </row>
    <row r="24" spans="1:3" s="89" customFormat="1" ht="25.5">
      <c r="A24" s="119">
        <v>19</v>
      </c>
      <c r="B24" s="129" t="s">
        <v>213</v>
      </c>
      <c r="C24" s="128"/>
    </row>
    <row r="25" spans="1:3" s="89" customFormat="1">
      <c r="A25" s="119">
        <v>20</v>
      </c>
      <c r="B25" s="133" t="s">
        <v>235</v>
      </c>
      <c r="C25" s="128"/>
    </row>
    <row r="26" spans="1:3" s="89" customFormat="1">
      <c r="A26" s="119">
        <v>21</v>
      </c>
      <c r="B26" s="133" t="s">
        <v>234</v>
      </c>
      <c r="C26" s="128"/>
    </row>
    <row r="27" spans="1:3" s="89" customFormat="1">
      <c r="A27" s="119">
        <v>22</v>
      </c>
      <c r="B27" s="133" t="s">
        <v>233</v>
      </c>
      <c r="C27" s="128"/>
    </row>
    <row r="28" spans="1:3" s="89" customFormat="1">
      <c r="A28" s="119">
        <v>23</v>
      </c>
      <c r="B28" s="134" t="s">
        <v>232</v>
      </c>
      <c r="C28" s="126">
        <f>C6-C12</f>
        <v>125007190.10999967</v>
      </c>
    </row>
    <row r="29" spans="1:3" s="89" customFormat="1">
      <c r="A29" s="135"/>
      <c r="B29" s="136"/>
      <c r="C29" s="128"/>
    </row>
    <row r="30" spans="1:3" s="89" customFormat="1">
      <c r="A30" s="135">
        <v>24</v>
      </c>
      <c r="B30" s="134" t="s">
        <v>231</v>
      </c>
      <c r="C30" s="126">
        <f>C31+C34</f>
        <v>0</v>
      </c>
    </row>
    <row r="31" spans="1:3" s="89" customFormat="1">
      <c r="A31" s="135">
        <v>25</v>
      </c>
      <c r="B31" s="124" t="s">
        <v>230</v>
      </c>
      <c r="C31" s="137">
        <f>C32+C33</f>
        <v>0</v>
      </c>
    </row>
    <row r="32" spans="1:3" s="89" customFormat="1">
      <c r="A32" s="135">
        <v>26</v>
      </c>
      <c r="B32" s="138" t="s">
        <v>312</v>
      </c>
      <c r="C32" s="128"/>
    </row>
    <row r="33" spans="1:3" s="89" customFormat="1">
      <c r="A33" s="135">
        <v>27</v>
      </c>
      <c r="B33" s="138" t="s">
        <v>229</v>
      </c>
      <c r="C33" s="128"/>
    </row>
    <row r="34" spans="1:3" s="89" customFormat="1">
      <c r="A34" s="135">
        <v>28</v>
      </c>
      <c r="B34" s="124" t="s">
        <v>228</v>
      </c>
      <c r="C34" s="128"/>
    </row>
    <row r="35" spans="1:3" s="89" customFormat="1">
      <c r="A35" s="135">
        <v>29</v>
      </c>
      <c r="B35" s="134" t="s">
        <v>227</v>
      </c>
      <c r="C35" s="126">
        <f>SUM(C36:C40)</f>
        <v>0</v>
      </c>
    </row>
    <row r="36" spans="1:3" s="89" customFormat="1">
      <c r="A36" s="135">
        <v>30</v>
      </c>
      <c r="B36" s="129" t="s">
        <v>226</v>
      </c>
      <c r="C36" s="128"/>
    </row>
    <row r="37" spans="1:3" s="89" customFormat="1">
      <c r="A37" s="135">
        <v>31</v>
      </c>
      <c r="B37" s="130" t="s">
        <v>225</v>
      </c>
      <c r="C37" s="128"/>
    </row>
    <row r="38" spans="1:3" s="89" customFormat="1" ht="25.5">
      <c r="A38" s="135">
        <v>32</v>
      </c>
      <c r="B38" s="129" t="s">
        <v>224</v>
      </c>
      <c r="C38" s="128"/>
    </row>
    <row r="39" spans="1:3" s="89" customFormat="1" ht="25.5">
      <c r="A39" s="135">
        <v>33</v>
      </c>
      <c r="B39" s="129" t="s">
        <v>213</v>
      </c>
      <c r="C39" s="128"/>
    </row>
    <row r="40" spans="1:3" s="89" customFormat="1">
      <c r="A40" s="135">
        <v>34</v>
      </c>
      <c r="B40" s="133" t="s">
        <v>223</v>
      </c>
      <c r="C40" s="128"/>
    </row>
    <row r="41" spans="1:3" s="89" customFormat="1">
      <c r="A41" s="135">
        <v>35</v>
      </c>
      <c r="B41" s="134" t="s">
        <v>222</v>
      </c>
      <c r="C41" s="126">
        <f>C30-C35</f>
        <v>0</v>
      </c>
    </row>
    <row r="42" spans="1:3" s="89" customFormat="1">
      <c r="A42" s="135"/>
      <c r="B42" s="136"/>
      <c r="C42" s="128"/>
    </row>
    <row r="43" spans="1:3" s="89" customFormat="1">
      <c r="A43" s="135">
        <v>36</v>
      </c>
      <c r="B43" s="139" t="s">
        <v>221</v>
      </c>
      <c r="C43" s="126">
        <f>SUM(C44:C46)</f>
        <v>45083797.693534225</v>
      </c>
    </row>
    <row r="44" spans="1:3" s="89" customFormat="1">
      <c r="A44" s="135">
        <v>37</v>
      </c>
      <c r="B44" s="124" t="s">
        <v>220</v>
      </c>
      <c r="C44" s="128">
        <v>34406780</v>
      </c>
    </row>
    <row r="45" spans="1:3" s="89" customFormat="1">
      <c r="A45" s="135">
        <v>38</v>
      </c>
      <c r="B45" s="124" t="s">
        <v>219</v>
      </c>
      <c r="C45" s="128"/>
    </row>
    <row r="46" spans="1:3" s="89" customFormat="1">
      <c r="A46" s="135">
        <v>39</v>
      </c>
      <c r="B46" s="124" t="s">
        <v>218</v>
      </c>
      <c r="C46" s="128">
        <v>10677017.693534227</v>
      </c>
    </row>
    <row r="47" spans="1:3" s="89" customFormat="1">
      <c r="A47" s="135">
        <v>40</v>
      </c>
      <c r="B47" s="139" t="s">
        <v>217</v>
      </c>
      <c r="C47" s="126">
        <f>SUM(C48:C51)</f>
        <v>0</v>
      </c>
    </row>
    <row r="48" spans="1:3" s="89" customFormat="1">
      <c r="A48" s="135">
        <v>41</v>
      </c>
      <c r="B48" s="129" t="s">
        <v>216</v>
      </c>
      <c r="C48" s="128"/>
    </row>
    <row r="49" spans="1:3" s="89" customFormat="1">
      <c r="A49" s="135">
        <v>42</v>
      </c>
      <c r="B49" s="130" t="s">
        <v>215</v>
      </c>
      <c r="C49" s="128"/>
    </row>
    <row r="50" spans="1:3" s="89" customFormat="1">
      <c r="A50" s="135">
        <v>43</v>
      </c>
      <c r="B50" s="129" t="s">
        <v>214</v>
      </c>
      <c r="C50" s="128"/>
    </row>
    <row r="51" spans="1:3" s="89" customFormat="1" ht="25.5">
      <c r="A51" s="135">
        <v>44</v>
      </c>
      <c r="B51" s="129" t="s">
        <v>213</v>
      </c>
      <c r="C51" s="128"/>
    </row>
    <row r="52" spans="1:3" s="89" customFormat="1" ht="13.5" thickBot="1">
      <c r="A52" s="140">
        <v>45</v>
      </c>
      <c r="B52" s="141" t="s">
        <v>212</v>
      </c>
      <c r="C52" s="142">
        <f>C43-C47</f>
        <v>45083797.693534225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E13" sqref="E13"/>
    </sheetView>
  </sheetViews>
  <sheetFormatPr defaultColWidth="9.140625" defaultRowHeight="12.75"/>
  <cols>
    <col min="1" max="1" width="9.42578125" style="314" bestFit="1" customWidth="1"/>
    <col min="2" max="2" width="59" style="314" customWidth="1"/>
    <col min="3" max="3" width="16.7109375" style="314" bestFit="1" customWidth="1"/>
    <col min="4" max="4" width="14.28515625" style="314" bestFit="1" customWidth="1"/>
    <col min="5" max="16384" width="9.140625" style="314"/>
  </cols>
  <sheetData>
    <row r="1" spans="1:4" ht="15">
      <c r="A1" s="378" t="s">
        <v>36</v>
      </c>
      <c r="B1" s="379" t="str">
        <f>'Info '!C2</f>
        <v>JSC "CREDO BANK"</v>
      </c>
    </row>
    <row r="2" spans="1:4" s="281" customFormat="1" ht="15.75" customHeight="1">
      <c r="A2" s="281" t="s">
        <v>37</v>
      </c>
      <c r="B2" s="4" t="str">
        <f>'1. key ratios '!B2</f>
        <v>30.06.2020</v>
      </c>
    </row>
    <row r="3" spans="1:4" s="281" customFormat="1" ht="15.75" customHeight="1"/>
    <row r="4" spans="1:4" ht="13.5" thickBot="1">
      <c r="A4" s="340" t="s">
        <v>415</v>
      </c>
      <c r="B4" s="387" t="s">
        <v>416</v>
      </c>
    </row>
    <row r="5" spans="1:4" s="388" customFormat="1" ht="12.75" customHeight="1">
      <c r="A5" s="460"/>
      <c r="B5" s="461" t="s">
        <v>419</v>
      </c>
      <c r="C5" s="380" t="s">
        <v>417</v>
      </c>
      <c r="D5" s="381" t="s">
        <v>418</v>
      </c>
    </row>
    <row r="6" spans="1:4" s="389" customFormat="1">
      <c r="A6" s="382">
        <v>1</v>
      </c>
      <c r="B6" s="456" t="s">
        <v>420</v>
      </c>
      <c r="C6" s="456"/>
      <c r="D6" s="383"/>
    </row>
    <row r="7" spans="1:4" s="389" customFormat="1">
      <c r="A7" s="384" t="s">
        <v>406</v>
      </c>
      <c r="B7" s="457" t="s">
        <v>421</v>
      </c>
      <c r="C7" s="449">
        <v>4.4999999999999998E-2</v>
      </c>
      <c r="D7" s="544">
        <f>C7*'5. RWA '!$C$13</f>
        <v>48740820.053916968</v>
      </c>
    </row>
    <row r="8" spans="1:4" s="389" customFormat="1">
      <c r="A8" s="384" t="s">
        <v>407</v>
      </c>
      <c r="B8" s="457" t="s">
        <v>422</v>
      </c>
      <c r="C8" s="450">
        <v>0.06</v>
      </c>
      <c r="D8" s="544">
        <f>C8*'5. RWA '!$C$13</f>
        <v>64987760.071889289</v>
      </c>
    </row>
    <row r="9" spans="1:4" s="389" customFormat="1">
      <c r="A9" s="384" t="s">
        <v>408</v>
      </c>
      <c r="B9" s="457" t="s">
        <v>423</v>
      </c>
      <c r="C9" s="450">
        <v>0.08</v>
      </c>
      <c r="D9" s="544">
        <f>C9*'5. RWA '!$C$13</f>
        <v>86650346.762519062</v>
      </c>
    </row>
    <row r="10" spans="1:4" s="389" customFormat="1">
      <c r="A10" s="382" t="s">
        <v>409</v>
      </c>
      <c r="B10" s="456" t="s">
        <v>424</v>
      </c>
      <c r="C10" s="451"/>
      <c r="D10" s="545"/>
    </row>
    <row r="11" spans="1:4" s="390" customFormat="1">
      <c r="A11" s="385" t="s">
        <v>410</v>
      </c>
      <c r="B11" s="448" t="s">
        <v>490</v>
      </c>
      <c r="C11" s="452">
        <v>0</v>
      </c>
      <c r="D11" s="544">
        <f>C11*'5. RWA '!$C$13</f>
        <v>0</v>
      </c>
    </row>
    <row r="12" spans="1:4" s="390" customFormat="1">
      <c r="A12" s="385" t="s">
        <v>411</v>
      </c>
      <c r="B12" s="448" t="s">
        <v>425</v>
      </c>
      <c r="C12" s="452">
        <v>0</v>
      </c>
      <c r="D12" s="544">
        <f>C12*'5. RWA '!$C$13</f>
        <v>0</v>
      </c>
    </row>
    <row r="13" spans="1:4" s="390" customFormat="1">
      <c r="A13" s="385" t="s">
        <v>412</v>
      </c>
      <c r="B13" s="448" t="s">
        <v>426</v>
      </c>
      <c r="C13" s="452"/>
      <c r="D13" s="544">
        <f>C13*'5. RWA '!$C$13</f>
        <v>0</v>
      </c>
    </row>
    <row r="14" spans="1:4" s="390" customFormat="1">
      <c r="A14" s="382" t="s">
        <v>413</v>
      </c>
      <c r="B14" s="456" t="s">
        <v>487</v>
      </c>
      <c r="C14" s="453"/>
      <c r="D14" s="545"/>
    </row>
    <row r="15" spans="1:4" s="390" customFormat="1">
      <c r="A15" s="385">
        <v>3.1</v>
      </c>
      <c r="B15" s="448" t="s">
        <v>431</v>
      </c>
      <c r="C15" s="452">
        <v>4.5719663498392897E-3</v>
      </c>
      <c r="D15" s="544">
        <f>C15*'5. RWA '!$C$13</f>
        <v>4952030.8700017873</v>
      </c>
    </row>
    <row r="16" spans="1:4" s="390" customFormat="1">
      <c r="A16" s="385">
        <v>3.2</v>
      </c>
      <c r="B16" s="448" t="s">
        <v>432</v>
      </c>
      <c r="C16" s="452">
        <v>6.1017406471061929E-3</v>
      </c>
      <c r="D16" s="544">
        <f>C16*'5. RWA '!$C$13</f>
        <v>6608974.2865838632</v>
      </c>
    </row>
    <row r="17" spans="1:6" s="389" customFormat="1">
      <c r="A17" s="385">
        <v>3.3</v>
      </c>
      <c r="B17" s="448" t="s">
        <v>433</v>
      </c>
      <c r="C17" s="452">
        <v>2.5735654196141589E-2</v>
      </c>
      <c r="D17" s="544">
        <f>C17*'5. RWA '!$C$13</f>
        <v>27875042.003199343</v>
      </c>
    </row>
    <row r="18" spans="1:6" s="388" customFormat="1" ht="12.75" customHeight="1">
      <c r="A18" s="458"/>
      <c r="B18" s="459" t="s">
        <v>486</v>
      </c>
      <c r="C18" s="454" t="s">
        <v>417</v>
      </c>
      <c r="D18" s="546" t="s">
        <v>418</v>
      </c>
    </row>
    <row r="19" spans="1:6" s="389" customFormat="1">
      <c r="A19" s="386">
        <v>4</v>
      </c>
      <c r="B19" s="448" t="s">
        <v>427</v>
      </c>
      <c r="C19" s="452">
        <f>C7+C11+C12+C13+C15</f>
        <v>4.9571966349839292E-2</v>
      </c>
      <c r="D19" s="544">
        <f>C19*'5. RWA '!$C$13</f>
        <v>53692850.923918754</v>
      </c>
    </row>
    <row r="20" spans="1:6" s="389" customFormat="1">
      <c r="A20" s="386">
        <v>5</v>
      </c>
      <c r="B20" s="448" t="s">
        <v>145</v>
      </c>
      <c r="C20" s="452">
        <f>C8+C11+C12+C13+C16</f>
        <v>6.6101740647106194E-2</v>
      </c>
      <c r="D20" s="544">
        <f>C20*'5. RWA '!$C$13</f>
        <v>71596734.358473152</v>
      </c>
    </row>
    <row r="21" spans="1:6" s="389" customFormat="1" ht="13.5" thickBot="1">
      <c r="A21" s="391" t="s">
        <v>414</v>
      </c>
      <c r="B21" s="392" t="s">
        <v>428</v>
      </c>
      <c r="C21" s="455">
        <f>C9+C11+C12+C13+C17</f>
        <v>0.10573565419614159</v>
      </c>
      <c r="D21" s="547">
        <f>C21*'5. RWA '!$C$13</f>
        <v>114525388.7657184</v>
      </c>
    </row>
    <row r="22" spans="1:6">
      <c r="F22" s="340"/>
    </row>
    <row r="23" spans="1:6" ht="51">
      <c r="B23" s="339" t="s">
        <v>489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13" activePane="bottomRight" state="frozen"/>
      <selection activeCell="B47" sqref="B47"/>
      <selection pane="topRight" activeCell="B47" sqref="B47"/>
      <selection pane="bottomLeft" activeCell="B47" sqref="B47"/>
      <selection pane="bottomRight" activeCell="D45" sqref="D4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tr">
        <f>'Info '!C2</f>
        <v>JSC "CREDO BANK"</v>
      </c>
      <c r="E1" s="4"/>
      <c r="F1" s="4"/>
    </row>
    <row r="2" spans="1:6" s="101" customFormat="1" ht="15.75" customHeight="1">
      <c r="A2" s="2" t="s">
        <v>37</v>
      </c>
      <c r="B2" s="4" t="str">
        <f>'1. key ratios '!B2</f>
        <v>30.06.2020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92</v>
      </c>
      <c r="B4" s="272" t="s">
        <v>296</v>
      </c>
      <c r="D4" s="53" t="s">
        <v>79</v>
      </c>
    </row>
    <row r="5" spans="1:6" ht="25.5">
      <c r="A5" s="144" t="s">
        <v>12</v>
      </c>
      <c r="B5" s="303" t="s">
        <v>350</v>
      </c>
      <c r="C5" s="145" t="s">
        <v>98</v>
      </c>
      <c r="D5" s="146" t="s">
        <v>99</v>
      </c>
    </row>
    <row r="6" spans="1:6">
      <c r="A6" s="108">
        <v>1</v>
      </c>
      <c r="B6" s="147" t="s">
        <v>41</v>
      </c>
      <c r="C6" s="148">
        <v>35105522.649999999</v>
      </c>
      <c r="D6" s="149"/>
      <c r="E6" s="150"/>
    </row>
    <row r="7" spans="1:6">
      <c r="A7" s="108">
        <v>2</v>
      </c>
      <c r="B7" s="151" t="s">
        <v>42</v>
      </c>
      <c r="C7" s="152">
        <v>60404161.680000007</v>
      </c>
      <c r="D7" s="153"/>
      <c r="E7" s="150"/>
    </row>
    <row r="8" spans="1:6">
      <c r="A8" s="108">
        <v>3</v>
      </c>
      <c r="B8" s="151" t="s">
        <v>43</v>
      </c>
      <c r="C8" s="152">
        <v>30474828.640000001</v>
      </c>
      <c r="D8" s="153"/>
      <c r="E8" s="150"/>
    </row>
    <row r="9" spans="1:6">
      <c r="A9" s="108">
        <v>4</v>
      </c>
      <c r="B9" s="151" t="s">
        <v>44</v>
      </c>
      <c r="C9" s="152">
        <v>0</v>
      </c>
      <c r="D9" s="153"/>
      <c r="E9" s="150"/>
    </row>
    <row r="10" spans="1:6">
      <c r="A10" s="108">
        <v>5</v>
      </c>
      <c r="B10" s="151" t="s">
        <v>45</v>
      </c>
      <c r="C10" s="152">
        <v>37700646.350000001</v>
      </c>
      <c r="D10" s="153"/>
      <c r="E10" s="150"/>
    </row>
    <row r="11" spans="1:6">
      <c r="A11" s="108">
        <v>6.1</v>
      </c>
      <c r="B11" s="273" t="s">
        <v>46</v>
      </c>
      <c r="C11" s="154">
        <v>941637793.58860004</v>
      </c>
      <c r="D11" s="155"/>
      <c r="E11" s="156"/>
    </row>
    <row r="12" spans="1:6">
      <c r="A12" s="108">
        <v>6.2</v>
      </c>
      <c r="B12" s="274" t="s">
        <v>47</v>
      </c>
      <c r="C12" s="154">
        <v>-34779542.530088805</v>
      </c>
      <c r="D12" s="155"/>
      <c r="E12" s="156"/>
    </row>
    <row r="13" spans="1:6">
      <c r="A13" s="108" t="s">
        <v>523</v>
      </c>
      <c r="B13" s="548" t="s">
        <v>525</v>
      </c>
      <c r="C13" s="154">
        <v>-27628866</v>
      </c>
      <c r="D13" s="159" t="s">
        <v>527</v>
      </c>
      <c r="E13" s="156"/>
    </row>
    <row r="14" spans="1:6">
      <c r="A14" s="108" t="s">
        <v>524</v>
      </c>
      <c r="B14" s="549" t="s">
        <v>526</v>
      </c>
      <c r="C14" s="154">
        <v>-9416378</v>
      </c>
      <c r="D14" s="155"/>
      <c r="E14" s="156"/>
    </row>
    <row r="15" spans="1:6">
      <c r="A15" s="108">
        <v>6</v>
      </c>
      <c r="B15" s="151" t="s">
        <v>48</v>
      </c>
      <c r="C15" s="157">
        <f>C11+C12</f>
        <v>906858251.05851126</v>
      </c>
      <c r="D15" s="155"/>
      <c r="E15" s="150"/>
    </row>
    <row r="16" spans="1:6">
      <c r="A16" s="108">
        <v>7</v>
      </c>
      <c r="B16" s="151" t="s">
        <v>49</v>
      </c>
      <c r="C16" s="152">
        <v>38365912.370000005</v>
      </c>
      <c r="D16" s="153"/>
      <c r="E16" s="150"/>
    </row>
    <row r="17" spans="1:5">
      <c r="A17" s="108">
        <v>8</v>
      </c>
      <c r="B17" s="301" t="s">
        <v>208</v>
      </c>
      <c r="C17" s="152">
        <v>1390991.5</v>
      </c>
      <c r="D17" s="153"/>
      <c r="E17" s="150"/>
    </row>
    <row r="18" spans="1:5">
      <c r="A18" s="108">
        <v>9</v>
      </c>
      <c r="B18" s="151" t="s">
        <v>50</v>
      </c>
      <c r="C18" s="152"/>
      <c r="D18" s="153"/>
      <c r="E18" s="150"/>
    </row>
    <row r="19" spans="1:5">
      <c r="A19" s="108">
        <v>9.1</v>
      </c>
      <c r="B19" s="158" t="s">
        <v>94</v>
      </c>
      <c r="C19" s="154"/>
      <c r="D19" s="153"/>
      <c r="E19" s="150"/>
    </row>
    <row r="20" spans="1:5">
      <c r="A20" s="108">
        <v>9.1999999999999993</v>
      </c>
      <c r="B20" s="158" t="s">
        <v>95</v>
      </c>
      <c r="C20" s="154"/>
      <c r="D20" s="153"/>
      <c r="E20" s="150"/>
    </row>
    <row r="21" spans="1:5">
      <c r="A21" s="108">
        <v>9.3000000000000007</v>
      </c>
      <c r="B21" s="275" t="s">
        <v>278</v>
      </c>
      <c r="C21" s="154"/>
      <c r="D21" s="153"/>
      <c r="E21" s="150"/>
    </row>
    <row r="22" spans="1:5">
      <c r="A22" s="108">
        <v>10</v>
      </c>
      <c r="B22" s="151" t="s">
        <v>51</v>
      </c>
      <c r="C22" s="152">
        <v>30475812.120000001</v>
      </c>
      <c r="D22" s="153"/>
      <c r="E22" s="150"/>
    </row>
    <row r="23" spans="1:5">
      <c r="A23" s="108">
        <v>10.1</v>
      </c>
      <c r="B23" s="158" t="s">
        <v>96</v>
      </c>
      <c r="C23" s="152">
        <v>9174112.9499999993</v>
      </c>
      <c r="D23" s="159" t="s">
        <v>528</v>
      </c>
      <c r="E23" s="150"/>
    </row>
    <row r="24" spans="1:5">
      <c r="A24" s="108">
        <v>11</v>
      </c>
      <c r="B24" s="160" t="s">
        <v>52</v>
      </c>
      <c r="C24" s="161">
        <v>32721984.600000005</v>
      </c>
      <c r="D24" s="162"/>
      <c r="E24" s="150"/>
    </row>
    <row r="25" spans="1:5" ht="15">
      <c r="A25" s="108">
        <v>12</v>
      </c>
      <c r="B25" s="163" t="s">
        <v>53</v>
      </c>
      <c r="C25" s="164">
        <f>SUM(C6:C10,C15:C18,C22,C24)</f>
        <v>1173498110.9685111</v>
      </c>
      <c r="D25" s="165"/>
      <c r="E25" s="166"/>
    </row>
    <row r="26" spans="1:5">
      <c r="A26" s="108">
        <v>13</v>
      </c>
      <c r="B26" s="151" t="s">
        <v>55</v>
      </c>
      <c r="C26" s="167">
        <v>0</v>
      </c>
      <c r="D26" s="168"/>
      <c r="E26" s="150"/>
    </row>
    <row r="27" spans="1:5">
      <c r="A27" s="108">
        <v>14</v>
      </c>
      <c r="B27" s="151" t="s">
        <v>56</v>
      </c>
      <c r="C27" s="152">
        <v>27930447.230846997</v>
      </c>
      <c r="D27" s="153"/>
      <c r="E27" s="150"/>
    </row>
    <row r="28" spans="1:5">
      <c r="A28" s="108">
        <v>15</v>
      </c>
      <c r="B28" s="151" t="s">
        <v>57</v>
      </c>
      <c r="C28" s="152">
        <v>11649067.612278897</v>
      </c>
      <c r="D28" s="153"/>
      <c r="E28" s="150"/>
    </row>
    <row r="29" spans="1:5">
      <c r="A29" s="108">
        <v>16</v>
      </c>
      <c r="B29" s="151" t="s">
        <v>58</v>
      </c>
      <c r="C29" s="152">
        <v>57476216.304559998</v>
      </c>
      <c r="D29" s="153"/>
      <c r="E29" s="150"/>
    </row>
    <row r="30" spans="1:5">
      <c r="A30" s="108">
        <v>17</v>
      </c>
      <c r="B30" s="151" t="s">
        <v>59</v>
      </c>
      <c r="C30" s="152">
        <v>0</v>
      </c>
      <c r="D30" s="153"/>
      <c r="E30" s="150"/>
    </row>
    <row r="31" spans="1:5">
      <c r="A31" s="108">
        <v>18</v>
      </c>
      <c r="B31" s="151" t="s">
        <v>60</v>
      </c>
      <c r="C31" s="152">
        <v>825171055.1409812</v>
      </c>
      <c r="D31" s="153"/>
      <c r="E31" s="150"/>
    </row>
    <row r="32" spans="1:5">
      <c r="A32" s="108">
        <v>19</v>
      </c>
      <c r="B32" s="151" t="s">
        <v>61</v>
      </c>
      <c r="C32" s="152">
        <v>16162110.25</v>
      </c>
      <c r="D32" s="153"/>
      <c r="E32" s="150"/>
    </row>
    <row r="33" spans="1:5">
      <c r="A33" s="108">
        <v>20</v>
      </c>
      <c r="B33" s="151" t="s">
        <v>62</v>
      </c>
      <c r="C33" s="152">
        <v>65286729.739999995</v>
      </c>
      <c r="D33" s="153"/>
      <c r="E33" s="150"/>
    </row>
    <row r="34" spans="1:5">
      <c r="A34" s="108">
        <v>20.100000000000001</v>
      </c>
      <c r="B34" s="169" t="s">
        <v>529</v>
      </c>
      <c r="C34" s="161"/>
      <c r="D34" s="153"/>
      <c r="E34" s="150"/>
    </row>
    <row r="35" spans="1:5">
      <c r="A35" s="108">
        <v>21</v>
      </c>
      <c r="B35" s="160" t="s">
        <v>63</v>
      </c>
      <c r="C35" s="161">
        <v>35336780</v>
      </c>
      <c r="D35" s="153"/>
      <c r="E35" s="150"/>
    </row>
    <row r="36" spans="1:5">
      <c r="A36" s="108">
        <v>21.1</v>
      </c>
      <c r="B36" s="169" t="s">
        <v>97</v>
      </c>
      <c r="C36" s="170">
        <v>34406780</v>
      </c>
      <c r="D36" s="159" t="s">
        <v>530</v>
      </c>
      <c r="E36" s="150"/>
    </row>
    <row r="37" spans="1:5" ht="15">
      <c r="A37" s="108">
        <v>22</v>
      </c>
      <c r="B37" s="163" t="s">
        <v>64</v>
      </c>
      <c r="C37" s="164">
        <f>SUM(C26:C35)</f>
        <v>1039012406.2786671</v>
      </c>
      <c r="D37" s="165"/>
      <c r="E37" s="166"/>
    </row>
    <row r="38" spans="1:5">
      <c r="A38" s="108">
        <v>23</v>
      </c>
      <c r="B38" s="160" t="s">
        <v>66</v>
      </c>
      <c r="C38" s="152">
        <v>4400000</v>
      </c>
      <c r="D38" s="159" t="s">
        <v>531</v>
      </c>
      <c r="E38" s="150"/>
    </row>
    <row r="39" spans="1:5">
      <c r="A39" s="108">
        <v>24</v>
      </c>
      <c r="B39" s="160" t="s">
        <v>67</v>
      </c>
      <c r="C39" s="152">
        <v>0</v>
      </c>
      <c r="D39" s="153"/>
      <c r="E39" s="150"/>
    </row>
    <row r="40" spans="1:5">
      <c r="A40" s="108">
        <v>25</v>
      </c>
      <c r="B40" s="160" t="s">
        <v>68</v>
      </c>
      <c r="C40" s="152">
        <v>0</v>
      </c>
      <c r="D40" s="153"/>
      <c r="E40" s="150"/>
    </row>
    <row r="41" spans="1:5">
      <c r="A41" s="108">
        <v>26</v>
      </c>
      <c r="B41" s="160" t="s">
        <v>69</v>
      </c>
      <c r="C41" s="152">
        <v>0</v>
      </c>
      <c r="D41" s="153"/>
      <c r="E41" s="150"/>
    </row>
    <row r="42" spans="1:5">
      <c r="A42" s="108">
        <v>27</v>
      </c>
      <c r="B42" s="160" t="s">
        <v>70</v>
      </c>
      <c r="C42" s="152">
        <v>0</v>
      </c>
      <c r="D42" s="153"/>
      <c r="E42" s="150"/>
    </row>
    <row r="43" spans="1:5">
      <c r="A43" s="108">
        <v>28</v>
      </c>
      <c r="B43" s="160" t="s">
        <v>71</v>
      </c>
      <c r="C43" s="152">
        <v>129781303.05999966</v>
      </c>
      <c r="D43" s="159" t="s">
        <v>532</v>
      </c>
      <c r="E43" s="150"/>
    </row>
    <row r="44" spans="1:5">
      <c r="A44" s="108">
        <v>29</v>
      </c>
      <c r="B44" s="160" t="s">
        <v>72</v>
      </c>
      <c r="C44" s="152">
        <v>304401.28999999998</v>
      </c>
      <c r="D44" s="159" t="s">
        <v>533</v>
      </c>
      <c r="E44" s="150"/>
    </row>
    <row r="45" spans="1:5" ht="15.75" thickBot="1">
      <c r="A45" s="171">
        <v>30</v>
      </c>
      <c r="B45" s="172" t="s">
        <v>276</v>
      </c>
      <c r="C45" s="173">
        <f>SUM(C38:C44)</f>
        <v>134485704.34999967</v>
      </c>
      <c r="D45" s="174"/>
      <c r="E45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1" bestFit="1" customWidth="1"/>
    <col min="17" max="17" width="14.7109375" style="51" customWidth="1"/>
    <col min="18" max="18" width="13" style="51" bestFit="1" customWidth="1"/>
    <col min="19" max="19" width="34.85546875" style="51" customWidth="1"/>
    <col min="20" max="16384" width="9.140625" style="51"/>
  </cols>
  <sheetData>
    <row r="1" spans="1:19">
      <c r="A1" s="2" t="s">
        <v>36</v>
      </c>
      <c r="B1" s="4" t="str">
        <f>'Info '!C2</f>
        <v>JSC "CREDO BANK"</v>
      </c>
    </row>
    <row r="2" spans="1:19">
      <c r="A2" s="2" t="s">
        <v>37</v>
      </c>
      <c r="B2" s="4" t="str">
        <f>'1. key ratios '!B2</f>
        <v>30.06.2020</v>
      </c>
    </row>
    <row r="4" spans="1:19" ht="26.25" thickBot="1">
      <c r="A4" s="4" t="s">
        <v>258</v>
      </c>
      <c r="B4" s="325" t="s">
        <v>385</v>
      </c>
    </row>
    <row r="5" spans="1:19" s="311" customFormat="1">
      <c r="A5" s="306"/>
      <c r="B5" s="307"/>
      <c r="C5" s="308" t="s">
        <v>0</v>
      </c>
      <c r="D5" s="308" t="s">
        <v>1</v>
      </c>
      <c r="E5" s="308" t="s">
        <v>2</v>
      </c>
      <c r="F5" s="308" t="s">
        <v>3</v>
      </c>
      <c r="G5" s="308" t="s">
        <v>4</v>
      </c>
      <c r="H5" s="308" t="s">
        <v>11</v>
      </c>
      <c r="I5" s="308" t="s">
        <v>14</v>
      </c>
      <c r="J5" s="308" t="s">
        <v>15</v>
      </c>
      <c r="K5" s="308" t="s">
        <v>16</v>
      </c>
      <c r="L5" s="308" t="s">
        <v>17</v>
      </c>
      <c r="M5" s="308" t="s">
        <v>18</v>
      </c>
      <c r="N5" s="308" t="s">
        <v>19</v>
      </c>
      <c r="O5" s="308" t="s">
        <v>368</v>
      </c>
      <c r="P5" s="308" t="s">
        <v>369</v>
      </c>
      <c r="Q5" s="308" t="s">
        <v>370</v>
      </c>
      <c r="R5" s="309" t="s">
        <v>371</v>
      </c>
      <c r="S5" s="310" t="s">
        <v>372</v>
      </c>
    </row>
    <row r="6" spans="1:19" s="311" customFormat="1" ht="99" customHeight="1">
      <c r="A6" s="312"/>
      <c r="B6" s="494" t="s">
        <v>373</v>
      </c>
      <c r="C6" s="490">
        <v>0</v>
      </c>
      <c r="D6" s="491"/>
      <c r="E6" s="490">
        <v>0.2</v>
      </c>
      <c r="F6" s="491"/>
      <c r="G6" s="490">
        <v>0.35</v>
      </c>
      <c r="H6" s="491"/>
      <c r="I6" s="490">
        <v>0.5</v>
      </c>
      <c r="J6" s="491"/>
      <c r="K6" s="490">
        <v>0.75</v>
      </c>
      <c r="L6" s="491"/>
      <c r="M6" s="490">
        <v>1</v>
      </c>
      <c r="N6" s="491"/>
      <c r="O6" s="490">
        <v>1.5</v>
      </c>
      <c r="P6" s="491"/>
      <c r="Q6" s="490">
        <v>2.5</v>
      </c>
      <c r="R6" s="491"/>
      <c r="S6" s="492" t="s">
        <v>257</v>
      </c>
    </row>
    <row r="7" spans="1:19" s="311" customFormat="1" ht="30.75" customHeight="1">
      <c r="A7" s="312"/>
      <c r="B7" s="495"/>
      <c r="C7" s="302" t="s">
        <v>260</v>
      </c>
      <c r="D7" s="302" t="s">
        <v>259</v>
      </c>
      <c r="E7" s="302" t="s">
        <v>260</v>
      </c>
      <c r="F7" s="302" t="s">
        <v>259</v>
      </c>
      <c r="G7" s="302" t="s">
        <v>260</v>
      </c>
      <c r="H7" s="302" t="s">
        <v>259</v>
      </c>
      <c r="I7" s="302" t="s">
        <v>260</v>
      </c>
      <c r="J7" s="302" t="s">
        <v>259</v>
      </c>
      <c r="K7" s="302" t="s">
        <v>260</v>
      </c>
      <c r="L7" s="302" t="s">
        <v>259</v>
      </c>
      <c r="M7" s="302" t="s">
        <v>260</v>
      </c>
      <c r="N7" s="302" t="s">
        <v>259</v>
      </c>
      <c r="O7" s="302" t="s">
        <v>260</v>
      </c>
      <c r="P7" s="302" t="s">
        <v>259</v>
      </c>
      <c r="Q7" s="302" t="s">
        <v>260</v>
      </c>
      <c r="R7" s="302" t="s">
        <v>259</v>
      </c>
      <c r="S7" s="493"/>
    </row>
    <row r="8" spans="1:19" s="177" customFormat="1">
      <c r="A8" s="175">
        <v>1</v>
      </c>
      <c r="B8" s="1" t="s">
        <v>101</v>
      </c>
      <c r="C8" s="176">
        <v>35633621.019999996</v>
      </c>
      <c r="D8" s="176"/>
      <c r="E8" s="176"/>
      <c r="F8" s="176"/>
      <c r="G8" s="176"/>
      <c r="H8" s="176"/>
      <c r="I8" s="176"/>
      <c r="J8" s="176"/>
      <c r="K8" s="176"/>
      <c r="L8" s="176"/>
      <c r="M8" s="176">
        <v>36620588.970000006</v>
      </c>
      <c r="N8" s="176"/>
      <c r="O8" s="176"/>
      <c r="P8" s="176"/>
      <c r="Q8" s="176"/>
      <c r="R8" s="176"/>
      <c r="S8" s="326">
        <f>$C$6*SUM(C8:D8)+$E$6*SUM(E8:F8)+$G$6*SUM(G8:H8)+$I$6*SUM(I8:J8)+$K$6*SUM(K8:L8)+$M$6*SUM(M8:N8)+$O$6*SUM(O8:P8)+$Q$6*SUM(Q8:R8)</f>
        <v>36620588.970000006</v>
      </c>
    </row>
    <row r="9" spans="1:19" s="177" customFormat="1">
      <c r="A9" s="175">
        <v>2</v>
      </c>
      <c r="B9" s="1" t="s">
        <v>102</v>
      </c>
      <c r="C9" s="176">
        <v>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326">
        <f t="shared" ref="S9:S21" si="0">$C$6*SUM(C9:D9)+$E$6*SUM(E9:F9)+$G$6*SUM(G9:H9)+$I$6*SUM(I9:J9)+$K$6*SUM(K9:L9)+$M$6*SUM(M9:N9)+$O$6*SUM(O9:P9)+$Q$6*SUM(Q9:R9)</f>
        <v>0</v>
      </c>
    </row>
    <row r="10" spans="1:19" s="177" customFormat="1">
      <c r="A10" s="175">
        <v>3</v>
      </c>
      <c r="B10" s="1" t="s">
        <v>279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326">
        <f t="shared" si="0"/>
        <v>0</v>
      </c>
    </row>
    <row r="11" spans="1:19" s="177" customFormat="1">
      <c r="A11" s="175">
        <v>4</v>
      </c>
      <c r="B11" s="1" t="s">
        <v>103</v>
      </c>
      <c r="C11" s="176">
        <v>26121238.350000001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326">
        <f t="shared" si="0"/>
        <v>0</v>
      </c>
    </row>
    <row r="12" spans="1:19" s="177" customFormat="1">
      <c r="A12" s="175">
        <v>5</v>
      </c>
      <c r="B12" s="1" t="s">
        <v>104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326">
        <f t="shared" si="0"/>
        <v>0</v>
      </c>
    </row>
    <row r="13" spans="1:19" s="177" customFormat="1">
      <c r="A13" s="175">
        <v>6</v>
      </c>
      <c r="B13" s="1" t="s">
        <v>105</v>
      </c>
      <c r="C13" s="176"/>
      <c r="D13" s="176"/>
      <c r="E13" s="176">
        <v>442377.55</v>
      </c>
      <c r="F13" s="176"/>
      <c r="G13" s="176"/>
      <c r="H13" s="176"/>
      <c r="I13" s="176">
        <v>28987744.649999999</v>
      </c>
      <c r="J13" s="176"/>
      <c r="K13" s="176"/>
      <c r="L13" s="176"/>
      <c r="M13" s="176">
        <v>1042869</v>
      </c>
      <c r="N13" s="176"/>
      <c r="O13" s="176"/>
      <c r="P13" s="176"/>
      <c r="Q13" s="176"/>
      <c r="R13" s="176"/>
      <c r="S13" s="326">
        <f t="shared" si="0"/>
        <v>15625216.834999999</v>
      </c>
    </row>
    <row r="14" spans="1:19" s="177" customFormat="1">
      <c r="A14" s="175">
        <v>7</v>
      </c>
      <c r="B14" s="1" t="s">
        <v>106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326">
        <f t="shared" si="0"/>
        <v>0</v>
      </c>
    </row>
    <row r="15" spans="1:19" s="177" customFormat="1">
      <c r="A15" s="175">
        <v>8</v>
      </c>
      <c r="B15" s="1" t="s">
        <v>107</v>
      </c>
      <c r="C15" s="176"/>
      <c r="D15" s="176"/>
      <c r="E15" s="176"/>
      <c r="F15" s="176"/>
      <c r="G15" s="176"/>
      <c r="H15" s="176"/>
      <c r="I15" s="176" t="s">
        <v>10</v>
      </c>
      <c r="J15" s="176"/>
      <c r="K15" s="176">
        <v>904565205.5710721</v>
      </c>
      <c r="L15" s="176">
        <v>1962517.62</v>
      </c>
      <c r="M15" s="176"/>
      <c r="N15" s="176"/>
      <c r="O15" s="176"/>
      <c r="P15" s="176"/>
      <c r="Q15" s="176"/>
      <c r="R15" s="176"/>
      <c r="S15" s="326">
        <f t="shared" si="0"/>
        <v>679895792.39330411</v>
      </c>
    </row>
    <row r="16" spans="1:19" s="177" customFormat="1">
      <c r="A16" s="175">
        <v>9</v>
      </c>
      <c r="B16" s="1" t="s">
        <v>108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26">
        <f t="shared" si="0"/>
        <v>0</v>
      </c>
    </row>
    <row r="17" spans="1:19" s="177" customFormat="1">
      <c r="A17" s="175">
        <v>10</v>
      </c>
      <c r="B17" s="1" t="s">
        <v>109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>
        <v>1923282.0443853638</v>
      </c>
      <c r="N17" s="176"/>
      <c r="O17" s="176">
        <v>298734.54800204909</v>
      </c>
      <c r="P17" s="176"/>
      <c r="Q17" s="176"/>
      <c r="R17" s="176"/>
      <c r="S17" s="326">
        <f t="shared" si="0"/>
        <v>2371383.8663884373</v>
      </c>
    </row>
    <row r="18" spans="1:19" s="177" customFormat="1">
      <c r="A18" s="175">
        <v>11</v>
      </c>
      <c r="B18" s="1" t="s">
        <v>110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>
        <v>52534901.298081368</v>
      </c>
      <c r="N18" s="176"/>
      <c r="O18" s="176">
        <v>13262103.219976196</v>
      </c>
      <c r="P18" s="176"/>
      <c r="Q18" s="176"/>
      <c r="R18" s="176"/>
      <c r="S18" s="326">
        <f t="shared" si="0"/>
        <v>72428056.128045663</v>
      </c>
    </row>
    <row r="19" spans="1:19" s="177" customFormat="1">
      <c r="A19" s="175">
        <v>12</v>
      </c>
      <c r="B19" s="1" t="s">
        <v>111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326">
        <f t="shared" si="0"/>
        <v>0</v>
      </c>
    </row>
    <row r="20" spans="1:19" s="177" customFormat="1">
      <c r="A20" s="175">
        <v>13</v>
      </c>
      <c r="B20" s="1" t="s">
        <v>256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326">
        <f t="shared" si="0"/>
        <v>0</v>
      </c>
    </row>
    <row r="21" spans="1:19" s="177" customFormat="1">
      <c r="A21" s="175">
        <v>14</v>
      </c>
      <c r="B21" s="1" t="s">
        <v>113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>
        <v>55414675.289999969</v>
      </c>
      <c r="N21" s="176"/>
      <c r="O21" s="176"/>
      <c r="P21" s="176"/>
      <c r="Q21" s="176"/>
      <c r="R21" s="176"/>
      <c r="S21" s="326">
        <f t="shared" si="0"/>
        <v>55414675.289999969</v>
      </c>
    </row>
    <row r="22" spans="1:19" ht="13.5" thickBot="1">
      <c r="A22" s="178"/>
      <c r="B22" s="179" t="s">
        <v>114</v>
      </c>
      <c r="C22" s="180">
        <f>SUM(C8:C21)</f>
        <v>61754859.369999997</v>
      </c>
      <c r="D22" s="180">
        <f t="shared" ref="D22:J22" si="1">SUM(D8:D21)</f>
        <v>0</v>
      </c>
      <c r="E22" s="180">
        <f t="shared" si="1"/>
        <v>442377.55</v>
      </c>
      <c r="F22" s="180">
        <f t="shared" si="1"/>
        <v>0</v>
      </c>
      <c r="G22" s="180">
        <f t="shared" si="1"/>
        <v>0</v>
      </c>
      <c r="H22" s="180">
        <f t="shared" si="1"/>
        <v>0</v>
      </c>
      <c r="I22" s="180">
        <f t="shared" si="1"/>
        <v>28987744.649999999</v>
      </c>
      <c r="J22" s="180">
        <f t="shared" si="1"/>
        <v>0</v>
      </c>
      <c r="K22" s="180">
        <f t="shared" ref="K22:S22" si="2">SUM(K8:K21)</f>
        <v>904565205.5710721</v>
      </c>
      <c r="L22" s="180">
        <f t="shared" si="2"/>
        <v>1962517.62</v>
      </c>
      <c r="M22" s="180">
        <f t="shared" si="2"/>
        <v>147536316.6024667</v>
      </c>
      <c r="N22" s="180">
        <f t="shared" si="2"/>
        <v>0</v>
      </c>
      <c r="O22" s="180">
        <f t="shared" si="2"/>
        <v>13560837.767978245</v>
      </c>
      <c r="P22" s="180">
        <f t="shared" si="2"/>
        <v>0</v>
      </c>
      <c r="Q22" s="180">
        <f t="shared" si="2"/>
        <v>0</v>
      </c>
      <c r="R22" s="180">
        <f t="shared" si="2"/>
        <v>0</v>
      </c>
      <c r="S22" s="327">
        <f t="shared" si="2"/>
        <v>862355713.48273826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36</v>
      </c>
      <c r="B1" s="4" t="str">
        <f>'Info '!C2</f>
        <v>JSC "CREDO BANK"</v>
      </c>
    </row>
    <row r="2" spans="1:22">
      <c r="A2" s="2" t="s">
        <v>37</v>
      </c>
      <c r="B2" s="4" t="str">
        <f>'1. key ratios '!B2</f>
        <v>30.06.2020</v>
      </c>
    </row>
    <row r="4" spans="1:22" ht="13.5" thickBot="1">
      <c r="A4" s="4" t="s">
        <v>376</v>
      </c>
      <c r="B4" s="181" t="s">
        <v>100</v>
      </c>
      <c r="V4" s="53" t="s">
        <v>79</v>
      </c>
    </row>
    <row r="5" spans="1:22" ht="12.75" customHeight="1">
      <c r="A5" s="182"/>
      <c r="B5" s="183"/>
      <c r="C5" s="496" t="s">
        <v>287</v>
      </c>
      <c r="D5" s="497"/>
      <c r="E5" s="497"/>
      <c r="F5" s="497"/>
      <c r="G5" s="497"/>
      <c r="H5" s="497"/>
      <c r="I5" s="497"/>
      <c r="J5" s="497"/>
      <c r="K5" s="497"/>
      <c r="L5" s="498"/>
      <c r="M5" s="499" t="s">
        <v>288</v>
      </c>
      <c r="N5" s="500"/>
      <c r="O5" s="500"/>
      <c r="P5" s="500"/>
      <c r="Q5" s="500"/>
      <c r="R5" s="500"/>
      <c r="S5" s="501"/>
      <c r="T5" s="504" t="s">
        <v>374</v>
      </c>
      <c r="U5" s="504" t="s">
        <v>375</v>
      </c>
      <c r="V5" s="502" t="s">
        <v>126</v>
      </c>
    </row>
    <row r="6" spans="1:22" s="114" customFormat="1" ht="102">
      <c r="A6" s="111"/>
      <c r="B6" s="184"/>
      <c r="C6" s="185" t="s">
        <v>115</v>
      </c>
      <c r="D6" s="278" t="s">
        <v>116</v>
      </c>
      <c r="E6" s="212" t="s">
        <v>290</v>
      </c>
      <c r="F6" s="212" t="s">
        <v>291</v>
      </c>
      <c r="G6" s="278" t="s">
        <v>294</v>
      </c>
      <c r="H6" s="278" t="s">
        <v>289</v>
      </c>
      <c r="I6" s="278" t="s">
        <v>117</v>
      </c>
      <c r="J6" s="278" t="s">
        <v>118</v>
      </c>
      <c r="K6" s="186" t="s">
        <v>119</v>
      </c>
      <c r="L6" s="187" t="s">
        <v>120</v>
      </c>
      <c r="M6" s="185" t="s">
        <v>292</v>
      </c>
      <c r="N6" s="186" t="s">
        <v>121</v>
      </c>
      <c r="O6" s="186" t="s">
        <v>122</v>
      </c>
      <c r="P6" s="186" t="s">
        <v>123</v>
      </c>
      <c r="Q6" s="186" t="s">
        <v>124</v>
      </c>
      <c r="R6" s="186" t="s">
        <v>125</v>
      </c>
      <c r="S6" s="304" t="s">
        <v>293</v>
      </c>
      <c r="T6" s="505"/>
      <c r="U6" s="505"/>
      <c r="V6" s="503"/>
    </row>
    <row r="7" spans="1:22" s="177" customFormat="1">
      <c r="A7" s="188">
        <v>1</v>
      </c>
      <c r="B7" s="1" t="s">
        <v>101</v>
      </c>
      <c r="C7" s="189"/>
      <c r="D7" s="176"/>
      <c r="E7" s="176"/>
      <c r="F7" s="176"/>
      <c r="G7" s="176"/>
      <c r="H7" s="176"/>
      <c r="I7" s="176"/>
      <c r="J7" s="176"/>
      <c r="K7" s="176"/>
      <c r="L7" s="190"/>
      <c r="M7" s="189"/>
      <c r="N7" s="176"/>
      <c r="O7" s="176"/>
      <c r="P7" s="176"/>
      <c r="Q7" s="176"/>
      <c r="R7" s="176"/>
      <c r="S7" s="190"/>
      <c r="T7" s="313"/>
      <c r="U7" s="313"/>
      <c r="V7" s="191">
        <f>SUM(C7:S7)</f>
        <v>0</v>
      </c>
    </row>
    <row r="8" spans="1:22" s="177" customFormat="1">
      <c r="A8" s="188">
        <v>2</v>
      </c>
      <c r="B8" s="1" t="s">
        <v>102</v>
      </c>
      <c r="C8" s="189"/>
      <c r="D8" s="176"/>
      <c r="E8" s="176"/>
      <c r="F8" s="176"/>
      <c r="G8" s="176"/>
      <c r="H8" s="176"/>
      <c r="I8" s="176"/>
      <c r="J8" s="176"/>
      <c r="K8" s="176"/>
      <c r="L8" s="190"/>
      <c r="M8" s="189"/>
      <c r="N8" s="176"/>
      <c r="O8" s="176"/>
      <c r="P8" s="176"/>
      <c r="Q8" s="176"/>
      <c r="R8" s="176"/>
      <c r="S8" s="190"/>
      <c r="T8" s="313"/>
      <c r="U8" s="313"/>
      <c r="V8" s="191">
        <f t="shared" ref="V8:V20" si="0">SUM(C8:S8)</f>
        <v>0</v>
      </c>
    </row>
    <row r="9" spans="1:22" s="177" customFormat="1">
      <c r="A9" s="188">
        <v>3</v>
      </c>
      <c r="B9" s="1" t="s">
        <v>280</v>
      </c>
      <c r="C9" s="189"/>
      <c r="D9" s="176"/>
      <c r="E9" s="176"/>
      <c r="F9" s="176"/>
      <c r="G9" s="176"/>
      <c r="H9" s="176"/>
      <c r="I9" s="176"/>
      <c r="J9" s="176"/>
      <c r="K9" s="176"/>
      <c r="L9" s="190"/>
      <c r="M9" s="189"/>
      <c r="N9" s="176"/>
      <c r="O9" s="176"/>
      <c r="P9" s="176"/>
      <c r="Q9" s="176"/>
      <c r="R9" s="176"/>
      <c r="S9" s="190"/>
      <c r="T9" s="313"/>
      <c r="U9" s="313"/>
      <c r="V9" s="191">
        <f t="shared" si="0"/>
        <v>0</v>
      </c>
    </row>
    <row r="10" spans="1:22" s="177" customFormat="1">
      <c r="A10" s="188">
        <v>4</v>
      </c>
      <c r="B10" s="1" t="s">
        <v>103</v>
      </c>
      <c r="C10" s="189"/>
      <c r="D10" s="176"/>
      <c r="E10" s="176"/>
      <c r="F10" s="176"/>
      <c r="G10" s="176"/>
      <c r="H10" s="176"/>
      <c r="I10" s="176"/>
      <c r="J10" s="176"/>
      <c r="K10" s="176"/>
      <c r="L10" s="190"/>
      <c r="M10" s="189"/>
      <c r="N10" s="176"/>
      <c r="O10" s="176"/>
      <c r="P10" s="176"/>
      <c r="Q10" s="176"/>
      <c r="R10" s="176"/>
      <c r="S10" s="190"/>
      <c r="T10" s="313"/>
      <c r="U10" s="313"/>
      <c r="V10" s="191">
        <f t="shared" si="0"/>
        <v>0</v>
      </c>
    </row>
    <row r="11" spans="1:22" s="177" customFormat="1">
      <c r="A11" s="188">
        <v>5</v>
      </c>
      <c r="B11" s="1" t="s">
        <v>104</v>
      </c>
      <c r="C11" s="189"/>
      <c r="D11" s="176"/>
      <c r="E11" s="176"/>
      <c r="F11" s="176"/>
      <c r="G11" s="176"/>
      <c r="H11" s="176"/>
      <c r="I11" s="176"/>
      <c r="J11" s="176"/>
      <c r="K11" s="176"/>
      <c r="L11" s="190"/>
      <c r="M11" s="189"/>
      <c r="N11" s="176"/>
      <c r="O11" s="176"/>
      <c r="P11" s="176"/>
      <c r="Q11" s="176"/>
      <c r="R11" s="176"/>
      <c r="S11" s="190"/>
      <c r="T11" s="313"/>
      <c r="U11" s="313"/>
      <c r="V11" s="191">
        <f t="shared" si="0"/>
        <v>0</v>
      </c>
    </row>
    <row r="12" spans="1:22" s="177" customFormat="1">
      <c r="A12" s="188">
        <v>6</v>
      </c>
      <c r="B12" s="1" t="s">
        <v>105</v>
      </c>
      <c r="C12" s="189"/>
      <c r="D12" s="176"/>
      <c r="E12" s="176"/>
      <c r="F12" s="176"/>
      <c r="G12" s="176"/>
      <c r="H12" s="176"/>
      <c r="I12" s="176"/>
      <c r="J12" s="176"/>
      <c r="K12" s="176"/>
      <c r="L12" s="190"/>
      <c r="M12" s="189"/>
      <c r="N12" s="176"/>
      <c r="O12" s="176"/>
      <c r="P12" s="176"/>
      <c r="Q12" s="176"/>
      <c r="R12" s="176"/>
      <c r="S12" s="190"/>
      <c r="T12" s="313"/>
      <c r="U12" s="313"/>
      <c r="V12" s="191">
        <f t="shared" si="0"/>
        <v>0</v>
      </c>
    </row>
    <row r="13" spans="1:22" s="177" customFormat="1">
      <c r="A13" s="188">
        <v>7</v>
      </c>
      <c r="B13" s="1" t="s">
        <v>106</v>
      </c>
      <c r="C13" s="189"/>
      <c r="D13" s="176"/>
      <c r="E13" s="176"/>
      <c r="F13" s="176"/>
      <c r="G13" s="176"/>
      <c r="H13" s="176"/>
      <c r="I13" s="176"/>
      <c r="J13" s="176"/>
      <c r="K13" s="176"/>
      <c r="L13" s="190"/>
      <c r="M13" s="189"/>
      <c r="N13" s="176"/>
      <c r="O13" s="176"/>
      <c r="P13" s="176"/>
      <c r="Q13" s="176"/>
      <c r="R13" s="176"/>
      <c r="S13" s="190"/>
      <c r="T13" s="313"/>
      <c r="U13" s="313"/>
      <c r="V13" s="191">
        <f t="shared" si="0"/>
        <v>0</v>
      </c>
    </row>
    <row r="14" spans="1:22" s="177" customFormat="1">
      <c r="A14" s="188">
        <v>8</v>
      </c>
      <c r="B14" s="1" t="s">
        <v>107</v>
      </c>
      <c r="C14" s="189"/>
      <c r="D14" s="176"/>
      <c r="E14" s="176"/>
      <c r="F14" s="176"/>
      <c r="G14" s="176"/>
      <c r="H14" s="176"/>
      <c r="I14" s="176"/>
      <c r="J14" s="176"/>
      <c r="K14" s="176"/>
      <c r="L14" s="190"/>
      <c r="M14" s="189"/>
      <c r="N14" s="176"/>
      <c r="O14" s="176"/>
      <c r="P14" s="176"/>
      <c r="Q14" s="176"/>
      <c r="R14" s="176"/>
      <c r="S14" s="190"/>
      <c r="T14" s="313"/>
      <c r="U14" s="313"/>
      <c r="V14" s="191">
        <f t="shared" si="0"/>
        <v>0</v>
      </c>
    </row>
    <row r="15" spans="1:22" s="177" customFormat="1">
      <c r="A15" s="188">
        <v>9</v>
      </c>
      <c r="B15" s="1" t="s">
        <v>108</v>
      </c>
      <c r="C15" s="189"/>
      <c r="D15" s="176"/>
      <c r="E15" s="176"/>
      <c r="F15" s="176"/>
      <c r="G15" s="176"/>
      <c r="H15" s="176"/>
      <c r="I15" s="176"/>
      <c r="J15" s="176"/>
      <c r="K15" s="176"/>
      <c r="L15" s="190"/>
      <c r="M15" s="189"/>
      <c r="N15" s="176"/>
      <c r="O15" s="176"/>
      <c r="P15" s="176"/>
      <c r="Q15" s="176"/>
      <c r="R15" s="176"/>
      <c r="S15" s="190"/>
      <c r="T15" s="313"/>
      <c r="U15" s="313"/>
      <c r="V15" s="191">
        <f t="shared" si="0"/>
        <v>0</v>
      </c>
    </row>
    <row r="16" spans="1:22" s="177" customFormat="1">
      <c r="A16" s="188">
        <v>10</v>
      </c>
      <c r="B16" s="1" t="s">
        <v>109</v>
      </c>
      <c r="C16" s="189"/>
      <c r="D16" s="176"/>
      <c r="E16" s="176"/>
      <c r="F16" s="176"/>
      <c r="G16" s="176"/>
      <c r="H16" s="176"/>
      <c r="I16" s="176"/>
      <c r="J16" s="176"/>
      <c r="K16" s="176"/>
      <c r="L16" s="190"/>
      <c r="M16" s="189"/>
      <c r="N16" s="176"/>
      <c r="O16" s="176"/>
      <c r="P16" s="176"/>
      <c r="Q16" s="176"/>
      <c r="R16" s="176"/>
      <c r="S16" s="190"/>
      <c r="T16" s="313"/>
      <c r="U16" s="313"/>
      <c r="V16" s="191">
        <f t="shared" si="0"/>
        <v>0</v>
      </c>
    </row>
    <row r="17" spans="1:22" s="177" customFormat="1">
      <c r="A17" s="188">
        <v>11</v>
      </c>
      <c r="B17" s="1" t="s">
        <v>110</v>
      </c>
      <c r="C17" s="189"/>
      <c r="D17" s="176"/>
      <c r="E17" s="176"/>
      <c r="F17" s="176"/>
      <c r="G17" s="176"/>
      <c r="H17" s="176"/>
      <c r="I17" s="176"/>
      <c r="J17" s="176"/>
      <c r="K17" s="176"/>
      <c r="L17" s="190"/>
      <c r="M17" s="189"/>
      <c r="N17" s="176"/>
      <c r="O17" s="176"/>
      <c r="P17" s="176"/>
      <c r="Q17" s="176"/>
      <c r="R17" s="176"/>
      <c r="S17" s="190"/>
      <c r="T17" s="313"/>
      <c r="U17" s="313"/>
      <c r="V17" s="191">
        <f t="shared" si="0"/>
        <v>0</v>
      </c>
    </row>
    <row r="18" spans="1:22" s="177" customFormat="1">
      <c r="A18" s="188">
        <v>12</v>
      </c>
      <c r="B18" s="1" t="s">
        <v>111</v>
      </c>
      <c r="C18" s="189"/>
      <c r="D18" s="176"/>
      <c r="E18" s="176"/>
      <c r="F18" s="176"/>
      <c r="G18" s="176"/>
      <c r="H18" s="176"/>
      <c r="I18" s="176"/>
      <c r="J18" s="176"/>
      <c r="K18" s="176"/>
      <c r="L18" s="190"/>
      <c r="M18" s="189"/>
      <c r="N18" s="176"/>
      <c r="O18" s="176"/>
      <c r="P18" s="176"/>
      <c r="Q18" s="176"/>
      <c r="R18" s="176"/>
      <c r="S18" s="190"/>
      <c r="T18" s="313"/>
      <c r="U18" s="313"/>
      <c r="V18" s="191">
        <f t="shared" si="0"/>
        <v>0</v>
      </c>
    </row>
    <row r="19" spans="1:22" s="177" customFormat="1">
      <c r="A19" s="188">
        <v>13</v>
      </c>
      <c r="B19" s="1" t="s">
        <v>112</v>
      </c>
      <c r="C19" s="189"/>
      <c r="D19" s="176"/>
      <c r="E19" s="176"/>
      <c r="F19" s="176"/>
      <c r="G19" s="176"/>
      <c r="H19" s="176"/>
      <c r="I19" s="176"/>
      <c r="J19" s="176"/>
      <c r="K19" s="176"/>
      <c r="L19" s="190"/>
      <c r="M19" s="189"/>
      <c r="N19" s="176"/>
      <c r="O19" s="176"/>
      <c r="P19" s="176"/>
      <c r="Q19" s="176"/>
      <c r="R19" s="176"/>
      <c r="S19" s="190"/>
      <c r="T19" s="313"/>
      <c r="U19" s="313"/>
      <c r="V19" s="191">
        <f t="shared" si="0"/>
        <v>0</v>
      </c>
    </row>
    <row r="20" spans="1:22" s="177" customFormat="1">
      <c r="A20" s="188">
        <v>14</v>
      </c>
      <c r="B20" s="1" t="s">
        <v>113</v>
      </c>
      <c r="C20" s="189"/>
      <c r="D20" s="176"/>
      <c r="E20" s="176"/>
      <c r="F20" s="176"/>
      <c r="G20" s="176"/>
      <c r="H20" s="176"/>
      <c r="I20" s="176"/>
      <c r="J20" s="176"/>
      <c r="K20" s="176"/>
      <c r="L20" s="190"/>
      <c r="M20" s="189"/>
      <c r="N20" s="176"/>
      <c r="O20" s="176"/>
      <c r="P20" s="176"/>
      <c r="Q20" s="176"/>
      <c r="R20" s="176"/>
      <c r="S20" s="190"/>
      <c r="T20" s="313"/>
      <c r="U20" s="313"/>
      <c r="V20" s="191">
        <f t="shared" si="0"/>
        <v>0</v>
      </c>
    </row>
    <row r="21" spans="1:22" ht="13.5" thickBot="1">
      <c r="A21" s="178"/>
      <c r="B21" s="192" t="s">
        <v>114</v>
      </c>
      <c r="C21" s="193">
        <f>SUM(C7:C20)</f>
        <v>0</v>
      </c>
      <c r="D21" s="180">
        <f t="shared" ref="D21:V21" si="1">SUM(D7:D20)</f>
        <v>0</v>
      </c>
      <c r="E21" s="180">
        <f t="shared" si="1"/>
        <v>0</v>
      </c>
      <c r="F21" s="180">
        <f t="shared" si="1"/>
        <v>0</v>
      </c>
      <c r="G21" s="180">
        <f t="shared" si="1"/>
        <v>0</v>
      </c>
      <c r="H21" s="180">
        <f t="shared" si="1"/>
        <v>0</v>
      </c>
      <c r="I21" s="180">
        <f t="shared" si="1"/>
        <v>0</v>
      </c>
      <c r="J21" s="180">
        <f t="shared" si="1"/>
        <v>0</v>
      </c>
      <c r="K21" s="180">
        <f t="shared" si="1"/>
        <v>0</v>
      </c>
      <c r="L21" s="194">
        <f t="shared" si="1"/>
        <v>0</v>
      </c>
      <c r="M21" s="193">
        <f t="shared" si="1"/>
        <v>0</v>
      </c>
      <c r="N21" s="180">
        <f t="shared" si="1"/>
        <v>0</v>
      </c>
      <c r="O21" s="180">
        <f t="shared" si="1"/>
        <v>0</v>
      </c>
      <c r="P21" s="180">
        <f t="shared" si="1"/>
        <v>0</v>
      </c>
      <c r="Q21" s="180">
        <f t="shared" si="1"/>
        <v>0</v>
      </c>
      <c r="R21" s="180">
        <f t="shared" si="1"/>
        <v>0</v>
      </c>
      <c r="S21" s="194">
        <f>SUM(S7:S20)</f>
        <v>0</v>
      </c>
      <c r="T21" s="194">
        <f>SUM(T7:T20)</f>
        <v>0</v>
      </c>
      <c r="U21" s="194">
        <f t="shared" ref="U21" si="2">SUM(U7:U20)</f>
        <v>0</v>
      </c>
      <c r="V21" s="195">
        <f t="shared" si="1"/>
        <v>0</v>
      </c>
    </row>
    <row r="24" spans="1:22">
      <c r="A24" s="7"/>
      <c r="B24" s="7"/>
      <c r="C24" s="87"/>
      <c r="D24" s="87"/>
      <c r="E24" s="87"/>
    </row>
    <row r="25" spans="1:22">
      <c r="A25" s="196"/>
      <c r="B25" s="196"/>
      <c r="C25" s="7"/>
      <c r="D25" s="87"/>
      <c r="E25" s="87"/>
    </row>
    <row r="26" spans="1:22">
      <c r="A26" s="196"/>
      <c r="B26" s="88"/>
      <c r="C26" s="7"/>
      <c r="D26" s="87"/>
      <c r="E26" s="87"/>
    </row>
    <row r="27" spans="1:22">
      <c r="A27" s="196"/>
      <c r="B27" s="196"/>
      <c r="C27" s="7"/>
      <c r="D27" s="87"/>
      <c r="E27" s="87"/>
    </row>
    <row r="28" spans="1:22">
      <c r="A28" s="196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G13" sqref="G1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4" customWidth="1"/>
    <col min="4" max="4" width="14.85546875" style="314" bestFit="1" customWidth="1"/>
    <col min="5" max="5" width="17.7109375" style="314" customWidth="1"/>
    <col min="6" max="6" width="15.85546875" style="314" customWidth="1"/>
    <col min="7" max="7" width="17.42578125" style="314" customWidth="1"/>
    <col min="8" max="8" width="15.28515625" style="314" customWidth="1"/>
    <col min="9" max="16384" width="9.140625" style="51"/>
  </cols>
  <sheetData>
    <row r="1" spans="1:9">
      <c r="A1" s="2" t="s">
        <v>36</v>
      </c>
      <c r="B1" s="4" t="str">
        <f>'Info '!C2</f>
        <v>JSC "CREDO BANK"</v>
      </c>
    </row>
    <row r="2" spans="1:9">
      <c r="A2" s="2" t="s">
        <v>37</v>
      </c>
      <c r="B2" s="4" t="str">
        <f>'1. key ratios '!B2</f>
        <v>30.06.2020</v>
      </c>
    </row>
    <row r="4" spans="1:9" ht="13.5" thickBot="1">
      <c r="A4" s="2" t="s">
        <v>262</v>
      </c>
      <c r="B4" s="181" t="s">
        <v>386</v>
      </c>
    </row>
    <row r="5" spans="1:9">
      <c r="A5" s="182"/>
      <c r="B5" s="197"/>
      <c r="C5" s="315" t="s">
        <v>0</v>
      </c>
      <c r="D5" s="315" t="s">
        <v>1</v>
      </c>
      <c r="E5" s="315" t="s">
        <v>2</v>
      </c>
      <c r="F5" s="315" t="s">
        <v>3</v>
      </c>
      <c r="G5" s="316" t="s">
        <v>4</v>
      </c>
      <c r="H5" s="317" t="s">
        <v>11</v>
      </c>
      <c r="I5" s="198"/>
    </row>
    <row r="6" spans="1:9" s="198" customFormat="1" ht="12.75" customHeight="1">
      <c r="A6" s="199"/>
      <c r="B6" s="508" t="s">
        <v>261</v>
      </c>
      <c r="C6" s="510" t="s">
        <v>378</v>
      </c>
      <c r="D6" s="512" t="s">
        <v>377</v>
      </c>
      <c r="E6" s="513"/>
      <c r="F6" s="510" t="s">
        <v>382</v>
      </c>
      <c r="G6" s="510" t="s">
        <v>383</v>
      </c>
      <c r="H6" s="506" t="s">
        <v>381</v>
      </c>
    </row>
    <row r="7" spans="1:9" ht="38.25">
      <c r="A7" s="201"/>
      <c r="B7" s="509"/>
      <c r="C7" s="511"/>
      <c r="D7" s="318" t="s">
        <v>380</v>
      </c>
      <c r="E7" s="318" t="s">
        <v>379</v>
      </c>
      <c r="F7" s="511"/>
      <c r="G7" s="511"/>
      <c r="H7" s="507"/>
      <c r="I7" s="198"/>
    </row>
    <row r="8" spans="1:9">
      <c r="A8" s="199">
        <v>1</v>
      </c>
      <c r="B8" s="1" t="s">
        <v>101</v>
      </c>
      <c r="C8" s="319">
        <v>72254209.99000001</v>
      </c>
      <c r="D8" s="320"/>
      <c r="E8" s="319"/>
      <c r="F8" s="319">
        <v>36620588.970000006</v>
      </c>
      <c r="G8" s="321">
        <v>36620588.970000006</v>
      </c>
      <c r="H8" s="323">
        <f>IFERROR(G8/(C8+E8),"")</f>
        <v>0.5068298300551386</v>
      </c>
    </row>
    <row r="9" spans="1:9" ht="15" customHeight="1">
      <c r="A9" s="199">
        <v>2</v>
      </c>
      <c r="B9" s="1" t="s">
        <v>102</v>
      </c>
      <c r="C9" s="319">
        <v>0</v>
      </c>
      <c r="D9" s="320"/>
      <c r="E9" s="319"/>
      <c r="F9" s="319">
        <v>0</v>
      </c>
      <c r="G9" s="321">
        <v>0</v>
      </c>
      <c r="H9" s="323" t="str">
        <f t="shared" ref="H9:H21" si="0">IFERROR(G9/(C9+E9),"")</f>
        <v/>
      </c>
    </row>
    <row r="10" spans="1:9">
      <c r="A10" s="199">
        <v>3</v>
      </c>
      <c r="B10" s="1" t="s">
        <v>280</v>
      </c>
      <c r="C10" s="319">
        <v>0</v>
      </c>
      <c r="D10" s="320"/>
      <c r="E10" s="319"/>
      <c r="F10" s="319">
        <v>0</v>
      </c>
      <c r="G10" s="321">
        <v>0</v>
      </c>
      <c r="H10" s="323" t="str">
        <f t="shared" si="0"/>
        <v/>
      </c>
    </row>
    <row r="11" spans="1:9">
      <c r="A11" s="199">
        <v>4</v>
      </c>
      <c r="B11" s="1" t="s">
        <v>103</v>
      </c>
      <c r="C11" s="319">
        <v>26121238.350000001</v>
      </c>
      <c r="D11" s="320"/>
      <c r="E11" s="319"/>
      <c r="F11" s="319">
        <v>0</v>
      </c>
      <c r="G11" s="321">
        <v>0</v>
      </c>
      <c r="H11" s="323">
        <f t="shared" si="0"/>
        <v>0</v>
      </c>
    </row>
    <row r="12" spans="1:9">
      <c r="A12" s="199">
        <v>5</v>
      </c>
      <c r="B12" s="1" t="s">
        <v>104</v>
      </c>
      <c r="C12" s="319">
        <v>0</v>
      </c>
      <c r="D12" s="320"/>
      <c r="E12" s="319"/>
      <c r="F12" s="319">
        <v>0</v>
      </c>
      <c r="G12" s="321">
        <v>0</v>
      </c>
      <c r="H12" s="323" t="str">
        <f t="shared" si="0"/>
        <v/>
      </c>
    </row>
    <row r="13" spans="1:9">
      <c r="A13" s="199">
        <v>6</v>
      </c>
      <c r="B13" s="1" t="s">
        <v>105</v>
      </c>
      <c r="C13" s="319">
        <v>30472991.199999999</v>
      </c>
      <c r="D13" s="320"/>
      <c r="E13" s="319"/>
      <c r="F13" s="319">
        <v>15625216.834999999</v>
      </c>
      <c r="G13" s="321">
        <v>15625216.834999999</v>
      </c>
      <c r="H13" s="323">
        <f t="shared" si="0"/>
        <v>0.5127562546272123</v>
      </c>
    </row>
    <row r="14" spans="1:9">
      <c r="A14" s="199">
        <v>7</v>
      </c>
      <c r="B14" s="1" t="s">
        <v>106</v>
      </c>
      <c r="C14" s="319">
        <v>0</v>
      </c>
      <c r="D14" s="320"/>
      <c r="E14" s="319"/>
      <c r="F14" s="319">
        <v>0</v>
      </c>
      <c r="G14" s="321">
        <v>0</v>
      </c>
      <c r="H14" s="323" t="str">
        <f t="shared" si="0"/>
        <v/>
      </c>
    </row>
    <row r="15" spans="1:9">
      <c r="A15" s="199">
        <v>8</v>
      </c>
      <c r="B15" s="1" t="s">
        <v>107</v>
      </c>
      <c r="C15" s="319">
        <v>0</v>
      </c>
      <c r="D15" s="320"/>
      <c r="E15" s="319"/>
      <c r="F15" s="319">
        <v>0</v>
      </c>
      <c r="G15" s="321">
        <v>0</v>
      </c>
      <c r="H15" s="323" t="str">
        <f t="shared" si="0"/>
        <v/>
      </c>
    </row>
    <row r="16" spans="1:9">
      <c r="A16" s="199">
        <v>9</v>
      </c>
      <c r="B16" s="1" t="s">
        <v>108</v>
      </c>
      <c r="C16" s="319">
        <v>904565205.5710721</v>
      </c>
      <c r="D16" s="320">
        <v>44933534.701000005</v>
      </c>
      <c r="E16" s="319">
        <v>1962517.62</v>
      </c>
      <c r="F16" s="319">
        <v>680386421.79830408</v>
      </c>
      <c r="G16" s="321">
        <v>680386421.79830408</v>
      </c>
      <c r="H16" s="323">
        <f t="shared" si="0"/>
        <v>0.75054121831296339</v>
      </c>
    </row>
    <row r="17" spans="1:8">
      <c r="A17" s="199">
        <v>10</v>
      </c>
      <c r="B17" s="1" t="s">
        <v>109</v>
      </c>
      <c r="C17" s="319">
        <v>2222016.5923874127</v>
      </c>
      <c r="D17" s="320"/>
      <c r="E17" s="319"/>
      <c r="F17" s="319">
        <v>2371383.8663884373</v>
      </c>
      <c r="G17" s="321">
        <v>2371383.8663884373</v>
      </c>
      <c r="H17" s="323">
        <f t="shared" si="0"/>
        <v>1.0672214935355362</v>
      </c>
    </row>
    <row r="18" spans="1:8">
      <c r="A18" s="199">
        <v>11</v>
      </c>
      <c r="B18" s="1" t="s">
        <v>110</v>
      </c>
      <c r="C18" s="319">
        <v>65797004.518057562</v>
      </c>
      <c r="D18" s="320"/>
      <c r="E18" s="319"/>
      <c r="F18" s="319">
        <v>72428056.128045663</v>
      </c>
      <c r="G18" s="321">
        <v>72428056.128045663</v>
      </c>
      <c r="H18" s="323">
        <f t="shared" si="0"/>
        <v>1.100780448267493</v>
      </c>
    </row>
    <row r="19" spans="1:8">
      <c r="A19" s="199">
        <v>12</v>
      </c>
      <c r="B19" s="1" t="s">
        <v>111</v>
      </c>
      <c r="C19" s="319">
        <v>0</v>
      </c>
      <c r="D19" s="320"/>
      <c r="E19" s="319"/>
      <c r="F19" s="319">
        <v>0</v>
      </c>
      <c r="G19" s="321">
        <v>0</v>
      </c>
      <c r="H19" s="323" t="str">
        <f t="shared" si="0"/>
        <v/>
      </c>
    </row>
    <row r="20" spans="1:8">
      <c r="A20" s="199">
        <v>13</v>
      </c>
      <c r="B20" s="1" t="s">
        <v>256</v>
      </c>
      <c r="C20" s="319">
        <v>0</v>
      </c>
      <c r="D20" s="320"/>
      <c r="E20" s="319"/>
      <c r="F20" s="319">
        <v>0</v>
      </c>
      <c r="G20" s="321">
        <v>0</v>
      </c>
      <c r="H20" s="323" t="str">
        <f t="shared" si="0"/>
        <v/>
      </c>
    </row>
    <row r="21" spans="1:8">
      <c r="A21" s="199">
        <v>14</v>
      </c>
      <c r="B21" s="1" t="s">
        <v>113</v>
      </c>
      <c r="C21" s="319">
        <v>90520197.939999968</v>
      </c>
      <c r="D21" s="320"/>
      <c r="E21" s="319"/>
      <c r="F21" s="319">
        <v>55414675.289999969</v>
      </c>
      <c r="G21" s="321">
        <v>55414675.289999969</v>
      </c>
      <c r="H21" s="323">
        <f t="shared" si="0"/>
        <v>0.6121802266355052</v>
      </c>
    </row>
    <row r="22" spans="1:8" ht="13.5" thickBot="1">
      <c r="A22" s="202"/>
      <c r="B22" s="203" t="s">
        <v>114</v>
      </c>
      <c r="C22" s="322">
        <f>SUM(C8:C21)</f>
        <v>1191952864.1615171</v>
      </c>
      <c r="D22" s="322">
        <f>SUM(D8:D21)</f>
        <v>44933534.701000005</v>
      </c>
      <c r="E22" s="322">
        <f>SUM(E8:E21)</f>
        <v>1962517.62</v>
      </c>
      <c r="F22" s="322">
        <f>SUM(F8:F21)</f>
        <v>862846342.88773823</v>
      </c>
      <c r="G22" s="322">
        <f>SUM(G8:G21)</f>
        <v>862846342.88773823</v>
      </c>
      <c r="H22" s="324">
        <f>G22/(C22+E22)</f>
        <v>0.72270309609398808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0.5703125" style="314" bestFit="1" customWidth="1"/>
    <col min="2" max="2" width="104.140625" style="314" customWidth="1"/>
    <col min="3" max="11" width="12.7109375" style="314" customWidth="1"/>
    <col min="12" max="16384" width="9.140625" style="314"/>
  </cols>
  <sheetData>
    <row r="1" spans="1:11">
      <c r="A1" s="314" t="s">
        <v>36</v>
      </c>
      <c r="B1" s="314" t="str">
        <f>'Info '!C2</f>
        <v>JSC "CREDO BANK"</v>
      </c>
    </row>
    <row r="2" spans="1:11">
      <c r="A2" s="314" t="s">
        <v>37</v>
      </c>
      <c r="B2" s="4" t="str">
        <f>'1. key ratios '!B2</f>
        <v>30.06.2020</v>
      </c>
      <c r="C2" s="340"/>
      <c r="D2" s="340"/>
    </row>
    <row r="3" spans="1:11">
      <c r="B3" s="340"/>
      <c r="C3" s="340"/>
      <c r="D3" s="340"/>
    </row>
    <row r="4" spans="1:11" ht="13.5" thickBot="1">
      <c r="A4" s="314" t="s">
        <v>258</v>
      </c>
      <c r="B4" s="367" t="s">
        <v>387</v>
      </c>
      <c r="C4" s="340"/>
      <c r="D4" s="340"/>
    </row>
    <row r="5" spans="1:11" ht="30" customHeight="1">
      <c r="A5" s="514"/>
      <c r="B5" s="515"/>
      <c r="C5" s="516" t="s">
        <v>439</v>
      </c>
      <c r="D5" s="516"/>
      <c r="E5" s="516"/>
      <c r="F5" s="516" t="s">
        <v>440</v>
      </c>
      <c r="G5" s="516"/>
      <c r="H5" s="516"/>
      <c r="I5" s="516" t="s">
        <v>441</v>
      </c>
      <c r="J5" s="516"/>
      <c r="K5" s="517"/>
    </row>
    <row r="6" spans="1:11">
      <c r="A6" s="341"/>
      <c r="B6" s="342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8" t="s">
        <v>77</v>
      </c>
      <c r="I6" s="58" t="s">
        <v>75</v>
      </c>
      <c r="J6" s="58" t="s">
        <v>76</v>
      </c>
      <c r="K6" s="58" t="s">
        <v>77</v>
      </c>
    </row>
    <row r="7" spans="1:11">
      <c r="A7" s="343" t="s">
        <v>390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</row>
    <row r="8" spans="1:11">
      <c r="A8" s="346">
        <v>1</v>
      </c>
      <c r="B8" s="347" t="s">
        <v>388</v>
      </c>
      <c r="C8" s="348"/>
      <c r="D8" s="348"/>
      <c r="E8" s="348"/>
      <c r="F8" s="556">
        <v>67982078.37767154</v>
      </c>
      <c r="G8" s="556">
        <v>82588777.973819941</v>
      </c>
      <c r="H8" s="563">
        <f>F8+G8</f>
        <v>150570856.35149148</v>
      </c>
      <c r="I8" s="556">
        <v>67262808.548341379</v>
      </c>
      <c r="J8" s="556">
        <v>43857259.042384535</v>
      </c>
      <c r="K8" s="563">
        <f>I8+J8</f>
        <v>111120067.59072591</v>
      </c>
    </row>
    <row r="9" spans="1:11">
      <c r="A9" s="343" t="s">
        <v>391</v>
      </c>
      <c r="B9" s="344"/>
      <c r="C9" s="344"/>
      <c r="D9" s="344"/>
      <c r="E9" s="344"/>
      <c r="F9" s="344"/>
      <c r="G9" s="344"/>
      <c r="H9" s="344"/>
      <c r="I9" s="344"/>
      <c r="J9" s="344"/>
      <c r="K9" s="345"/>
    </row>
    <row r="10" spans="1:11">
      <c r="A10" s="349">
        <v>2</v>
      </c>
      <c r="B10" s="350" t="s">
        <v>399</v>
      </c>
      <c r="C10" s="557">
        <v>34504858.437681504</v>
      </c>
      <c r="D10" s="558">
        <v>16675620.590205586</v>
      </c>
      <c r="E10" s="560">
        <f>C10+D10</f>
        <v>51180479.027887091</v>
      </c>
      <c r="F10" s="558">
        <v>10351457.531304451</v>
      </c>
      <c r="G10" s="558">
        <v>5002686.1770616751</v>
      </c>
      <c r="H10" s="560">
        <f>F10+G10</f>
        <v>15354143.708366126</v>
      </c>
      <c r="I10" s="558">
        <v>1725242.9218840753</v>
      </c>
      <c r="J10" s="558">
        <v>833781.0295102793</v>
      </c>
      <c r="K10" s="560">
        <f>I10+J10</f>
        <v>2559023.9513943545</v>
      </c>
    </row>
    <row r="11" spans="1:11">
      <c r="A11" s="349">
        <v>3</v>
      </c>
      <c r="B11" s="350" t="s">
        <v>393</v>
      </c>
      <c r="C11" s="557">
        <v>43090933.06336768</v>
      </c>
      <c r="D11" s="558">
        <v>17341734.3368861</v>
      </c>
      <c r="E11" s="560">
        <f t="shared" ref="E11:E21" si="0">C11+D11</f>
        <v>60432667.40025378</v>
      </c>
      <c r="F11" s="558">
        <v>29508590.654429786</v>
      </c>
      <c r="G11" s="558">
        <v>16654876.891922513</v>
      </c>
      <c r="H11" s="560">
        <f t="shared" ref="H11:H16" si="1">F11+G11</f>
        <v>46163467.546352297</v>
      </c>
      <c r="I11" s="558">
        <v>26113005.052195311</v>
      </c>
      <c r="J11" s="558">
        <v>16483162.530681616</v>
      </c>
      <c r="K11" s="560">
        <f t="shared" ref="K11:K16" si="2">I11+J11</f>
        <v>42596167.582876928</v>
      </c>
    </row>
    <row r="12" spans="1:11">
      <c r="A12" s="349">
        <v>4</v>
      </c>
      <c r="B12" s="350" t="s">
        <v>394</v>
      </c>
      <c r="C12" s="557">
        <v>6480303</v>
      </c>
      <c r="D12" s="558">
        <v>0</v>
      </c>
      <c r="E12" s="560">
        <f t="shared" si="0"/>
        <v>6480303</v>
      </c>
      <c r="F12" s="558">
        <v>0</v>
      </c>
      <c r="G12" s="558">
        <v>0</v>
      </c>
      <c r="H12" s="560">
        <f t="shared" si="1"/>
        <v>0</v>
      </c>
      <c r="I12" s="558">
        <v>0</v>
      </c>
      <c r="J12" s="558">
        <v>0</v>
      </c>
      <c r="K12" s="560">
        <f t="shared" si="2"/>
        <v>0</v>
      </c>
    </row>
    <row r="13" spans="1:11">
      <c r="A13" s="349">
        <v>5</v>
      </c>
      <c r="B13" s="350" t="s">
        <v>402</v>
      </c>
      <c r="C13" s="557">
        <v>45034063.005933017</v>
      </c>
      <c r="D13" s="558">
        <v>1907054.6606060604</v>
      </c>
      <c r="E13" s="560">
        <f t="shared" si="0"/>
        <v>46941117.66653908</v>
      </c>
      <c r="F13" s="558">
        <v>13510218.901779905</v>
      </c>
      <c r="G13" s="558">
        <v>572116.39818181808</v>
      </c>
      <c r="H13" s="560">
        <f t="shared" si="1"/>
        <v>14082335.299961723</v>
      </c>
      <c r="I13" s="558">
        <v>2251703.1502966508</v>
      </c>
      <c r="J13" s="558">
        <v>95352.733030303032</v>
      </c>
      <c r="K13" s="560">
        <f t="shared" si="2"/>
        <v>2347055.8833269537</v>
      </c>
    </row>
    <row r="14" spans="1:11">
      <c r="A14" s="349">
        <v>6</v>
      </c>
      <c r="B14" s="350" t="s">
        <v>434</v>
      </c>
      <c r="C14" s="557"/>
      <c r="D14" s="558"/>
      <c r="E14" s="560">
        <f t="shared" si="0"/>
        <v>0</v>
      </c>
      <c r="F14" s="558">
        <v>0</v>
      </c>
      <c r="G14" s="558">
        <v>0</v>
      </c>
      <c r="H14" s="560">
        <f t="shared" si="1"/>
        <v>0</v>
      </c>
      <c r="I14" s="558">
        <v>0</v>
      </c>
      <c r="J14" s="558">
        <v>0</v>
      </c>
      <c r="K14" s="560">
        <f t="shared" si="2"/>
        <v>0</v>
      </c>
    </row>
    <row r="15" spans="1:11">
      <c r="A15" s="349">
        <v>7</v>
      </c>
      <c r="B15" s="350" t="s">
        <v>435</v>
      </c>
      <c r="C15" s="557">
        <v>5769210.3637878792</v>
      </c>
      <c r="D15" s="558">
        <v>1875807.8069408294</v>
      </c>
      <c r="E15" s="560">
        <f t="shared" si="0"/>
        <v>7645018.1707287086</v>
      </c>
      <c r="F15" s="558">
        <v>5769210.3637878792</v>
      </c>
      <c r="G15" s="558">
        <v>1875807.8069408294</v>
      </c>
      <c r="H15" s="560">
        <f t="shared" si="1"/>
        <v>7645018.1707287086</v>
      </c>
      <c r="I15" s="558">
        <v>5769210.3637878792</v>
      </c>
      <c r="J15" s="558">
        <v>1875807.8069408294</v>
      </c>
      <c r="K15" s="560">
        <f t="shared" si="2"/>
        <v>7645018.1707287086</v>
      </c>
    </row>
    <row r="16" spans="1:11">
      <c r="A16" s="349">
        <v>8</v>
      </c>
      <c r="B16" s="351" t="s">
        <v>395</v>
      </c>
      <c r="C16" s="564">
        <f>SUM(C10:C15)</f>
        <v>134879367.8707701</v>
      </c>
      <c r="D16" s="564">
        <f>SUM(D10:D15)</f>
        <v>37800217.394638583</v>
      </c>
      <c r="E16" s="560">
        <f t="shared" si="0"/>
        <v>172679585.26540869</v>
      </c>
      <c r="F16" s="564">
        <f>SUM(F10:F15)</f>
        <v>59139477.451302022</v>
      </c>
      <c r="G16" s="564">
        <f>SUM(G10:G15)</f>
        <v>24105487.274106838</v>
      </c>
      <c r="H16" s="560">
        <f t="shared" si="1"/>
        <v>83244964.725408852</v>
      </c>
      <c r="I16" s="564">
        <f>SUM(I10:I15)</f>
        <v>35859161.488163918</v>
      </c>
      <c r="J16" s="564">
        <f>SUM(J10:J15)</f>
        <v>19288104.100163028</v>
      </c>
      <c r="K16" s="560">
        <f t="shared" si="2"/>
        <v>55147265.588326946</v>
      </c>
    </row>
    <row r="17" spans="1:11">
      <c r="A17" s="343" t="s">
        <v>392</v>
      </c>
      <c r="B17" s="344"/>
      <c r="C17" s="559"/>
      <c r="D17" s="559"/>
      <c r="E17" s="561"/>
      <c r="F17" s="559"/>
      <c r="G17" s="559"/>
      <c r="H17" s="561"/>
      <c r="I17" s="559"/>
      <c r="J17" s="559"/>
      <c r="K17" s="562"/>
    </row>
    <row r="18" spans="1:11">
      <c r="A18" s="349">
        <v>9</v>
      </c>
      <c r="B18" s="350" t="s">
        <v>398</v>
      </c>
      <c r="C18" s="557"/>
      <c r="D18" s="558"/>
      <c r="E18" s="560">
        <f t="shared" si="0"/>
        <v>0</v>
      </c>
      <c r="F18" s="558"/>
      <c r="G18" s="558"/>
      <c r="H18" s="560">
        <f t="shared" ref="H18:H21" si="3">F18+G18</f>
        <v>0</v>
      </c>
      <c r="I18" s="558"/>
      <c r="J18" s="558"/>
      <c r="K18" s="560">
        <f t="shared" ref="K18:K21" si="4">I18+J18</f>
        <v>0</v>
      </c>
    </row>
    <row r="19" spans="1:11">
      <c r="A19" s="349">
        <v>10</v>
      </c>
      <c r="B19" s="350" t="s">
        <v>436</v>
      </c>
      <c r="C19" s="557">
        <v>32652559.762950558</v>
      </c>
      <c r="D19" s="558">
        <v>4643463.1599856606</v>
      </c>
      <c r="E19" s="560">
        <f t="shared" si="0"/>
        <v>37296022.922936216</v>
      </c>
      <c r="F19" s="558">
        <v>16326279.881475279</v>
      </c>
      <c r="G19" s="558">
        <v>2321731.5799928303</v>
      </c>
      <c r="H19" s="560">
        <f t="shared" si="3"/>
        <v>18648011.461468108</v>
      </c>
      <c r="I19" s="558">
        <v>23597427.400426637</v>
      </c>
      <c r="J19" s="558">
        <v>40468769.315215081</v>
      </c>
      <c r="K19" s="560">
        <f t="shared" si="4"/>
        <v>64066196.715641722</v>
      </c>
    </row>
    <row r="20" spans="1:11">
      <c r="A20" s="349">
        <v>11</v>
      </c>
      <c r="B20" s="350" t="s">
        <v>397</v>
      </c>
      <c r="C20" s="557"/>
      <c r="D20" s="558"/>
      <c r="E20" s="560">
        <f t="shared" si="0"/>
        <v>0</v>
      </c>
      <c r="F20" s="558"/>
      <c r="G20" s="558"/>
      <c r="H20" s="560">
        <f t="shared" si="3"/>
        <v>0</v>
      </c>
      <c r="I20" s="558"/>
      <c r="J20" s="558"/>
      <c r="K20" s="560">
        <f t="shared" si="4"/>
        <v>0</v>
      </c>
    </row>
    <row r="21" spans="1:11" ht="13.5" thickBot="1">
      <c r="A21" s="352">
        <v>12</v>
      </c>
      <c r="B21" s="353" t="s">
        <v>396</v>
      </c>
      <c r="C21" s="565">
        <f>SUM(C18:C20)</f>
        <v>32652559.762950558</v>
      </c>
      <c r="D21" s="565">
        <f>SUM(D18:D20)</f>
        <v>4643463.1599856606</v>
      </c>
      <c r="E21" s="560">
        <f t="shared" si="0"/>
        <v>37296022.922936216</v>
      </c>
      <c r="F21" s="565">
        <f>SUM(F18:F20)</f>
        <v>16326279.881475279</v>
      </c>
      <c r="G21" s="565">
        <f>SUM(G18:G20)</f>
        <v>2321731.5799928303</v>
      </c>
      <c r="H21" s="560">
        <f t="shared" si="3"/>
        <v>18648011.461468108</v>
      </c>
      <c r="I21" s="565">
        <f>SUM(I18:I20)</f>
        <v>23597427.400426637</v>
      </c>
      <c r="J21" s="565">
        <f>SUM(J18:J20)</f>
        <v>40468769.315215081</v>
      </c>
      <c r="K21" s="560">
        <f t="shared" si="4"/>
        <v>64066196.715641722</v>
      </c>
    </row>
    <row r="22" spans="1:11" ht="38.25" customHeight="1" thickBot="1">
      <c r="A22" s="354"/>
      <c r="B22" s="355"/>
      <c r="C22" s="355"/>
      <c r="D22" s="355"/>
      <c r="E22" s="355"/>
      <c r="F22" s="518" t="s">
        <v>438</v>
      </c>
      <c r="G22" s="516"/>
      <c r="H22" s="516"/>
      <c r="I22" s="518" t="s">
        <v>403</v>
      </c>
      <c r="J22" s="516"/>
      <c r="K22" s="517"/>
    </row>
    <row r="23" spans="1:11" ht="13.5" thickBot="1">
      <c r="A23" s="356">
        <v>13</v>
      </c>
      <c r="B23" s="357" t="s">
        <v>388</v>
      </c>
      <c r="C23" s="358"/>
      <c r="D23" s="358"/>
      <c r="E23" s="358"/>
      <c r="F23" s="550">
        <f>F8</f>
        <v>67982078.37767154</v>
      </c>
      <c r="G23" s="550">
        <f>G8</f>
        <v>82588777.973819941</v>
      </c>
      <c r="H23" s="551">
        <f>F23+G23</f>
        <v>150570856.35149148</v>
      </c>
      <c r="I23" s="550">
        <f>I8</f>
        <v>67262808.548341379</v>
      </c>
      <c r="J23" s="550">
        <f>J8</f>
        <v>43857259.042384535</v>
      </c>
      <c r="K23" s="552">
        <f>I23+J23</f>
        <v>111120067.59072591</v>
      </c>
    </row>
    <row r="24" spans="1:11" ht="13.5" thickBot="1">
      <c r="A24" s="359">
        <v>14</v>
      </c>
      <c r="B24" s="360" t="s">
        <v>400</v>
      </c>
      <c r="C24" s="361"/>
      <c r="D24" s="362"/>
      <c r="E24" s="363"/>
      <c r="F24" s="553">
        <f>MAX(F16-F21,F16*0.25)</f>
        <v>42813197.569826744</v>
      </c>
      <c r="G24" s="553">
        <f>MAX(G16-G21,G16*0.25)</f>
        <v>21783755.694114007</v>
      </c>
      <c r="H24" s="551">
        <f>F24+G24</f>
        <v>64596953.263940752</v>
      </c>
      <c r="I24" s="553">
        <f>MAX(I16-I21,I16*0.25)</f>
        <v>12261734.087737281</v>
      </c>
      <c r="J24" s="553">
        <f>MAX(J16-J21,J16*0.25)</f>
        <v>4822026.0250407569</v>
      </c>
      <c r="K24" s="552">
        <f>I24+J24</f>
        <v>17083760.112778038</v>
      </c>
    </row>
    <row r="25" spans="1:11" ht="13.5" thickBot="1">
      <c r="A25" s="364">
        <v>15</v>
      </c>
      <c r="B25" s="365" t="s">
        <v>401</v>
      </c>
      <c r="C25" s="366"/>
      <c r="D25" s="366"/>
      <c r="E25" s="366"/>
      <c r="F25" s="554">
        <f>F23/F24</f>
        <v>1.5878766884158857</v>
      </c>
      <c r="G25" s="554">
        <f t="shared" ref="G25:K25" si="5">G23/G24</f>
        <v>3.7913011481365224</v>
      </c>
      <c r="H25" s="554">
        <f t="shared" si="5"/>
        <v>2.330928143565294</v>
      </c>
      <c r="I25" s="554">
        <f t="shared" si="5"/>
        <v>5.4855869542636384</v>
      </c>
      <c r="J25" s="554">
        <f t="shared" si="5"/>
        <v>9.0951933512249852</v>
      </c>
      <c r="K25" s="555">
        <f t="shared" si="5"/>
        <v>6.5044268274179347</v>
      </c>
    </row>
    <row r="27" spans="1:11" ht="25.5">
      <c r="B27" s="339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36</v>
      </c>
      <c r="B1" s="4" t="str">
        <f>'Info '!C2</f>
        <v>JSC "CREDO BANK"</v>
      </c>
    </row>
    <row r="2" spans="1:14" ht="14.25" customHeight="1">
      <c r="A2" s="4" t="s">
        <v>37</v>
      </c>
      <c r="B2" s="4" t="str">
        <f>'1. key ratios '!B2</f>
        <v>30.06.2020</v>
      </c>
    </row>
    <row r="3" spans="1:14" ht="14.25" customHeight="1"/>
    <row r="4" spans="1:14" ht="13.5" thickBot="1">
      <c r="A4" s="4" t="s">
        <v>274</v>
      </c>
      <c r="B4" s="277" t="s">
        <v>34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11</v>
      </c>
      <c r="I5" s="207" t="s">
        <v>14</v>
      </c>
      <c r="J5" s="207" t="s">
        <v>15</v>
      </c>
      <c r="K5" s="207" t="s">
        <v>16</v>
      </c>
      <c r="L5" s="207" t="s">
        <v>17</v>
      </c>
      <c r="M5" s="207" t="s">
        <v>18</v>
      </c>
      <c r="N5" s="208" t="s">
        <v>19</v>
      </c>
    </row>
    <row r="6" spans="1:14" ht="25.5">
      <c r="A6" s="210"/>
      <c r="B6" s="211"/>
      <c r="C6" s="212" t="s">
        <v>273</v>
      </c>
      <c r="D6" s="213" t="s">
        <v>272</v>
      </c>
      <c r="E6" s="214" t="s">
        <v>271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6" t="s">
        <v>286</v>
      </c>
    </row>
    <row r="7" spans="1:14" ht="15">
      <c r="A7" s="216">
        <v>1</v>
      </c>
      <c r="B7" s="217" t="s">
        <v>270</v>
      </c>
      <c r="C7" s="218">
        <f>SUM(C8:C13)</f>
        <v>15276000</v>
      </c>
      <c r="D7" s="211"/>
      <c r="E7" s="219">
        <f t="shared" ref="E7:M7" si="0">SUM(E8:E13)</f>
        <v>1222080</v>
      </c>
      <c r="F7" s="220">
        <f>SUM(F8:F13)</f>
        <v>0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  <c r="K7" s="220">
        <f t="shared" si="0"/>
        <v>1222080</v>
      </c>
      <c r="L7" s="220">
        <f t="shared" si="0"/>
        <v>0</v>
      </c>
      <c r="M7" s="220">
        <f t="shared" si="0"/>
        <v>0</v>
      </c>
      <c r="N7" s="221">
        <f>SUM(N8:N13)</f>
        <v>1222080</v>
      </c>
    </row>
    <row r="8" spans="1:14" ht="14.25">
      <c r="A8" s="216">
        <v>1.1000000000000001</v>
      </c>
      <c r="B8" s="222" t="s">
        <v>268</v>
      </c>
      <c r="C8" s="220">
        <v>0</v>
      </c>
      <c r="D8" s="223">
        <v>0.02</v>
      </c>
      <c r="E8" s="219">
        <f>C8*D8</f>
        <v>0</v>
      </c>
      <c r="F8" s="220"/>
      <c r="G8" s="220"/>
      <c r="H8" s="220"/>
      <c r="I8" s="220"/>
      <c r="J8" s="220"/>
      <c r="K8" s="220"/>
      <c r="L8" s="220"/>
      <c r="M8" s="220"/>
      <c r="N8" s="221">
        <f>SUMPRODUCT($F$6:$M$6,F8:M8)</f>
        <v>0</v>
      </c>
    </row>
    <row r="9" spans="1:14" ht="14.25">
      <c r="A9" s="216">
        <v>1.2</v>
      </c>
      <c r="B9" s="222" t="s">
        <v>267</v>
      </c>
      <c r="C9" s="220">
        <v>0</v>
      </c>
      <c r="D9" s="223">
        <v>0.05</v>
      </c>
      <c r="E9" s="219">
        <f>C9*D9</f>
        <v>0</v>
      </c>
      <c r="F9" s="220"/>
      <c r="G9" s="220"/>
      <c r="H9" s="220"/>
      <c r="I9" s="220"/>
      <c r="J9" s="220"/>
      <c r="K9" s="220"/>
      <c r="L9" s="220"/>
      <c r="M9" s="220"/>
      <c r="N9" s="221">
        <f t="shared" ref="N9:N12" si="1">SUMPRODUCT($F$6:$M$6,F9:M9)</f>
        <v>0</v>
      </c>
    </row>
    <row r="10" spans="1:14" ht="14.25">
      <c r="A10" s="216">
        <v>1.3</v>
      </c>
      <c r="B10" s="222" t="s">
        <v>266</v>
      </c>
      <c r="C10" s="220">
        <v>15276000</v>
      </c>
      <c r="D10" s="223">
        <v>0.08</v>
      </c>
      <c r="E10" s="219">
        <f>C10*D10</f>
        <v>1222080</v>
      </c>
      <c r="F10" s="220"/>
      <c r="G10" s="220"/>
      <c r="H10" s="220"/>
      <c r="I10" s="220"/>
      <c r="J10" s="220"/>
      <c r="K10" s="220">
        <v>1222080</v>
      </c>
      <c r="L10" s="220"/>
      <c r="M10" s="220"/>
      <c r="N10" s="221">
        <f>SUMPRODUCT($F$6:$M$6,F10:M10)</f>
        <v>1222080</v>
      </c>
    </row>
    <row r="11" spans="1:14" ht="14.25">
      <c r="A11" s="216">
        <v>1.4</v>
      </c>
      <c r="B11" s="222" t="s">
        <v>265</v>
      </c>
      <c r="C11" s="220">
        <v>0</v>
      </c>
      <c r="D11" s="223">
        <v>0.11</v>
      </c>
      <c r="E11" s="219">
        <f>C11*D11</f>
        <v>0</v>
      </c>
      <c r="F11" s="220"/>
      <c r="G11" s="220"/>
      <c r="H11" s="220"/>
      <c r="I11" s="220"/>
      <c r="J11" s="220"/>
      <c r="K11" s="220"/>
      <c r="L11" s="220"/>
      <c r="M11" s="220"/>
      <c r="N11" s="221">
        <f t="shared" si="1"/>
        <v>0</v>
      </c>
    </row>
    <row r="12" spans="1:14" ht="14.25">
      <c r="A12" s="216">
        <v>1.5</v>
      </c>
      <c r="B12" s="222" t="s">
        <v>264</v>
      </c>
      <c r="C12" s="220">
        <v>0</v>
      </c>
      <c r="D12" s="223">
        <v>0.14000000000000001</v>
      </c>
      <c r="E12" s="219">
        <f>C12*D12</f>
        <v>0</v>
      </c>
      <c r="F12" s="220"/>
      <c r="G12" s="220"/>
      <c r="H12" s="220"/>
      <c r="I12" s="220"/>
      <c r="J12" s="220"/>
      <c r="K12" s="220"/>
      <c r="L12" s="220"/>
      <c r="M12" s="220"/>
      <c r="N12" s="221">
        <f t="shared" si="1"/>
        <v>0</v>
      </c>
    </row>
    <row r="13" spans="1:14" ht="14.25">
      <c r="A13" s="216">
        <v>1.6</v>
      </c>
      <c r="B13" s="224" t="s">
        <v>263</v>
      </c>
      <c r="C13" s="220">
        <v>0</v>
      </c>
      <c r="D13" s="225"/>
      <c r="E13" s="220"/>
      <c r="F13" s="220"/>
      <c r="G13" s="220"/>
      <c r="H13" s="220"/>
      <c r="I13" s="220"/>
      <c r="J13" s="220"/>
      <c r="K13" s="220"/>
      <c r="L13" s="220"/>
      <c r="M13" s="220"/>
      <c r="N13" s="221">
        <f>SUMPRODUCT($F$6:$M$6,F13:M13)</f>
        <v>0</v>
      </c>
    </row>
    <row r="14" spans="1:14" ht="15">
      <c r="A14" s="216">
        <v>2</v>
      </c>
      <c r="B14" s="226" t="s">
        <v>269</v>
      </c>
      <c r="C14" s="218">
        <f>SUM(C15:C20)</f>
        <v>0</v>
      </c>
      <c r="D14" s="211"/>
      <c r="E14" s="219">
        <f t="shared" ref="E14:M14" si="2">SUM(E15:E20)</f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1">
        <f>SUM(N15:N20)</f>
        <v>0</v>
      </c>
    </row>
    <row r="15" spans="1:14" ht="14.25">
      <c r="A15" s="216">
        <v>2.1</v>
      </c>
      <c r="B15" s="224" t="s">
        <v>268</v>
      </c>
      <c r="C15" s="220"/>
      <c r="D15" s="223">
        <v>5.0000000000000001E-3</v>
      </c>
      <c r="E15" s="219">
        <f>C15*D15</f>
        <v>0</v>
      </c>
      <c r="F15" s="220"/>
      <c r="G15" s="220"/>
      <c r="H15" s="220"/>
      <c r="I15" s="220"/>
      <c r="J15" s="220"/>
      <c r="K15" s="220"/>
      <c r="L15" s="220"/>
      <c r="M15" s="220"/>
      <c r="N15" s="221">
        <f>SUMPRODUCT($F$6:$M$6,F15:M15)</f>
        <v>0</v>
      </c>
    </row>
    <row r="16" spans="1:14" ht="14.25">
      <c r="A16" s="216">
        <v>2.2000000000000002</v>
      </c>
      <c r="B16" s="224" t="s">
        <v>267</v>
      </c>
      <c r="C16" s="220"/>
      <c r="D16" s="223">
        <v>0.01</v>
      </c>
      <c r="E16" s="219">
        <f>C16*D16</f>
        <v>0</v>
      </c>
      <c r="F16" s="220"/>
      <c r="G16" s="220"/>
      <c r="H16" s="220"/>
      <c r="I16" s="220"/>
      <c r="J16" s="220"/>
      <c r="K16" s="220"/>
      <c r="L16" s="220"/>
      <c r="M16" s="220"/>
      <c r="N16" s="221">
        <f t="shared" ref="N16:N20" si="3">SUMPRODUCT($F$6:$M$6,F16:M16)</f>
        <v>0</v>
      </c>
    </row>
    <row r="17" spans="1:14" ht="14.25">
      <c r="A17" s="216">
        <v>2.2999999999999998</v>
      </c>
      <c r="B17" s="224" t="s">
        <v>266</v>
      </c>
      <c r="C17" s="220"/>
      <c r="D17" s="223">
        <v>0.02</v>
      </c>
      <c r="E17" s="219">
        <f>C17*D17</f>
        <v>0</v>
      </c>
      <c r="F17" s="220"/>
      <c r="G17" s="220"/>
      <c r="H17" s="220"/>
      <c r="I17" s="220"/>
      <c r="J17" s="220"/>
      <c r="K17" s="220"/>
      <c r="L17" s="220"/>
      <c r="M17" s="220"/>
      <c r="N17" s="221">
        <f t="shared" si="3"/>
        <v>0</v>
      </c>
    </row>
    <row r="18" spans="1:14" ht="14.25">
      <c r="A18" s="216">
        <v>2.4</v>
      </c>
      <c r="B18" s="224" t="s">
        <v>265</v>
      </c>
      <c r="C18" s="220"/>
      <c r="D18" s="223">
        <v>0.03</v>
      </c>
      <c r="E18" s="219">
        <f>C18*D18</f>
        <v>0</v>
      </c>
      <c r="F18" s="220"/>
      <c r="G18" s="220"/>
      <c r="H18" s="220"/>
      <c r="I18" s="220"/>
      <c r="J18" s="220"/>
      <c r="K18" s="220"/>
      <c r="L18" s="220"/>
      <c r="M18" s="220"/>
      <c r="N18" s="221">
        <f t="shared" si="3"/>
        <v>0</v>
      </c>
    </row>
    <row r="19" spans="1:14" ht="14.25">
      <c r="A19" s="216">
        <v>2.5</v>
      </c>
      <c r="B19" s="224" t="s">
        <v>264</v>
      </c>
      <c r="C19" s="220"/>
      <c r="D19" s="223">
        <v>0.04</v>
      </c>
      <c r="E19" s="219">
        <f>C19*D19</f>
        <v>0</v>
      </c>
      <c r="F19" s="220"/>
      <c r="G19" s="220"/>
      <c r="H19" s="220"/>
      <c r="I19" s="220"/>
      <c r="J19" s="220"/>
      <c r="K19" s="220"/>
      <c r="L19" s="220"/>
      <c r="M19" s="220"/>
      <c r="N19" s="221">
        <f t="shared" si="3"/>
        <v>0</v>
      </c>
    </row>
    <row r="20" spans="1:14" ht="14.25">
      <c r="A20" s="216">
        <v>2.6</v>
      </c>
      <c r="B20" s="224" t="s">
        <v>263</v>
      </c>
      <c r="C20" s="220"/>
      <c r="D20" s="225"/>
      <c r="E20" s="227"/>
      <c r="F20" s="220"/>
      <c r="G20" s="220"/>
      <c r="H20" s="220"/>
      <c r="I20" s="220"/>
      <c r="J20" s="220"/>
      <c r="K20" s="220"/>
      <c r="L20" s="220"/>
      <c r="M20" s="220"/>
      <c r="N20" s="221">
        <f t="shared" si="3"/>
        <v>0</v>
      </c>
    </row>
    <row r="21" spans="1:14" ht="15.75" thickBot="1">
      <c r="A21" s="228"/>
      <c r="B21" s="229" t="s">
        <v>114</v>
      </c>
      <c r="C21" s="204">
        <f>C14+C7</f>
        <v>15276000</v>
      </c>
      <c r="D21" s="230"/>
      <c r="E21" s="231">
        <f>E14+E7</f>
        <v>1222080</v>
      </c>
      <c r="F21" s="232">
        <f>F7+F14</f>
        <v>0</v>
      </c>
      <c r="G21" s="232">
        <f t="shared" ref="G21:L21" si="4">G7+G14</f>
        <v>0</v>
      </c>
      <c r="H21" s="232">
        <f t="shared" si="4"/>
        <v>0</v>
      </c>
      <c r="I21" s="232">
        <f t="shared" si="4"/>
        <v>0</v>
      </c>
      <c r="J21" s="232">
        <f t="shared" si="4"/>
        <v>0</v>
      </c>
      <c r="K21" s="232">
        <f t="shared" si="4"/>
        <v>1222080</v>
      </c>
      <c r="L21" s="232">
        <f t="shared" si="4"/>
        <v>0</v>
      </c>
      <c r="M21" s="232">
        <f>M7+M14</f>
        <v>0</v>
      </c>
      <c r="N21" s="233">
        <f>N14+N7</f>
        <v>1222080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90" zoomScaleNormal="90" workbookViewId="0">
      <selection activeCell="C38" sqref="C38"/>
    </sheetView>
  </sheetViews>
  <sheetFormatPr defaultRowHeight="15"/>
  <cols>
    <col min="1" max="1" width="11.42578125" customWidth="1"/>
    <col min="2" max="2" width="76.85546875" style="416" customWidth="1"/>
    <col min="3" max="3" width="22.85546875" customWidth="1"/>
  </cols>
  <sheetData>
    <row r="1" spans="1:3">
      <c r="A1" s="2" t="s">
        <v>36</v>
      </c>
      <c r="B1" t="str">
        <f>'Info '!C2</f>
        <v>JSC "CREDO BANK"</v>
      </c>
    </row>
    <row r="2" spans="1:3">
      <c r="A2" s="2" t="s">
        <v>37</v>
      </c>
      <c r="B2" s="4" t="str">
        <f>'1. key ratios '!B2</f>
        <v>30.06.2020</v>
      </c>
    </row>
    <row r="3" spans="1:3">
      <c r="A3" s="4"/>
      <c r="B3"/>
    </row>
    <row r="4" spans="1:3">
      <c r="A4" s="4" t="s">
        <v>442</v>
      </c>
      <c r="B4" t="s">
        <v>443</v>
      </c>
    </row>
    <row r="5" spans="1:3">
      <c r="A5" s="417" t="s">
        <v>444</v>
      </c>
      <c r="B5" s="418"/>
      <c r="C5" s="419"/>
    </row>
    <row r="6" spans="1:3" ht="24">
      <c r="A6" s="420">
        <v>1</v>
      </c>
      <c r="B6" s="421" t="s">
        <v>495</v>
      </c>
      <c r="C6" s="422">
        <v>1191710599.111517</v>
      </c>
    </row>
    <row r="7" spans="1:3">
      <c r="A7" s="420">
        <v>2</v>
      </c>
      <c r="B7" s="421" t="s">
        <v>445</v>
      </c>
      <c r="C7" s="422">
        <v>-9478514.2399999984</v>
      </c>
    </row>
    <row r="8" spans="1:3" ht="24">
      <c r="A8" s="423">
        <v>3</v>
      </c>
      <c r="B8" s="424" t="s">
        <v>446</v>
      </c>
      <c r="C8" s="422">
        <f>C6+C7</f>
        <v>1182232084.8715169</v>
      </c>
    </row>
    <row r="9" spans="1:3">
      <c r="A9" s="417" t="s">
        <v>447</v>
      </c>
      <c r="B9" s="418"/>
      <c r="C9" s="425"/>
    </row>
    <row r="10" spans="1:3" ht="24">
      <c r="A10" s="426">
        <v>4</v>
      </c>
      <c r="B10" s="427" t="s">
        <v>448</v>
      </c>
      <c r="C10" s="422"/>
    </row>
    <row r="11" spans="1:3">
      <c r="A11" s="426">
        <v>5</v>
      </c>
      <c r="B11" s="428" t="s">
        <v>449</v>
      </c>
      <c r="C11" s="422"/>
    </row>
    <row r="12" spans="1:3">
      <c r="A12" s="426" t="s">
        <v>450</v>
      </c>
      <c r="B12" s="428" t="s">
        <v>451</v>
      </c>
      <c r="C12" s="566">
        <f>'[4]15. CCR'!E21</f>
        <v>1222080</v>
      </c>
    </row>
    <row r="13" spans="1:3" ht="24">
      <c r="A13" s="429">
        <v>6</v>
      </c>
      <c r="B13" s="427" t="s">
        <v>452</v>
      </c>
      <c r="C13" s="422"/>
    </row>
    <row r="14" spans="1:3">
      <c r="A14" s="429">
        <v>7</v>
      </c>
      <c r="B14" s="430" t="s">
        <v>453</v>
      </c>
      <c r="C14" s="422"/>
    </row>
    <row r="15" spans="1:3">
      <c r="A15" s="431">
        <v>8</v>
      </c>
      <c r="B15" s="432" t="s">
        <v>454</v>
      </c>
      <c r="C15" s="422"/>
    </row>
    <row r="16" spans="1:3">
      <c r="A16" s="429">
        <v>9</v>
      </c>
      <c r="B16" s="430" t="s">
        <v>455</v>
      </c>
      <c r="C16" s="422"/>
    </row>
    <row r="17" spans="1:3">
      <c r="A17" s="429">
        <v>10</v>
      </c>
      <c r="B17" s="430" t="s">
        <v>456</v>
      </c>
      <c r="C17" s="422"/>
    </row>
    <row r="18" spans="1:3">
      <c r="A18" s="433">
        <v>11</v>
      </c>
      <c r="B18" s="434" t="s">
        <v>457</v>
      </c>
      <c r="C18" s="435">
        <f>SUM(C10:C17)</f>
        <v>1222080</v>
      </c>
    </row>
    <row r="19" spans="1:3">
      <c r="A19" s="436" t="s">
        <v>458</v>
      </c>
      <c r="B19" s="437"/>
      <c r="C19" s="438"/>
    </row>
    <row r="20" spans="1:3" ht="24">
      <c r="A20" s="439">
        <v>12</v>
      </c>
      <c r="B20" s="427" t="s">
        <v>459</v>
      </c>
      <c r="C20" s="422"/>
    </row>
    <row r="21" spans="1:3">
      <c r="A21" s="439">
        <v>13</v>
      </c>
      <c r="B21" s="427" t="s">
        <v>460</v>
      </c>
      <c r="C21" s="422"/>
    </row>
    <row r="22" spans="1:3">
      <c r="A22" s="439">
        <v>14</v>
      </c>
      <c r="B22" s="427" t="s">
        <v>461</v>
      </c>
      <c r="C22" s="422"/>
    </row>
    <row r="23" spans="1:3" ht="24">
      <c r="A23" s="439" t="s">
        <v>462</v>
      </c>
      <c r="B23" s="427" t="s">
        <v>463</v>
      </c>
      <c r="C23" s="422"/>
    </row>
    <row r="24" spans="1:3">
      <c r="A24" s="439">
        <v>15</v>
      </c>
      <c r="B24" s="427" t="s">
        <v>464</v>
      </c>
      <c r="C24" s="422"/>
    </row>
    <row r="25" spans="1:3">
      <c r="A25" s="439" t="s">
        <v>465</v>
      </c>
      <c r="B25" s="427" t="s">
        <v>466</v>
      </c>
      <c r="C25" s="422"/>
    </row>
    <row r="26" spans="1:3">
      <c r="A26" s="440">
        <v>16</v>
      </c>
      <c r="B26" s="441" t="s">
        <v>467</v>
      </c>
      <c r="C26" s="435">
        <f>SUM(C20:C25)</f>
        <v>0</v>
      </c>
    </row>
    <row r="27" spans="1:3">
      <c r="A27" s="417" t="s">
        <v>468</v>
      </c>
      <c r="B27" s="418"/>
      <c r="C27" s="425"/>
    </row>
    <row r="28" spans="1:3">
      <c r="A28" s="442">
        <v>17</v>
      </c>
      <c r="B28" s="428" t="s">
        <v>469</v>
      </c>
      <c r="C28" s="422">
        <v>44933534.701000005</v>
      </c>
    </row>
    <row r="29" spans="1:3">
      <c r="A29" s="442">
        <v>18</v>
      </c>
      <c r="B29" s="428" t="s">
        <v>470</v>
      </c>
      <c r="C29" s="422">
        <v>-42971017.081000008</v>
      </c>
    </row>
    <row r="30" spans="1:3">
      <c r="A30" s="440">
        <v>19</v>
      </c>
      <c r="B30" s="441" t="s">
        <v>471</v>
      </c>
      <c r="C30" s="435">
        <f>C28+C29</f>
        <v>1962517.6199999973</v>
      </c>
    </row>
    <row r="31" spans="1:3">
      <c r="A31" s="417" t="s">
        <v>472</v>
      </c>
      <c r="B31" s="418"/>
      <c r="C31" s="425"/>
    </row>
    <row r="32" spans="1:3" ht="24">
      <c r="A32" s="442" t="s">
        <v>473</v>
      </c>
      <c r="B32" s="427" t="s">
        <v>474</v>
      </c>
      <c r="C32" s="443"/>
    </row>
    <row r="33" spans="1:3">
      <c r="A33" s="442" t="s">
        <v>475</v>
      </c>
      <c r="B33" s="428" t="s">
        <v>476</v>
      </c>
      <c r="C33" s="443"/>
    </row>
    <row r="34" spans="1:3">
      <c r="A34" s="417" t="s">
        <v>477</v>
      </c>
      <c r="B34" s="418"/>
      <c r="C34" s="425"/>
    </row>
    <row r="35" spans="1:3">
      <c r="A35" s="444">
        <v>20</v>
      </c>
      <c r="B35" s="445" t="s">
        <v>478</v>
      </c>
      <c r="C35" s="566">
        <f>'[4]1. key ratios'!C9</f>
        <v>125007190.10999967</v>
      </c>
    </row>
    <row r="36" spans="1:3">
      <c r="A36" s="440">
        <v>21</v>
      </c>
      <c r="B36" s="441" t="s">
        <v>479</v>
      </c>
      <c r="C36" s="435">
        <f>C8+C18+C26+C30</f>
        <v>1185416682.4915168</v>
      </c>
    </row>
    <row r="37" spans="1:3">
      <c r="A37" s="417" t="s">
        <v>480</v>
      </c>
      <c r="B37" s="418"/>
      <c r="C37" s="425"/>
    </row>
    <row r="38" spans="1:3">
      <c r="A38" s="440">
        <v>22</v>
      </c>
      <c r="B38" s="441" t="s">
        <v>480</v>
      </c>
      <c r="C38" s="567">
        <f t="shared" ref="C38" si="0">C35/C36</f>
        <v>0.1054542187201708</v>
      </c>
    </row>
    <row r="39" spans="1:3">
      <c r="A39" s="417" t="s">
        <v>481</v>
      </c>
      <c r="B39" s="418"/>
      <c r="C39" s="425"/>
    </row>
    <row r="40" spans="1:3">
      <c r="A40" s="446" t="s">
        <v>482</v>
      </c>
      <c r="B40" s="427" t="s">
        <v>483</v>
      </c>
      <c r="C40" s="443"/>
    </row>
    <row r="41" spans="1:3" ht="24">
      <c r="A41" s="447" t="s">
        <v>484</v>
      </c>
      <c r="B41" s="421" t="s">
        <v>485</v>
      </c>
      <c r="C41" s="443"/>
    </row>
    <row r="43" spans="1:3">
      <c r="B43" s="416" t="s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C3" sqref="C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140625" style="3" bestFit="1" customWidth="1"/>
    <col min="4" max="4" width="14.140625" style="4" bestFit="1" customWidth="1"/>
    <col min="5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tr">
        <f>'Info '!C2</f>
        <v>JSC "CREDO BANK"</v>
      </c>
    </row>
    <row r="2" spans="1:8">
      <c r="A2" s="2" t="s">
        <v>37</v>
      </c>
      <c r="B2" s="3" t="s">
        <v>502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3" t="s">
        <v>147</v>
      </c>
      <c r="C6" s="348"/>
      <c r="D6" s="348"/>
      <c r="E6" s="348"/>
      <c r="F6" s="348"/>
      <c r="G6" s="377"/>
    </row>
    <row r="7" spans="1:8">
      <c r="A7" s="15"/>
      <c r="B7" s="254" t="s">
        <v>141</v>
      </c>
      <c r="C7" s="348"/>
      <c r="D7" s="348"/>
      <c r="E7" s="348"/>
      <c r="F7" s="348"/>
      <c r="G7" s="377"/>
    </row>
    <row r="8" spans="1:8" ht="15">
      <c r="A8" s="410">
        <v>1</v>
      </c>
      <c r="B8" s="16" t="s">
        <v>146</v>
      </c>
      <c r="C8" s="17">
        <v>125007190.10999967</v>
      </c>
      <c r="D8" s="18">
        <v>123316511.58999991</v>
      </c>
      <c r="E8" s="18">
        <v>131506915.59000006</v>
      </c>
      <c r="F8" s="18">
        <v>121945499.48999994</v>
      </c>
      <c r="G8" s="19">
        <v>114300002.17000024</v>
      </c>
    </row>
    <row r="9" spans="1:8" ht="15">
      <c r="A9" s="410">
        <v>2</v>
      </c>
      <c r="B9" s="16" t="s">
        <v>145</v>
      </c>
      <c r="C9" s="17">
        <v>125007190.10999967</v>
      </c>
      <c r="D9" s="18">
        <v>123316511.58999991</v>
      </c>
      <c r="E9" s="18">
        <v>131506915.59000006</v>
      </c>
      <c r="F9" s="18">
        <v>121945499.48999994</v>
      </c>
      <c r="G9" s="19">
        <v>114300002.17000024</v>
      </c>
    </row>
    <row r="10" spans="1:8" ht="15">
      <c r="A10" s="410">
        <v>3</v>
      </c>
      <c r="B10" s="16" t="s">
        <v>144</v>
      </c>
      <c r="C10" s="17">
        <v>170090987.80353391</v>
      </c>
      <c r="D10" s="18">
        <v>154317183.00179398</v>
      </c>
      <c r="E10" s="18">
        <v>162608289.14765704</v>
      </c>
      <c r="F10" s="18">
        <v>152267146.68617666</v>
      </c>
      <c r="G10" s="19">
        <v>137277850.72747794</v>
      </c>
    </row>
    <row r="11" spans="1:8" ht="15">
      <c r="A11" s="411"/>
      <c r="B11" s="253" t="s">
        <v>143</v>
      </c>
      <c r="C11" s="348"/>
      <c r="D11" s="348"/>
      <c r="E11" s="348"/>
      <c r="F11" s="348"/>
      <c r="G11" s="377"/>
    </row>
    <row r="12" spans="1:8" ht="15" customHeight="1">
      <c r="A12" s="410">
        <v>4</v>
      </c>
      <c r="B12" s="16" t="s">
        <v>275</v>
      </c>
      <c r="C12" s="337">
        <v>1083129334.5314882</v>
      </c>
      <c r="D12" s="18">
        <v>1015159449.2122746</v>
      </c>
      <c r="E12" s="18">
        <v>996558621.4938091</v>
      </c>
      <c r="F12" s="18">
        <v>917826900.48788691</v>
      </c>
      <c r="G12" s="19">
        <v>853845182.39196527</v>
      </c>
    </row>
    <row r="13" spans="1:8" ht="15">
      <c r="A13" s="411"/>
      <c r="B13" s="253" t="s">
        <v>142</v>
      </c>
      <c r="C13" s="348"/>
      <c r="D13" s="348"/>
      <c r="E13" s="348"/>
      <c r="F13" s="348"/>
      <c r="G13" s="377"/>
    </row>
    <row r="14" spans="1:8" s="20" customFormat="1" ht="15">
      <c r="A14" s="410"/>
      <c r="B14" s="254" t="s">
        <v>488</v>
      </c>
      <c r="C14" s="348"/>
      <c r="D14" s="348"/>
      <c r="E14" s="348"/>
      <c r="F14" s="348"/>
      <c r="G14" s="377"/>
    </row>
    <row r="15" spans="1:8" ht="15">
      <c r="A15" s="412">
        <v>5</v>
      </c>
      <c r="B15" s="16" t="str">
        <f>"Common equity Tier 1 ratio &gt;="&amp;ROUND('9.1. Capital Requirements'!C19*100, 2)&amp;"%"</f>
        <v>Common equity Tier 1 ratio &gt;=4.96%</v>
      </c>
      <c r="C15" s="520">
        <v>0.11541298543453449</v>
      </c>
      <c r="D15" s="521">
        <v>0.1215</v>
      </c>
      <c r="E15" s="521">
        <v>0.13196104348871665</v>
      </c>
      <c r="F15" s="521">
        <v>0.13286328764735233</v>
      </c>
      <c r="G15" s="522">
        <v>0.13386501970977896</v>
      </c>
    </row>
    <row r="16" spans="1:8" ht="15" customHeight="1">
      <c r="A16" s="412">
        <v>6</v>
      </c>
      <c r="B16" s="16" t="str">
        <f>"Tier 1 ratio &gt;="&amp;ROUND('9.1. Capital Requirements'!C20*100, 2)&amp;"%"</f>
        <v>Tier 1 ratio &gt;=6.61%</v>
      </c>
      <c r="C16" s="520">
        <v>0.11541298543453449</v>
      </c>
      <c r="D16" s="521">
        <v>0.1215</v>
      </c>
      <c r="E16" s="521">
        <v>0.13196104348871665</v>
      </c>
      <c r="F16" s="521">
        <v>0.13286328764735233</v>
      </c>
      <c r="G16" s="522">
        <v>0.13386501970977896</v>
      </c>
    </row>
    <row r="17" spans="1:7" ht="15">
      <c r="A17" s="412">
        <v>7</v>
      </c>
      <c r="B17" s="16" t="str">
        <f>"Total Regulatory Capital ratio &gt;="&amp;ROUND('9.1. Capital Requirements'!C21*100,2)&amp;"%"</f>
        <v>Total Regulatory Capital ratio &gt;=10.57%</v>
      </c>
      <c r="C17" s="520">
        <v>0.157</v>
      </c>
      <c r="D17" s="521">
        <v>0.152</v>
      </c>
      <c r="E17" s="521">
        <v>0.16316981825305216</v>
      </c>
      <c r="F17" s="521">
        <v>0.1658996338037558</v>
      </c>
      <c r="G17" s="522">
        <v>0.1607760441335597</v>
      </c>
    </row>
    <row r="18" spans="1:7" ht="15">
      <c r="A18" s="411"/>
      <c r="B18" s="255" t="s">
        <v>140</v>
      </c>
      <c r="C18" s="348"/>
      <c r="D18" s="348"/>
      <c r="E18" s="348"/>
      <c r="F18" s="348"/>
      <c r="G18" s="377"/>
    </row>
    <row r="19" spans="1:7" ht="15" customHeight="1">
      <c r="A19" s="413">
        <v>8</v>
      </c>
      <c r="B19" s="16" t="s">
        <v>139</v>
      </c>
      <c r="C19" s="523">
        <v>0.16288327795457508</v>
      </c>
      <c r="D19" s="524">
        <v>0.1650468857858102</v>
      </c>
      <c r="E19" s="524">
        <v>0.1807</v>
      </c>
      <c r="F19" s="524">
        <v>0.18040221367609136</v>
      </c>
      <c r="G19" s="523">
        <v>0.18186780094076749</v>
      </c>
    </row>
    <row r="20" spans="1:7" ht="15">
      <c r="A20" s="413">
        <v>9</v>
      </c>
      <c r="B20" s="16" t="s">
        <v>138</v>
      </c>
      <c r="C20" s="523">
        <v>8.7637114938110133E-2</v>
      </c>
      <c r="D20" s="524">
        <v>8.4838236060264333E-2</v>
      </c>
      <c r="E20" s="523">
        <v>7.7299999999999994E-2</v>
      </c>
      <c r="F20" s="523">
        <v>7.6976904491381698E-2</v>
      </c>
      <c r="G20" s="523">
        <v>7.7199110075451965E-2</v>
      </c>
    </row>
    <row r="21" spans="1:7" ht="15">
      <c r="A21" s="413">
        <v>10</v>
      </c>
      <c r="B21" s="16" t="s">
        <v>137</v>
      </c>
      <c r="C21" s="523">
        <v>2.678571621741431E-2</v>
      </c>
      <c r="D21" s="523">
        <v>2.0708672332525227E-2</v>
      </c>
      <c r="E21" s="523">
        <v>5.0099999999999999E-2</v>
      </c>
      <c r="F21" s="523">
        <v>4.8399999999999999E-2</v>
      </c>
      <c r="G21" s="523">
        <v>4.7942645411220869E-2</v>
      </c>
    </row>
    <row r="22" spans="1:7" ht="15">
      <c r="A22" s="413">
        <v>11</v>
      </c>
      <c r="B22" s="16" t="s">
        <v>136</v>
      </c>
      <c r="C22" s="523">
        <v>7.5246163016464945E-2</v>
      </c>
      <c r="D22" s="523">
        <v>8.0208649725545866E-2</v>
      </c>
      <c r="E22" s="523">
        <v>0.10340000000000001</v>
      </c>
      <c r="F22" s="523">
        <v>0.10340000000000001</v>
      </c>
      <c r="G22" s="523">
        <v>0.10466869086531552</v>
      </c>
    </row>
    <row r="23" spans="1:7" ht="15">
      <c r="A23" s="413">
        <v>12</v>
      </c>
      <c r="B23" s="16" t="s">
        <v>281</v>
      </c>
      <c r="C23" s="523">
        <v>-8.6774472265875018E-3</v>
      </c>
      <c r="D23" s="523">
        <v>-2.5934865245174812E-2</v>
      </c>
      <c r="E23" s="523">
        <v>3.1E-2</v>
      </c>
      <c r="F23" s="523">
        <v>2.7300000000000001E-2</v>
      </c>
      <c r="G23" s="523">
        <v>2.436339117470375E-2</v>
      </c>
    </row>
    <row r="24" spans="1:7" ht="15">
      <c r="A24" s="413">
        <v>13</v>
      </c>
      <c r="B24" s="16" t="s">
        <v>282</v>
      </c>
      <c r="C24" s="523">
        <v>-6.9781547170249175E-2</v>
      </c>
      <c r="D24" s="523">
        <v>-0.19803226738461732</v>
      </c>
      <c r="E24" s="523">
        <v>0.22059999999999999</v>
      </c>
      <c r="F24" s="523">
        <v>0.19320000000000001</v>
      </c>
      <c r="G24" s="523">
        <v>0.16793851080296396</v>
      </c>
    </row>
    <row r="25" spans="1:7" ht="15">
      <c r="A25" s="411"/>
      <c r="B25" s="255" t="s">
        <v>361</v>
      </c>
      <c r="C25" s="348"/>
      <c r="D25" s="348"/>
      <c r="E25" s="348"/>
      <c r="F25" s="348"/>
      <c r="G25" s="377"/>
    </row>
    <row r="26" spans="1:7" ht="15">
      <c r="A26" s="413">
        <v>14</v>
      </c>
      <c r="B26" s="16" t="s">
        <v>135</v>
      </c>
      <c r="C26" s="523">
        <v>9.4000000000000004E-3</v>
      </c>
      <c r="D26" s="523">
        <v>1.103E-2</v>
      </c>
      <c r="E26" s="523">
        <v>1.0699999999999999E-2</v>
      </c>
      <c r="F26" s="523">
        <v>1.1900000000000001E-2</v>
      </c>
      <c r="G26" s="523">
        <v>1.6103255019986554E-2</v>
      </c>
    </row>
    <row r="27" spans="1:7" ht="15" customHeight="1">
      <c r="A27" s="413">
        <v>15</v>
      </c>
      <c r="B27" s="16" t="s">
        <v>134</v>
      </c>
      <c r="C27" s="523">
        <v>3.6900000000000002E-2</v>
      </c>
      <c r="D27" s="523">
        <v>3.7600000000000001E-2</v>
      </c>
      <c r="E27" s="523">
        <v>2.7400000000000001E-2</v>
      </c>
      <c r="F27" s="523">
        <v>2.8199999999999999E-2</v>
      </c>
      <c r="G27" s="523">
        <v>3.0161120474280601E-2</v>
      </c>
    </row>
    <row r="28" spans="1:7" ht="15">
      <c r="A28" s="413">
        <v>16</v>
      </c>
      <c r="B28" s="16" t="s">
        <v>133</v>
      </c>
      <c r="C28" s="523">
        <v>9.1899999999999996E-2</v>
      </c>
      <c r="D28" s="523">
        <v>0.1027286629840982</v>
      </c>
      <c r="E28" s="523">
        <v>9.8199999999999996E-2</v>
      </c>
      <c r="F28" s="523">
        <v>0.1077</v>
      </c>
      <c r="G28" s="523">
        <v>0.11511003127202413</v>
      </c>
    </row>
    <row r="29" spans="1:7" ht="15" customHeight="1">
      <c r="A29" s="413">
        <v>17</v>
      </c>
      <c r="B29" s="16" t="s">
        <v>132</v>
      </c>
      <c r="C29" s="523">
        <v>0.1487</v>
      </c>
      <c r="D29" s="523">
        <v>0.15093033674069736</v>
      </c>
      <c r="E29" s="523">
        <v>0.151</v>
      </c>
      <c r="F29" s="523">
        <v>0.15129999999999999</v>
      </c>
      <c r="G29" s="523">
        <v>0.14128763193978938</v>
      </c>
    </row>
    <row r="30" spans="1:7" ht="15">
      <c r="A30" s="413">
        <v>18</v>
      </c>
      <c r="B30" s="16" t="s">
        <v>131</v>
      </c>
      <c r="C30" s="525">
        <v>0.114</v>
      </c>
      <c r="D30" s="523">
        <v>4.1200000000000001E-2</v>
      </c>
      <c r="E30" s="523">
        <v>0.23330000000000001</v>
      </c>
      <c r="F30" s="523">
        <v>0.11799999999999999</v>
      </c>
      <c r="G30" s="523">
        <v>5.6935653122070162E-2</v>
      </c>
    </row>
    <row r="31" spans="1:7" ht="15" customHeight="1">
      <c r="A31" s="411"/>
      <c r="B31" s="255" t="s">
        <v>362</v>
      </c>
      <c r="C31" s="348"/>
      <c r="D31" s="348"/>
      <c r="E31" s="348"/>
      <c r="F31" s="348"/>
      <c r="G31" s="377"/>
    </row>
    <row r="32" spans="1:7" ht="15" customHeight="1">
      <c r="A32" s="413">
        <v>19</v>
      </c>
      <c r="B32" s="16" t="s">
        <v>130</v>
      </c>
      <c r="C32" s="523">
        <v>0.11509999999999999</v>
      </c>
      <c r="D32" s="523">
        <v>0.11219999999999999</v>
      </c>
      <c r="E32" s="523">
        <v>0.12540000000000001</v>
      </c>
      <c r="F32" s="523">
        <v>0.125</v>
      </c>
      <c r="G32" s="523">
        <v>0.1402010103717794</v>
      </c>
    </row>
    <row r="33" spans="1:7" ht="15" customHeight="1">
      <c r="A33" s="413">
        <v>20</v>
      </c>
      <c r="B33" s="16" t="s">
        <v>129</v>
      </c>
      <c r="C33" s="523">
        <v>0.23719999999999999</v>
      </c>
      <c r="D33" s="523">
        <v>0.20271610565916984</v>
      </c>
      <c r="E33" s="523">
        <v>0.21279999999999999</v>
      </c>
      <c r="F33" s="523">
        <v>0.2157</v>
      </c>
      <c r="G33" s="523">
        <v>0.19413923014534593</v>
      </c>
    </row>
    <row r="34" spans="1:7" ht="15" customHeight="1">
      <c r="A34" s="413">
        <v>21</v>
      </c>
      <c r="B34" s="16" t="s">
        <v>128</v>
      </c>
      <c r="C34" s="523">
        <v>3.3700000000000001E-2</v>
      </c>
      <c r="D34" s="523">
        <v>2.3498131662469838E-2</v>
      </c>
      <c r="E34" s="523">
        <v>4.8800000000000003E-2</v>
      </c>
      <c r="F34" s="523">
        <v>2.5000000000000001E-2</v>
      </c>
      <c r="G34" s="523">
        <v>1.5505032725646274E-2</v>
      </c>
    </row>
    <row r="35" spans="1:7" ht="15" customHeight="1">
      <c r="A35" s="414"/>
      <c r="B35" s="255" t="s">
        <v>405</v>
      </c>
      <c r="C35" s="348"/>
      <c r="D35" s="348"/>
      <c r="E35" s="348"/>
      <c r="F35" s="348"/>
      <c r="G35" s="377"/>
    </row>
    <row r="36" spans="1:7" ht="15">
      <c r="A36" s="413">
        <v>22</v>
      </c>
      <c r="B36" s="16" t="s">
        <v>388</v>
      </c>
      <c r="C36" s="526">
        <v>150570856.35149148</v>
      </c>
      <c r="D36" s="526">
        <v>108579772.76464474</v>
      </c>
      <c r="E36" s="526">
        <v>107800944.9480156</v>
      </c>
      <c r="F36" s="526">
        <v>102994551.60893553</v>
      </c>
      <c r="G36" s="527">
        <v>75777538.614183158</v>
      </c>
    </row>
    <row r="37" spans="1:7" ht="15" customHeight="1">
      <c r="A37" s="413">
        <v>23</v>
      </c>
      <c r="B37" s="16" t="s">
        <v>400</v>
      </c>
      <c r="C37" s="526">
        <v>64596953.263940752</v>
      </c>
      <c r="D37" s="526">
        <v>50814794.668466493</v>
      </c>
      <c r="E37" s="526">
        <v>28884513.010003846</v>
      </c>
      <c r="F37" s="526">
        <v>38405325.569212638</v>
      </c>
      <c r="G37" s="527">
        <v>34747757.718601964</v>
      </c>
    </row>
    <row r="38" spans="1:7" ht="15.75" thickBot="1">
      <c r="A38" s="415">
        <v>24</v>
      </c>
      <c r="B38" s="256" t="s">
        <v>389</v>
      </c>
      <c r="C38" s="528">
        <v>2.330928143565294</v>
      </c>
      <c r="D38" s="529">
        <v>2.1367748009818239</v>
      </c>
      <c r="E38" s="529">
        <v>3.7321364881824346</v>
      </c>
      <c r="F38" s="529">
        <v>2.6817778545666178</v>
      </c>
      <c r="G38" s="530">
        <v>2.1807893110068566</v>
      </c>
    </row>
    <row r="39" spans="1:7">
      <c r="A39" s="21"/>
    </row>
    <row r="40" spans="1:7" ht="38.25">
      <c r="B40" s="339" t="s">
        <v>489</v>
      </c>
    </row>
    <row r="41" spans="1:7" ht="51">
      <c r="B41" s="339" t="s">
        <v>404</v>
      </c>
    </row>
    <row r="43" spans="1:7">
      <c r="B43" s="3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F40" sqref="F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4" t="str">
        <f>'Info '!C2</f>
        <v>JSC "CREDO BANK"</v>
      </c>
    </row>
    <row r="2" spans="1:8">
      <c r="A2" s="2" t="s">
        <v>37</v>
      </c>
      <c r="B2" s="4" t="str">
        <f>'1. key ratios '!B2</f>
        <v>30.06.2020</v>
      </c>
    </row>
    <row r="3" spans="1:8">
      <c r="A3" s="2"/>
    </row>
    <row r="4" spans="1:8" ht="15" thickBot="1">
      <c r="A4" s="22" t="s">
        <v>38</v>
      </c>
      <c r="B4" s="23" t="s">
        <v>39</v>
      </c>
      <c r="C4" s="22"/>
      <c r="D4" s="24"/>
      <c r="E4" s="24"/>
      <c r="F4" s="25"/>
      <c r="G4" s="25"/>
      <c r="H4" s="26" t="s">
        <v>79</v>
      </c>
    </row>
    <row r="5" spans="1:8">
      <c r="A5" s="27"/>
      <c r="B5" s="28"/>
      <c r="C5" s="470" t="s">
        <v>74</v>
      </c>
      <c r="D5" s="471"/>
      <c r="E5" s="472"/>
      <c r="F5" s="470" t="s">
        <v>78</v>
      </c>
      <c r="G5" s="471"/>
      <c r="H5" s="473"/>
    </row>
    <row r="6" spans="1:8">
      <c r="A6" s="29" t="s">
        <v>12</v>
      </c>
      <c r="B6" s="30" t="s">
        <v>40</v>
      </c>
      <c r="C6" s="31" t="s">
        <v>75</v>
      </c>
      <c r="D6" s="31" t="s">
        <v>76</v>
      </c>
      <c r="E6" s="31" t="s">
        <v>77</v>
      </c>
      <c r="F6" s="31" t="s">
        <v>75</v>
      </c>
      <c r="G6" s="31" t="s">
        <v>76</v>
      </c>
      <c r="H6" s="32" t="s">
        <v>77</v>
      </c>
    </row>
    <row r="7" spans="1:8">
      <c r="A7" s="29">
        <v>1</v>
      </c>
      <c r="B7" s="33" t="s">
        <v>41</v>
      </c>
      <c r="C7" s="34">
        <v>20726592.640000001</v>
      </c>
      <c r="D7" s="34">
        <v>14378930.01</v>
      </c>
      <c r="E7" s="35">
        <f>C7+D7</f>
        <v>35105522.649999999</v>
      </c>
      <c r="F7" s="36">
        <v>10714248.300000001</v>
      </c>
      <c r="G7" s="37">
        <v>11005282.529999999</v>
      </c>
      <c r="H7" s="38">
        <f>F7+G7</f>
        <v>21719530.829999998</v>
      </c>
    </row>
    <row r="8" spans="1:8">
      <c r="A8" s="29">
        <v>2</v>
      </c>
      <c r="B8" s="33" t="s">
        <v>42</v>
      </c>
      <c r="C8" s="34">
        <v>23783039.09</v>
      </c>
      <c r="D8" s="34">
        <v>36621122.590000004</v>
      </c>
      <c r="E8" s="35">
        <f t="shared" ref="E8:E19" si="0">C8+D8</f>
        <v>60404161.680000007</v>
      </c>
      <c r="F8" s="36">
        <v>50391059.960000001</v>
      </c>
      <c r="G8" s="37">
        <v>23705683.440000001</v>
      </c>
      <c r="H8" s="38">
        <f t="shared" ref="H8:H40" si="1">F8+G8</f>
        <v>74096743.400000006</v>
      </c>
    </row>
    <row r="9" spans="1:8">
      <c r="A9" s="29">
        <v>3</v>
      </c>
      <c r="B9" s="33" t="s">
        <v>43</v>
      </c>
      <c r="C9" s="34">
        <v>442257.91999999998</v>
      </c>
      <c r="D9" s="34">
        <v>30032570.719999999</v>
      </c>
      <c r="E9" s="35">
        <f t="shared" si="0"/>
        <v>30474828.640000001</v>
      </c>
      <c r="F9" s="36">
        <v>109560.61</v>
      </c>
      <c r="G9" s="37">
        <v>6449024.8799999999</v>
      </c>
      <c r="H9" s="38">
        <f t="shared" si="1"/>
        <v>6558585.4900000002</v>
      </c>
    </row>
    <row r="10" spans="1:8">
      <c r="A10" s="29">
        <v>4</v>
      </c>
      <c r="B10" s="33" t="s">
        <v>44</v>
      </c>
      <c r="C10" s="34">
        <v>0</v>
      </c>
      <c r="D10" s="34">
        <v>0</v>
      </c>
      <c r="E10" s="35">
        <f t="shared" si="0"/>
        <v>0</v>
      </c>
      <c r="F10" s="36">
        <v>0</v>
      </c>
      <c r="G10" s="37">
        <v>0</v>
      </c>
      <c r="H10" s="38">
        <f t="shared" si="1"/>
        <v>0</v>
      </c>
    </row>
    <row r="11" spans="1:8">
      <c r="A11" s="29">
        <v>5</v>
      </c>
      <c r="B11" s="33" t="s">
        <v>45</v>
      </c>
      <c r="C11" s="34">
        <v>37700646.350000001</v>
      </c>
      <c r="D11" s="34">
        <v>0</v>
      </c>
      <c r="E11" s="35">
        <f t="shared" si="0"/>
        <v>37700646.350000001</v>
      </c>
      <c r="F11" s="36">
        <v>26000000</v>
      </c>
      <c r="G11" s="37">
        <v>0</v>
      </c>
      <c r="H11" s="38">
        <f t="shared" si="1"/>
        <v>26000000</v>
      </c>
    </row>
    <row r="12" spans="1:8">
      <c r="A12" s="29">
        <v>6.1</v>
      </c>
      <c r="B12" s="39" t="s">
        <v>46</v>
      </c>
      <c r="C12" s="34">
        <v>855105075.11000001</v>
      </c>
      <c r="D12" s="34">
        <v>86532718.478599995</v>
      </c>
      <c r="E12" s="35">
        <f t="shared" si="0"/>
        <v>941637793.58860004</v>
      </c>
      <c r="F12" s="36">
        <v>640960609.70999992</v>
      </c>
      <c r="G12" s="37">
        <v>83378723.270999998</v>
      </c>
      <c r="H12" s="38">
        <f t="shared" si="1"/>
        <v>724339332.98099995</v>
      </c>
    </row>
    <row r="13" spans="1:8">
      <c r="A13" s="29">
        <v>6.2</v>
      </c>
      <c r="B13" s="39" t="s">
        <v>47</v>
      </c>
      <c r="C13" s="34">
        <v>-30902177.218102802</v>
      </c>
      <c r="D13" s="34">
        <v>-3877365.3119859998</v>
      </c>
      <c r="E13" s="35">
        <f t="shared" si="0"/>
        <v>-34779542.530088805</v>
      </c>
      <c r="F13" s="36">
        <v>-18727408.488400001</v>
      </c>
      <c r="G13" s="37">
        <v>-3119477.3979000002</v>
      </c>
      <c r="H13" s="38">
        <f t="shared" si="1"/>
        <v>-21846885.886300001</v>
      </c>
    </row>
    <row r="14" spans="1:8">
      <c r="A14" s="29">
        <v>6</v>
      </c>
      <c r="B14" s="33" t="s">
        <v>48</v>
      </c>
      <c r="C14" s="35">
        <f>C12+C13</f>
        <v>824202897.8918972</v>
      </c>
      <c r="D14" s="35">
        <f>D12+D13</f>
        <v>82655353.166613996</v>
      </c>
      <c r="E14" s="35">
        <f t="shared" si="0"/>
        <v>906858251.05851126</v>
      </c>
      <c r="F14" s="35">
        <f>F12+F13</f>
        <v>622233201.22159994</v>
      </c>
      <c r="G14" s="35">
        <f>G12+G13</f>
        <v>80259245.873099998</v>
      </c>
      <c r="H14" s="38">
        <f t="shared" si="1"/>
        <v>702492447.09469998</v>
      </c>
    </row>
    <row r="15" spans="1:8">
      <c r="A15" s="29">
        <v>7</v>
      </c>
      <c r="B15" s="33" t="s">
        <v>49</v>
      </c>
      <c r="C15" s="34">
        <v>36120690.730000004</v>
      </c>
      <c r="D15" s="34">
        <v>2245221.6399999997</v>
      </c>
      <c r="E15" s="35">
        <f t="shared" si="0"/>
        <v>38365912.370000005</v>
      </c>
      <c r="F15" s="36">
        <v>14896893.27</v>
      </c>
      <c r="G15" s="37">
        <v>1323137.8499999999</v>
      </c>
      <c r="H15" s="38">
        <f t="shared" si="1"/>
        <v>16220031.119999999</v>
      </c>
    </row>
    <row r="16" spans="1:8">
      <c r="A16" s="29">
        <v>8</v>
      </c>
      <c r="B16" s="33" t="s">
        <v>208</v>
      </c>
      <c r="C16" s="34">
        <v>1390991.5</v>
      </c>
      <c r="D16" s="34">
        <v>0</v>
      </c>
      <c r="E16" s="35">
        <f t="shared" si="0"/>
        <v>1390991.5</v>
      </c>
      <c r="F16" s="36">
        <v>315380</v>
      </c>
      <c r="G16" s="37">
        <v>0</v>
      </c>
      <c r="H16" s="38">
        <f t="shared" si="1"/>
        <v>315380</v>
      </c>
    </row>
    <row r="17" spans="1:8">
      <c r="A17" s="29">
        <v>9</v>
      </c>
      <c r="B17" s="33" t="s">
        <v>50</v>
      </c>
      <c r="C17" s="34">
        <v>0</v>
      </c>
      <c r="D17" s="34">
        <v>0</v>
      </c>
      <c r="E17" s="35">
        <f t="shared" si="0"/>
        <v>0</v>
      </c>
      <c r="F17" s="36">
        <v>0</v>
      </c>
      <c r="G17" s="37">
        <v>0</v>
      </c>
      <c r="H17" s="38">
        <f t="shared" si="1"/>
        <v>0</v>
      </c>
    </row>
    <row r="18" spans="1:8">
      <c r="A18" s="29">
        <v>10</v>
      </c>
      <c r="B18" s="33" t="s">
        <v>51</v>
      </c>
      <c r="C18" s="34">
        <v>30475812.120000001</v>
      </c>
      <c r="D18" s="34">
        <v>0</v>
      </c>
      <c r="E18" s="35">
        <f t="shared" si="0"/>
        <v>30475812.120000001</v>
      </c>
      <c r="F18" s="36">
        <v>34576252.789999999</v>
      </c>
      <c r="G18" s="37">
        <v>0</v>
      </c>
      <c r="H18" s="38">
        <f t="shared" si="1"/>
        <v>34576252.789999999</v>
      </c>
    </row>
    <row r="19" spans="1:8">
      <c r="A19" s="29">
        <v>11</v>
      </c>
      <c r="B19" s="33" t="s">
        <v>52</v>
      </c>
      <c r="C19" s="34">
        <v>25172972.600000005</v>
      </c>
      <c r="D19" s="34">
        <v>7549012</v>
      </c>
      <c r="E19" s="35">
        <f t="shared" si="0"/>
        <v>32721984.600000005</v>
      </c>
      <c r="F19" s="36">
        <v>19079861.210000001</v>
      </c>
      <c r="G19" s="37">
        <v>5317373.08</v>
      </c>
      <c r="H19" s="38">
        <f t="shared" si="1"/>
        <v>24397234.289999999</v>
      </c>
    </row>
    <row r="20" spans="1:8">
      <c r="A20" s="29">
        <v>12</v>
      </c>
      <c r="B20" s="41" t="s">
        <v>53</v>
      </c>
      <c r="C20" s="35">
        <f>SUM(C7:C11)+SUM(C14:C19)</f>
        <v>1000015900.8418972</v>
      </c>
      <c r="D20" s="35">
        <f>SUM(D7:D11)+SUM(D14:D19)</f>
        <v>173482210.12661397</v>
      </c>
      <c r="E20" s="35">
        <f>C20+D20</f>
        <v>1173498110.9685111</v>
      </c>
      <c r="F20" s="35">
        <f>SUM(F7:F11)+SUM(F14:F19)</f>
        <v>778316457.36159992</v>
      </c>
      <c r="G20" s="35">
        <f>SUM(G7:G11)+SUM(G14:G19)</f>
        <v>128059747.65309998</v>
      </c>
      <c r="H20" s="38">
        <f t="shared" si="1"/>
        <v>906376205.01469994</v>
      </c>
    </row>
    <row r="21" spans="1:8">
      <c r="A21" s="29"/>
      <c r="B21" s="30" t="s">
        <v>54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55</v>
      </c>
      <c r="C22" s="34">
        <v>0</v>
      </c>
      <c r="D22" s="34">
        <v>0</v>
      </c>
      <c r="E22" s="35">
        <f>C22+D22</f>
        <v>0</v>
      </c>
      <c r="F22" s="36">
        <v>46200000</v>
      </c>
      <c r="G22" s="37">
        <v>9797100</v>
      </c>
      <c r="H22" s="38">
        <f t="shared" si="1"/>
        <v>55997100</v>
      </c>
    </row>
    <row r="23" spans="1:8">
      <c r="A23" s="29">
        <v>14</v>
      </c>
      <c r="B23" s="33" t="s">
        <v>56</v>
      </c>
      <c r="C23" s="34">
        <v>24214896.951900098</v>
      </c>
      <c r="D23" s="34">
        <v>3715550.2789468998</v>
      </c>
      <c r="E23" s="35">
        <f t="shared" ref="E23:E40" si="2">C23+D23</f>
        <v>27930447.230846997</v>
      </c>
      <c r="F23" s="36">
        <v>11955606.568700001</v>
      </c>
      <c r="G23" s="37">
        <v>2028128.1518000001</v>
      </c>
      <c r="H23" s="38">
        <f t="shared" si="1"/>
        <v>13983734.7205</v>
      </c>
    </row>
    <row r="24" spans="1:8">
      <c r="A24" s="29">
        <v>15</v>
      </c>
      <c r="B24" s="33" t="s">
        <v>57</v>
      </c>
      <c r="C24" s="34">
        <v>5290336.1161999982</v>
      </c>
      <c r="D24" s="34">
        <v>6358731.4960789001</v>
      </c>
      <c r="E24" s="35">
        <f t="shared" si="2"/>
        <v>11649067.612278897</v>
      </c>
      <c r="F24" s="36">
        <v>9183</v>
      </c>
      <c r="G24" s="37">
        <v>60475</v>
      </c>
      <c r="H24" s="38">
        <f t="shared" si="1"/>
        <v>69658</v>
      </c>
    </row>
    <row r="25" spans="1:8">
      <c r="A25" s="29">
        <v>16</v>
      </c>
      <c r="B25" s="33" t="s">
        <v>58</v>
      </c>
      <c r="C25" s="34">
        <v>46084738.370000005</v>
      </c>
      <c r="D25" s="34">
        <v>11391477.934559992</v>
      </c>
      <c r="E25" s="35">
        <f t="shared" si="2"/>
        <v>57476216.304559998</v>
      </c>
      <c r="F25" s="36">
        <v>19815513</v>
      </c>
      <c r="G25" s="37">
        <v>9124571.7884999998</v>
      </c>
      <c r="H25" s="38">
        <f t="shared" si="1"/>
        <v>28940084.7885</v>
      </c>
    </row>
    <row r="26" spans="1:8">
      <c r="A26" s="29">
        <v>17</v>
      </c>
      <c r="B26" s="33" t="s">
        <v>59</v>
      </c>
      <c r="C26" s="42"/>
      <c r="D26" s="42"/>
      <c r="E26" s="35">
        <f t="shared" si="2"/>
        <v>0</v>
      </c>
      <c r="F26" s="43"/>
      <c r="G26" s="44"/>
      <c r="H26" s="38">
        <f t="shared" si="1"/>
        <v>0</v>
      </c>
    </row>
    <row r="27" spans="1:8">
      <c r="A27" s="29">
        <v>18</v>
      </c>
      <c r="B27" s="33" t="s">
        <v>60</v>
      </c>
      <c r="C27" s="34">
        <v>610489357.67095232</v>
      </c>
      <c r="D27" s="34">
        <v>214681697.47002888</v>
      </c>
      <c r="E27" s="35">
        <f t="shared" si="2"/>
        <v>825171055.1409812</v>
      </c>
      <c r="F27" s="36">
        <v>473428508.80805558</v>
      </c>
      <c r="G27" s="37">
        <v>119524114.34830385</v>
      </c>
      <c r="H27" s="38">
        <f t="shared" si="1"/>
        <v>592952623.15635943</v>
      </c>
    </row>
    <row r="28" spans="1:8">
      <c r="A28" s="29">
        <v>19</v>
      </c>
      <c r="B28" s="33" t="s">
        <v>61</v>
      </c>
      <c r="C28" s="34">
        <v>14623263.6</v>
      </c>
      <c r="D28" s="34">
        <v>1538846.65</v>
      </c>
      <c r="E28" s="35">
        <f t="shared" si="2"/>
        <v>16162110.25</v>
      </c>
      <c r="F28" s="36">
        <v>16655404.41</v>
      </c>
      <c r="G28" s="37">
        <v>1179058.3999999999</v>
      </c>
      <c r="H28" s="38">
        <f t="shared" si="1"/>
        <v>17834462.809999999</v>
      </c>
    </row>
    <row r="29" spans="1:8">
      <c r="A29" s="29">
        <v>20</v>
      </c>
      <c r="B29" s="33" t="s">
        <v>62</v>
      </c>
      <c r="C29" s="34">
        <v>56431559.959999993</v>
      </c>
      <c r="D29" s="34">
        <v>8855169.7800000012</v>
      </c>
      <c r="E29" s="35">
        <f t="shared" si="2"/>
        <v>65286729.739999995</v>
      </c>
      <c r="F29" s="36">
        <v>49258277.129999995</v>
      </c>
      <c r="G29" s="37">
        <v>10618824.300000001</v>
      </c>
      <c r="H29" s="38">
        <f t="shared" si="1"/>
        <v>59877101.429999992</v>
      </c>
    </row>
    <row r="30" spans="1:8">
      <c r="A30" s="29">
        <v>21</v>
      </c>
      <c r="B30" s="33" t="s">
        <v>63</v>
      </c>
      <c r="C30" s="34">
        <v>35336780</v>
      </c>
      <c r="D30" s="34">
        <v>0</v>
      </c>
      <c r="E30" s="35">
        <f t="shared" si="2"/>
        <v>35336780</v>
      </c>
      <c r="F30" s="36">
        <v>15000000</v>
      </c>
      <c r="G30" s="37">
        <v>0</v>
      </c>
      <c r="H30" s="38">
        <f t="shared" si="1"/>
        <v>15000000</v>
      </c>
    </row>
    <row r="31" spans="1:8">
      <c r="A31" s="29">
        <v>22</v>
      </c>
      <c r="B31" s="41" t="s">
        <v>64</v>
      </c>
      <c r="C31" s="35">
        <f>SUM(C22:C30)</f>
        <v>792470932.66905248</v>
      </c>
      <c r="D31" s="35">
        <f>SUM(D22:D30)</f>
        <v>246541473.60961467</v>
      </c>
      <c r="E31" s="35">
        <f>C31+D31</f>
        <v>1039012406.2786672</v>
      </c>
      <c r="F31" s="35">
        <f>SUM(F22:F30)</f>
        <v>632322492.91675556</v>
      </c>
      <c r="G31" s="35">
        <f>SUM(G22:G30)</f>
        <v>152332271.98860386</v>
      </c>
      <c r="H31" s="38">
        <f t="shared" si="1"/>
        <v>784654764.90535939</v>
      </c>
    </row>
    <row r="32" spans="1:8">
      <c r="A32" s="29"/>
      <c r="B32" s="30" t="s">
        <v>65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66</v>
      </c>
      <c r="C33" s="34">
        <v>4400000</v>
      </c>
      <c r="D33" s="42"/>
      <c r="E33" s="35">
        <f t="shared" si="2"/>
        <v>4400000</v>
      </c>
      <c r="F33" s="36">
        <v>4400000</v>
      </c>
      <c r="G33" s="44"/>
      <c r="H33" s="38">
        <f t="shared" si="1"/>
        <v>4400000</v>
      </c>
    </row>
    <row r="34" spans="1:8">
      <c r="A34" s="29">
        <v>24</v>
      </c>
      <c r="B34" s="33" t="s">
        <v>67</v>
      </c>
      <c r="C34" s="34">
        <v>0</v>
      </c>
      <c r="D34" s="42"/>
      <c r="E34" s="35">
        <f t="shared" si="2"/>
        <v>0</v>
      </c>
      <c r="F34" s="36">
        <v>0</v>
      </c>
      <c r="G34" s="44"/>
      <c r="H34" s="38">
        <f t="shared" si="1"/>
        <v>0</v>
      </c>
    </row>
    <row r="35" spans="1:8">
      <c r="A35" s="29">
        <v>25</v>
      </c>
      <c r="B35" s="40" t="s">
        <v>68</v>
      </c>
      <c r="C35" s="34">
        <v>0</v>
      </c>
      <c r="D35" s="42"/>
      <c r="E35" s="35">
        <f t="shared" si="2"/>
        <v>0</v>
      </c>
      <c r="F35" s="36">
        <v>0</v>
      </c>
      <c r="G35" s="44"/>
      <c r="H35" s="38">
        <f t="shared" si="1"/>
        <v>0</v>
      </c>
    </row>
    <row r="36" spans="1:8">
      <c r="A36" s="29">
        <v>26</v>
      </c>
      <c r="B36" s="33" t="s">
        <v>69</v>
      </c>
      <c r="C36" s="34">
        <v>0</v>
      </c>
      <c r="D36" s="42"/>
      <c r="E36" s="35">
        <f t="shared" si="2"/>
        <v>0</v>
      </c>
      <c r="F36" s="36">
        <v>0</v>
      </c>
      <c r="G36" s="44"/>
      <c r="H36" s="38">
        <f t="shared" si="1"/>
        <v>0</v>
      </c>
    </row>
    <row r="37" spans="1:8">
      <c r="A37" s="29">
        <v>27</v>
      </c>
      <c r="B37" s="33" t="s">
        <v>70</v>
      </c>
      <c r="C37" s="34">
        <v>0</v>
      </c>
      <c r="D37" s="42"/>
      <c r="E37" s="35">
        <f t="shared" si="2"/>
        <v>0</v>
      </c>
      <c r="F37" s="36">
        <v>0</v>
      </c>
      <c r="G37" s="44"/>
      <c r="H37" s="38">
        <f t="shared" si="1"/>
        <v>0</v>
      </c>
    </row>
    <row r="38" spans="1:8">
      <c r="A38" s="29">
        <v>28</v>
      </c>
      <c r="B38" s="33" t="s">
        <v>71</v>
      </c>
      <c r="C38" s="34">
        <v>129781303.05999966</v>
      </c>
      <c r="D38" s="42"/>
      <c r="E38" s="35">
        <f t="shared" si="2"/>
        <v>129781303.05999966</v>
      </c>
      <c r="F38" s="36">
        <v>116924980.67000024</v>
      </c>
      <c r="G38" s="44"/>
      <c r="H38" s="38">
        <f t="shared" si="1"/>
        <v>116924980.67000024</v>
      </c>
    </row>
    <row r="39" spans="1:8">
      <c r="A39" s="29">
        <v>29</v>
      </c>
      <c r="B39" s="33" t="s">
        <v>72</v>
      </c>
      <c r="C39" s="34">
        <v>304401.28999999998</v>
      </c>
      <c r="D39" s="42"/>
      <c r="E39" s="35">
        <f t="shared" si="2"/>
        <v>304401.28999999998</v>
      </c>
      <c r="F39" s="36">
        <v>396459</v>
      </c>
      <c r="G39" s="44"/>
      <c r="H39" s="38">
        <f t="shared" si="1"/>
        <v>396459</v>
      </c>
    </row>
    <row r="40" spans="1:8">
      <c r="A40" s="29">
        <v>30</v>
      </c>
      <c r="B40" s="305" t="s">
        <v>276</v>
      </c>
      <c r="C40" s="34">
        <f>SUM(C33:C39)</f>
        <v>134485704.34999967</v>
      </c>
      <c r="D40" s="42"/>
      <c r="E40" s="35">
        <f t="shared" si="2"/>
        <v>134485704.34999967</v>
      </c>
      <c r="F40" s="34">
        <f>SUM(F33:F39)</f>
        <v>121721439.67000024</v>
      </c>
      <c r="G40" s="44"/>
      <c r="H40" s="38">
        <f t="shared" si="1"/>
        <v>121721439.67000024</v>
      </c>
    </row>
    <row r="41" spans="1:8" ht="15" thickBot="1">
      <c r="A41" s="46">
        <v>31</v>
      </c>
      <c r="B41" s="47" t="s">
        <v>73</v>
      </c>
      <c r="C41" s="48">
        <f>C31+C40</f>
        <v>926956637.01905215</v>
      </c>
      <c r="D41" s="48">
        <f>D31+D40</f>
        <v>246541473.60961467</v>
      </c>
      <c r="E41" s="48">
        <f>C41+D41</f>
        <v>1173498110.6286669</v>
      </c>
      <c r="F41" s="48">
        <f>F31+F40</f>
        <v>754043932.58675575</v>
      </c>
      <c r="G41" s="48">
        <f>G31+G40</f>
        <v>152332271.98860386</v>
      </c>
      <c r="H41" s="49">
        <f>F41+G41</f>
        <v>906376204.57535958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2" activePane="bottomRight" state="frozen"/>
      <selection activeCell="B9" sqref="B9"/>
      <selection pane="topRight" activeCell="B9" sqref="B9"/>
      <selection pane="bottomLeft" activeCell="B9" sqref="B9"/>
      <selection pane="bottomRight" activeCell="F34" sqref="F34:G3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30.06.2020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204</v>
      </c>
      <c r="B4" s="257" t="s">
        <v>28</v>
      </c>
      <c r="C4" s="22"/>
      <c r="D4" s="24"/>
      <c r="E4" s="24"/>
      <c r="F4" s="25"/>
      <c r="G4" s="25"/>
      <c r="H4" s="53" t="s">
        <v>79</v>
      </c>
    </row>
    <row r="5" spans="1:8">
      <c r="A5" s="54" t="s">
        <v>12</v>
      </c>
      <c r="B5" s="55"/>
      <c r="C5" s="470" t="s">
        <v>74</v>
      </c>
      <c r="D5" s="471"/>
      <c r="E5" s="472"/>
      <c r="F5" s="470" t="s">
        <v>78</v>
      </c>
      <c r="G5" s="471"/>
      <c r="H5" s="473"/>
    </row>
    <row r="6" spans="1:8">
      <c r="A6" s="56" t="s">
        <v>12</v>
      </c>
      <c r="B6" s="57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9" t="s">
        <v>77</v>
      </c>
    </row>
    <row r="7" spans="1:8">
      <c r="A7" s="60"/>
      <c r="B7" s="257" t="s">
        <v>203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202</v>
      </c>
      <c r="C8" s="61">
        <v>1055612.1399999999</v>
      </c>
      <c r="D8" s="61">
        <v>46682.64</v>
      </c>
      <c r="E8" s="531">
        <f t="shared" ref="E8:E22" si="0">C8+D8</f>
        <v>1102294.7799999998</v>
      </c>
      <c r="F8" s="61">
        <v>933902.38</v>
      </c>
      <c r="G8" s="61">
        <v>80629.66</v>
      </c>
      <c r="H8" s="532">
        <f t="shared" ref="H8:H22" si="1">F8+G8</f>
        <v>1014532.04</v>
      </c>
    </row>
    <row r="9" spans="1:8">
      <c r="A9" s="60">
        <v>2</v>
      </c>
      <c r="B9" s="63" t="s">
        <v>201</v>
      </c>
      <c r="C9" s="64">
        <f>C10+C11+C12+C13+C14+C15+C16+C17+C18</f>
        <v>80907591.179999992</v>
      </c>
      <c r="D9" s="64">
        <f>D10+D11+D12+D13+D14+D15+D16+D17+D18</f>
        <v>3218396.3499999996</v>
      </c>
      <c r="E9" s="531">
        <f t="shared" si="0"/>
        <v>84125987.529999986</v>
      </c>
      <c r="F9" s="64">
        <f>F10+F11+F12+F13+F14+F15+F16+F17+F18</f>
        <v>64753870.890000001</v>
      </c>
      <c r="G9" s="64">
        <f>G10+G11+G12+G13+G14+G15+G16+G17+G18</f>
        <v>4565089.22</v>
      </c>
      <c r="H9" s="532">
        <f t="shared" si="1"/>
        <v>69318960.109999999</v>
      </c>
    </row>
    <row r="10" spans="1:8">
      <c r="A10" s="60">
        <v>2.1</v>
      </c>
      <c r="B10" s="65" t="s">
        <v>200</v>
      </c>
      <c r="C10" s="61">
        <v>0</v>
      </c>
      <c r="D10" s="61">
        <v>0</v>
      </c>
      <c r="E10" s="531">
        <f t="shared" si="0"/>
        <v>0</v>
      </c>
      <c r="F10" s="61">
        <v>0</v>
      </c>
      <c r="G10" s="61">
        <v>0</v>
      </c>
      <c r="H10" s="532">
        <f t="shared" si="1"/>
        <v>0</v>
      </c>
    </row>
    <row r="11" spans="1:8">
      <c r="A11" s="60">
        <v>2.2000000000000002</v>
      </c>
      <c r="B11" s="65" t="s">
        <v>199</v>
      </c>
      <c r="C11" s="61">
        <v>228060.45</v>
      </c>
      <c r="D11" s="61">
        <v>565188.66</v>
      </c>
      <c r="E11" s="531">
        <f t="shared" si="0"/>
        <v>793249.1100000001</v>
      </c>
      <c r="F11" s="61">
        <v>164130.21</v>
      </c>
      <c r="G11" s="61">
        <v>498040.44</v>
      </c>
      <c r="H11" s="532">
        <f t="shared" si="1"/>
        <v>662170.65</v>
      </c>
    </row>
    <row r="12" spans="1:8">
      <c r="A12" s="60">
        <v>2.2999999999999998</v>
      </c>
      <c r="B12" s="65" t="s">
        <v>198</v>
      </c>
      <c r="C12" s="61">
        <v>0</v>
      </c>
      <c r="D12" s="61">
        <v>0</v>
      </c>
      <c r="E12" s="531">
        <f t="shared" si="0"/>
        <v>0</v>
      </c>
      <c r="F12" s="61">
        <v>0</v>
      </c>
      <c r="G12" s="61">
        <v>0</v>
      </c>
      <c r="H12" s="532">
        <f t="shared" si="1"/>
        <v>0</v>
      </c>
    </row>
    <row r="13" spans="1:8">
      <c r="A13" s="60">
        <v>2.4</v>
      </c>
      <c r="B13" s="65" t="s">
        <v>197</v>
      </c>
      <c r="C13" s="61">
        <v>7086.03</v>
      </c>
      <c r="D13" s="61">
        <v>15833.22</v>
      </c>
      <c r="E13" s="531">
        <f t="shared" si="0"/>
        <v>22919.25</v>
      </c>
      <c r="F13" s="61">
        <v>0</v>
      </c>
      <c r="G13" s="61">
        <v>0</v>
      </c>
      <c r="H13" s="532">
        <f t="shared" si="1"/>
        <v>0</v>
      </c>
    </row>
    <row r="14" spans="1:8">
      <c r="A14" s="60">
        <v>2.5</v>
      </c>
      <c r="B14" s="65" t="s">
        <v>196</v>
      </c>
      <c r="C14" s="61">
        <v>11436.42</v>
      </c>
      <c r="D14" s="61">
        <v>81081.36</v>
      </c>
      <c r="E14" s="531">
        <f t="shared" si="0"/>
        <v>92517.78</v>
      </c>
      <c r="F14" s="61">
        <v>13680.27</v>
      </c>
      <c r="G14" s="61">
        <v>43931.44</v>
      </c>
      <c r="H14" s="532">
        <f t="shared" si="1"/>
        <v>57611.710000000006</v>
      </c>
    </row>
    <row r="15" spans="1:8">
      <c r="A15" s="60">
        <v>2.6</v>
      </c>
      <c r="B15" s="65" t="s">
        <v>195</v>
      </c>
      <c r="C15" s="61">
        <v>69578.94</v>
      </c>
      <c r="D15" s="61">
        <v>43903.99</v>
      </c>
      <c r="E15" s="531">
        <f t="shared" si="0"/>
        <v>113482.93</v>
      </c>
      <c r="F15" s="61">
        <v>19740.080000000002</v>
      </c>
      <c r="G15" s="61">
        <v>45492.12</v>
      </c>
      <c r="H15" s="532">
        <f t="shared" si="1"/>
        <v>65232.200000000004</v>
      </c>
    </row>
    <row r="16" spans="1:8">
      <c r="A16" s="60">
        <v>2.7</v>
      </c>
      <c r="B16" s="65" t="s">
        <v>194</v>
      </c>
      <c r="C16" s="61">
        <v>26948.04</v>
      </c>
      <c r="D16" s="61">
        <v>63782.49</v>
      </c>
      <c r="E16" s="531">
        <f t="shared" si="0"/>
        <v>90730.53</v>
      </c>
      <c r="F16" s="61">
        <v>13820.79</v>
      </c>
      <c r="G16" s="61">
        <v>100197.91</v>
      </c>
      <c r="H16" s="532">
        <f t="shared" si="1"/>
        <v>114018.70000000001</v>
      </c>
    </row>
    <row r="17" spans="1:8">
      <c r="A17" s="60">
        <v>2.8</v>
      </c>
      <c r="B17" s="65" t="s">
        <v>193</v>
      </c>
      <c r="C17" s="61">
        <v>80525147.629999995</v>
      </c>
      <c r="D17" s="61">
        <v>2426548.79</v>
      </c>
      <c r="E17" s="531">
        <f t="shared" si="0"/>
        <v>82951696.420000002</v>
      </c>
      <c r="F17" s="61">
        <v>64523350.030000001</v>
      </c>
      <c r="G17" s="61">
        <v>3820515.85</v>
      </c>
      <c r="H17" s="532">
        <f t="shared" si="1"/>
        <v>68343865.879999995</v>
      </c>
    </row>
    <row r="18" spans="1:8">
      <c r="A18" s="60">
        <v>2.9</v>
      </c>
      <c r="B18" s="65" t="s">
        <v>192</v>
      </c>
      <c r="C18" s="61">
        <v>39333.67</v>
      </c>
      <c r="D18" s="61">
        <v>22057.84</v>
      </c>
      <c r="E18" s="531">
        <f t="shared" si="0"/>
        <v>61391.509999999995</v>
      </c>
      <c r="F18" s="61">
        <v>19149.509999999998</v>
      </c>
      <c r="G18" s="61">
        <v>56911.46</v>
      </c>
      <c r="H18" s="532">
        <f t="shared" si="1"/>
        <v>76060.97</v>
      </c>
    </row>
    <row r="19" spans="1:8">
      <c r="A19" s="60">
        <v>3</v>
      </c>
      <c r="B19" s="63" t="s">
        <v>191</v>
      </c>
      <c r="C19" s="61">
        <v>2160525.35</v>
      </c>
      <c r="D19" s="61">
        <v>51594.47</v>
      </c>
      <c r="E19" s="531">
        <f t="shared" si="0"/>
        <v>2212119.8200000003</v>
      </c>
      <c r="F19" s="61">
        <v>4621646.46</v>
      </c>
      <c r="G19" s="61">
        <v>337828.44</v>
      </c>
      <c r="H19" s="532">
        <f t="shared" si="1"/>
        <v>4959474.9000000004</v>
      </c>
    </row>
    <row r="20" spans="1:8">
      <c r="A20" s="60">
        <v>4</v>
      </c>
      <c r="B20" s="63" t="s">
        <v>190</v>
      </c>
      <c r="C20" s="61">
        <v>1305205.5900000001</v>
      </c>
      <c r="D20" s="61">
        <v>0</v>
      </c>
      <c r="E20" s="531">
        <f t="shared" si="0"/>
        <v>1305205.5900000001</v>
      </c>
      <c r="F20" s="61">
        <v>471241.09</v>
      </c>
      <c r="G20" s="61">
        <v>0</v>
      </c>
      <c r="H20" s="532">
        <f t="shared" si="1"/>
        <v>471241.09</v>
      </c>
    </row>
    <row r="21" spans="1:8">
      <c r="A21" s="60">
        <v>5</v>
      </c>
      <c r="B21" s="63" t="s">
        <v>189</v>
      </c>
      <c r="C21" s="61">
        <v>0</v>
      </c>
      <c r="D21" s="61">
        <v>0</v>
      </c>
      <c r="E21" s="531">
        <f t="shared" si="0"/>
        <v>0</v>
      </c>
      <c r="F21" s="61">
        <v>0</v>
      </c>
      <c r="G21" s="61">
        <v>0</v>
      </c>
      <c r="H21" s="532">
        <f t="shared" si="1"/>
        <v>0</v>
      </c>
    </row>
    <row r="22" spans="1:8">
      <c r="A22" s="60">
        <v>6</v>
      </c>
      <c r="B22" s="66" t="s">
        <v>188</v>
      </c>
      <c r="C22" s="64">
        <f>C8+C9+C19+C20+C21</f>
        <v>85428934.25999999</v>
      </c>
      <c r="D22" s="64">
        <f>D8+D9+D19+D20+D21</f>
        <v>3316673.46</v>
      </c>
      <c r="E22" s="531">
        <f t="shared" si="0"/>
        <v>88745607.719999984</v>
      </c>
      <c r="F22" s="64">
        <f>F8+F9+F19+F20+F21</f>
        <v>70780660.820000008</v>
      </c>
      <c r="G22" s="64">
        <f>G8+G9+G19+G20+G21</f>
        <v>4983547.32</v>
      </c>
      <c r="H22" s="532">
        <f t="shared" si="1"/>
        <v>75764208.140000015</v>
      </c>
    </row>
    <row r="23" spans="1:8">
      <c r="A23" s="60"/>
      <c r="B23" s="257" t="s">
        <v>187</v>
      </c>
      <c r="C23" s="67"/>
      <c r="D23" s="67"/>
      <c r="E23" s="68"/>
      <c r="F23" s="67"/>
      <c r="G23" s="67"/>
      <c r="H23" s="69"/>
    </row>
    <row r="24" spans="1:8">
      <c r="A24" s="60">
        <v>7</v>
      </c>
      <c r="B24" s="63" t="s">
        <v>186</v>
      </c>
      <c r="C24" s="61">
        <v>145180.07999999999</v>
      </c>
      <c r="D24" s="61">
        <v>25728.3</v>
      </c>
      <c r="E24" s="531">
        <f t="shared" ref="E24:E31" si="2">C24+D24</f>
        <v>170908.37999999998</v>
      </c>
      <c r="F24" s="61">
        <v>4.22</v>
      </c>
      <c r="G24" s="61">
        <v>12.92</v>
      </c>
      <c r="H24" s="532">
        <f t="shared" ref="H24:H31" si="3">F24+G24</f>
        <v>17.14</v>
      </c>
    </row>
    <row r="25" spans="1:8">
      <c r="A25" s="60">
        <v>8</v>
      </c>
      <c r="B25" s="63" t="s">
        <v>185</v>
      </c>
      <c r="C25" s="61">
        <v>1990482.9400000002</v>
      </c>
      <c r="D25" s="61">
        <v>150710.71</v>
      </c>
      <c r="E25" s="531">
        <f t="shared" si="2"/>
        <v>2141193.6500000004</v>
      </c>
      <c r="F25" s="61">
        <v>444994.22</v>
      </c>
      <c r="G25" s="61">
        <v>80446.58</v>
      </c>
      <c r="H25" s="532">
        <f t="shared" si="3"/>
        <v>525440.79999999993</v>
      </c>
    </row>
    <row r="26" spans="1:8">
      <c r="A26" s="60">
        <v>9</v>
      </c>
      <c r="B26" s="63" t="s">
        <v>184</v>
      </c>
      <c r="C26" s="61">
        <v>543134.24</v>
      </c>
      <c r="D26" s="61">
        <v>49599.14</v>
      </c>
      <c r="E26" s="531">
        <f t="shared" si="2"/>
        <v>592733.38</v>
      </c>
      <c r="F26" s="61">
        <v>981034.94</v>
      </c>
      <c r="G26" s="61">
        <v>27486.3</v>
      </c>
      <c r="H26" s="532">
        <f t="shared" si="3"/>
        <v>1008521.24</v>
      </c>
    </row>
    <row r="27" spans="1:8">
      <c r="A27" s="60">
        <v>10</v>
      </c>
      <c r="B27" s="63" t="s">
        <v>183</v>
      </c>
      <c r="C27" s="61">
        <v>0</v>
      </c>
      <c r="D27" s="61">
        <v>0</v>
      </c>
      <c r="E27" s="531">
        <f t="shared" si="2"/>
        <v>0</v>
      </c>
      <c r="F27" s="61">
        <v>79408.97</v>
      </c>
      <c r="G27" s="61">
        <v>0</v>
      </c>
      <c r="H27" s="532">
        <f t="shared" si="3"/>
        <v>79408.97</v>
      </c>
    </row>
    <row r="28" spans="1:8">
      <c r="A28" s="60">
        <v>11</v>
      </c>
      <c r="B28" s="63" t="s">
        <v>182</v>
      </c>
      <c r="C28" s="61">
        <v>41023246.170000002</v>
      </c>
      <c r="D28" s="61">
        <v>3820276.15</v>
      </c>
      <c r="E28" s="531">
        <f t="shared" si="2"/>
        <v>44843522.32</v>
      </c>
      <c r="F28" s="61">
        <v>27408214.98</v>
      </c>
      <c r="G28" s="61">
        <v>3138732.09</v>
      </c>
      <c r="H28" s="532">
        <f t="shared" si="3"/>
        <v>30546947.07</v>
      </c>
    </row>
    <row r="29" spans="1:8">
      <c r="A29" s="60">
        <v>12</v>
      </c>
      <c r="B29" s="63" t="s">
        <v>181</v>
      </c>
      <c r="C29" s="61">
        <v>0</v>
      </c>
      <c r="D29" s="61">
        <v>0</v>
      </c>
      <c r="E29" s="531">
        <f t="shared" si="2"/>
        <v>0</v>
      </c>
      <c r="F29" s="61">
        <v>0</v>
      </c>
      <c r="G29" s="61">
        <v>0</v>
      </c>
      <c r="H29" s="532">
        <f t="shared" si="3"/>
        <v>0</v>
      </c>
    </row>
    <row r="30" spans="1:8">
      <c r="A30" s="60">
        <v>13</v>
      </c>
      <c r="B30" s="70" t="s">
        <v>180</v>
      </c>
      <c r="C30" s="64">
        <f>C24+C25+C26+C27+C28+C29</f>
        <v>43702043.43</v>
      </c>
      <c r="D30" s="64">
        <f>D24+D25+D26+D27+D28+D29</f>
        <v>4046314.3</v>
      </c>
      <c r="E30" s="531">
        <f t="shared" si="2"/>
        <v>47748357.729999997</v>
      </c>
      <c r="F30" s="64">
        <f>F24+F25+F26+F27+F28+F29</f>
        <v>28913657.330000002</v>
      </c>
      <c r="G30" s="64">
        <f>G24+G25+G26+G27+G28+G29</f>
        <v>3246677.8899999997</v>
      </c>
      <c r="H30" s="532">
        <f t="shared" si="3"/>
        <v>32160335.220000003</v>
      </c>
    </row>
    <row r="31" spans="1:8">
      <c r="A31" s="60">
        <v>14</v>
      </c>
      <c r="B31" s="70" t="s">
        <v>179</v>
      </c>
      <c r="C31" s="64">
        <f>C22-C30</f>
        <v>41726890.829999991</v>
      </c>
      <c r="D31" s="64">
        <f>D22-D30</f>
        <v>-729640.83999999985</v>
      </c>
      <c r="E31" s="531">
        <f t="shared" si="2"/>
        <v>40997249.989999995</v>
      </c>
      <c r="F31" s="64">
        <f>F22-F30</f>
        <v>41867003.49000001</v>
      </c>
      <c r="G31" s="64">
        <f>G22-G30</f>
        <v>1736869.4300000006</v>
      </c>
      <c r="H31" s="532">
        <f t="shared" si="3"/>
        <v>43603872.920000009</v>
      </c>
    </row>
    <row r="32" spans="1:8">
      <c r="A32" s="60"/>
      <c r="B32" s="71"/>
      <c r="C32" s="71"/>
      <c r="D32" s="72"/>
      <c r="E32" s="68"/>
      <c r="F32" s="72"/>
      <c r="G32" s="72"/>
      <c r="H32" s="69"/>
    </row>
    <row r="33" spans="1:8">
      <c r="A33" s="60"/>
      <c r="B33" s="71" t="s">
        <v>178</v>
      </c>
      <c r="C33" s="67"/>
      <c r="D33" s="67"/>
      <c r="E33" s="68"/>
      <c r="F33" s="67"/>
      <c r="G33" s="67"/>
      <c r="H33" s="69"/>
    </row>
    <row r="34" spans="1:8">
      <c r="A34" s="60">
        <v>15</v>
      </c>
      <c r="B34" s="73" t="s">
        <v>177</v>
      </c>
      <c r="C34" s="74">
        <f>C35-C36</f>
        <v>21721688.090000011</v>
      </c>
      <c r="D34" s="74">
        <f>D35-D36</f>
        <v>-466423.76</v>
      </c>
      <c r="E34" s="531">
        <f t="shared" ref="E34:E45" si="4">C34+D34</f>
        <v>21255264.330000009</v>
      </c>
      <c r="F34" s="74">
        <f>F35-F36</f>
        <v>20875339.719999995</v>
      </c>
      <c r="G34" s="74">
        <f>G35-G36</f>
        <v>-151217.40000000049</v>
      </c>
      <c r="H34" s="531">
        <f t="shared" ref="H34:H45" si="5">F34+G34</f>
        <v>20724122.319999993</v>
      </c>
    </row>
    <row r="35" spans="1:8">
      <c r="A35" s="60">
        <v>15.1</v>
      </c>
      <c r="B35" s="65" t="s">
        <v>176</v>
      </c>
      <c r="C35" s="61">
        <v>25142636.680000011</v>
      </c>
      <c r="D35" s="61">
        <v>858598.06</v>
      </c>
      <c r="E35" s="531">
        <f t="shared" si="4"/>
        <v>26001234.74000001</v>
      </c>
      <c r="F35" s="61">
        <v>23653704.939999998</v>
      </c>
      <c r="G35" s="61">
        <v>987205.05999999971</v>
      </c>
      <c r="H35" s="531">
        <f t="shared" si="5"/>
        <v>24640909.999999996</v>
      </c>
    </row>
    <row r="36" spans="1:8">
      <c r="A36" s="60">
        <v>15.2</v>
      </c>
      <c r="B36" s="65" t="s">
        <v>175</v>
      </c>
      <c r="C36" s="61">
        <v>3420948.5900000003</v>
      </c>
      <c r="D36" s="61">
        <v>1325021.82</v>
      </c>
      <c r="E36" s="531">
        <f t="shared" si="4"/>
        <v>4745970.41</v>
      </c>
      <c r="F36" s="61">
        <v>2778365.2200000016</v>
      </c>
      <c r="G36" s="61">
        <v>1138422.4600000002</v>
      </c>
      <c r="H36" s="531">
        <f t="shared" si="5"/>
        <v>3916787.6800000016</v>
      </c>
    </row>
    <row r="37" spans="1:8">
      <c r="A37" s="60">
        <v>16</v>
      </c>
      <c r="B37" s="63" t="s">
        <v>174</v>
      </c>
      <c r="C37" s="61">
        <v>0</v>
      </c>
      <c r="D37" s="61">
        <v>0</v>
      </c>
      <c r="E37" s="531">
        <f t="shared" si="4"/>
        <v>0</v>
      </c>
      <c r="F37" s="61">
        <v>0</v>
      </c>
      <c r="G37" s="61">
        <v>0</v>
      </c>
      <c r="H37" s="531">
        <f t="shared" si="5"/>
        <v>0</v>
      </c>
    </row>
    <row r="38" spans="1:8">
      <c r="A38" s="60">
        <v>17</v>
      </c>
      <c r="B38" s="63" t="s">
        <v>173</v>
      </c>
      <c r="C38" s="61">
        <v>0</v>
      </c>
      <c r="D38" s="61">
        <v>0</v>
      </c>
      <c r="E38" s="531">
        <f t="shared" si="4"/>
        <v>0</v>
      </c>
      <c r="F38" s="61">
        <v>0</v>
      </c>
      <c r="G38" s="61">
        <v>0</v>
      </c>
      <c r="H38" s="531">
        <f t="shared" si="5"/>
        <v>0</v>
      </c>
    </row>
    <row r="39" spans="1:8">
      <c r="A39" s="60">
        <v>18</v>
      </c>
      <c r="B39" s="63" t="s">
        <v>172</v>
      </c>
      <c r="C39" s="61">
        <v>0</v>
      </c>
      <c r="D39" s="61">
        <v>0</v>
      </c>
      <c r="E39" s="531">
        <f t="shared" si="4"/>
        <v>0</v>
      </c>
      <c r="F39" s="61">
        <v>0</v>
      </c>
      <c r="G39" s="61">
        <v>0</v>
      </c>
      <c r="H39" s="531">
        <f t="shared" si="5"/>
        <v>0</v>
      </c>
    </row>
    <row r="40" spans="1:8">
      <c r="A40" s="60">
        <v>19</v>
      </c>
      <c r="B40" s="63" t="s">
        <v>171</v>
      </c>
      <c r="C40" s="61">
        <v>212638.06999999983</v>
      </c>
      <c r="D40" s="61"/>
      <c r="E40" s="531">
        <f t="shared" si="4"/>
        <v>212638.06999999983</v>
      </c>
      <c r="F40" s="61">
        <v>1809023.9299999997</v>
      </c>
      <c r="G40" s="61"/>
      <c r="H40" s="531">
        <f t="shared" si="5"/>
        <v>1809023.9299999997</v>
      </c>
    </row>
    <row r="41" spans="1:8">
      <c r="A41" s="60">
        <v>20</v>
      </c>
      <c r="B41" s="63" t="s">
        <v>170</v>
      </c>
      <c r="C41" s="61">
        <v>-760552.14000034332</v>
      </c>
      <c r="D41" s="61"/>
      <c r="E41" s="531">
        <f t="shared" si="4"/>
        <v>-760552.14000034332</v>
      </c>
      <c r="F41" s="61">
        <v>-1233743.809999764</v>
      </c>
      <c r="G41" s="61"/>
      <c r="H41" s="531">
        <f t="shared" si="5"/>
        <v>-1233743.809999764</v>
      </c>
    </row>
    <row r="42" spans="1:8">
      <c r="A42" s="60">
        <v>21</v>
      </c>
      <c r="B42" s="63" t="s">
        <v>169</v>
      </c>
      <c r="C42" s="61">
        <v>-12636.939999999999</v>
      </c>
      <c r="D42" s="61">
        <v>0</v>
      </c>
      <c r="E42" s="531">
        <f t="shared" si="4"/>
        <v>-12636.939999999999</v>
      </c>
      <c r="F42" s="61">
        <v>39497.159999999974</v>
      </c>
      <c r="G42" s="61">
        <v>0</v>
      </c>
      <c r="H42" s="531">
        <f t="shared" si="5"/>
        <v>39497.159999999974</v>
      </c>
    </row>
    <row r="43" spans="1:8">
      <c r="A43" s="60">
        <v>22</v>
      </c>
      <c r="B43" s="63" t="s">
        <v>168</v>
      </c>
      <c r="C43" s="61">
        <v>286771.34999999998</v>
      </c>
      <c r="D43" s="61">
        <v>98.69</v>
      </c>
      <c r="E43" s="531">
        <f t="shared" si="4"/>
        <v>286870.03999999998</v>
      </c>
      <c r="F43" s="61">
        <v>347727.47</v>
      </c>
      <c r="G43" s="61">
        <v>0</v>
      </c>
      <c r="H43" s="531">
        <f t="shared" si="5"/>
        <v>347727.47</v>
      </c>
    </row>
    <row r="44" spans="1:8">
      <c r="A44" s="60">
        <v>23</v>
      </c>
      <c r="B44" s="63" t="s">
        <v>167</v>
      </c>
      <c r="C44" s="61">
        <v>526844.97</v>
      </c>
      <c r="D44" s="61">
        <v>0</v>
      </c>
      <c r="E44" s="531">
        <f t="shared" si="4"/>
        <v>526844.97</v>
      </c>
      <c r="F44" s="61">
        <v>214422.91999999998</v>
      </c>
      <c r="G44" s="61">
        <v>0</v>
      </c>
      <c r="H44" s="531">
        <f t="shared" si="5"/>
        <v>214422.91999999998</v>
      </c>
    </row>
    <row r="45" spans="1:8">
      <c r="A45" s="60">
        <v>24</v>
      </c>
      <c r="B45" s="70" t="s">
        <v>283</v>
      </c>
      <c r="C45" s="64">
        <f>C34+C37+C38+C39+C40+C41+C42+C43+C44</f>
        <v>21974753.399999667</v>
      </c>
      <c r="D45" s="64">
        <f>D34+D37+D38+D39+D40+D41+D42+D43+D44</f>
        <v>-466325.07</v>
      </c>
      <c r="E45" s="531">
        <f t="shared" si="4"/>
        <v>21508428.329999667</v>
      </c>
      <c r="F45" s="64">
        <f>F34+F37+F38+F39+F40+F41+F42+F43+F44</f>
        <v>22052267.390000232</v>
      </c>
      <c r="G45" s="64">
        <f>G34+G37+G38+G39+G40+G41+G42+G43+G44</f>
        <v>-151217.40000000049</v>
      </c>
      <c r="H45" s="531">
        <f t="shared" si="5"/>
        <v>21901049.990000229</v>
      </c>
    </row>
    <row r="46" spans="1:8">
      <c r="A46" s="60"/>
      <c r="B46" s="257" t="s">
        <v>166</v>
      </c>
      <c r="C46" s="67"/>
      <c r="D46" s="67"/>
      <c r="E46" s="68"/>
      <c r="F46" s="67"/>
      <c r="G46" s="67"/>
      <c r="H46" s="69"/>
    </row>
    <row r="47" spans="1:8">
      <c r="A47" s="60">
        <v>25</v>
      </c>
      <c r="B47" s="63" t="s">
        <v>165</v>
      </c>
      <c r="C47" s="61">
        <v>307696.51</v>
      </c>
      <c r="D47" s="61">
        <v>55149.91</v>
      </c>
      <c r="E47" s="531">
        <f t="shared" ref="E47:E54" si="6">C47+D47</f>
        <v>362846.42000000004</v>
      </c>
      <c r="F47" s="61">
        <v>2011169.6999999997</v>
      </c>
      <c r="G47" s="61">
        <v>252322.08</v>
      </c>
      <c r="H47" s="532">
        <f t="shared" ref="H47:H54" si="7">F47+G47</f>
        <v>2263491.7799999998</v>
      </c>
    </row>
    <row r="48" spans="1:8">
      <c r="A48" s="60">
        <v>26</v>
      </c>
      <c r="B48" s="63" t="s">
        <v>164</v>
      </c>
      <c r="C48" s="61">
        <v>2468156.0599999996</v>
      </c>
      <c r="D48" s="61">
        <v>59632.6</v>
      </c>
      <c r="E48" s="531">
        <f t="shared" si="6"/>
        <v>2527788.6599999997</v>
      </c>
      <c r="F48" s="61">
        <v>1853626.62</v>
      </c>
      <c r="G48" s="61">
        <v>173137.97</v>
      </c>
      <c r="H48" s="532">
        <f t="shared" si="7"/>
        <v>2026764.59</v>
      </c>
    </row>
    <row r="49" spans="1:8">
      <c r="A49" s="60">
        <v>27</v>
      </c>
      <c r="B49" s="63" t="s">
        <v>163</v>
      </c>
      <c r="C49" s="61">
        <v>33256622.770000007</v>
      </c>
      <c r="D49" s="61"/>
      <c r="E49" s="531">
        <f t="shared" si="6"/>
        <v>33256622.770000007</v>
      </c>
      <c r="F49" s="61">
        <v>32115229.660000004</v>
      </c>
      <c r="G49" s="61"/>
      <c r="H49" s="532">
        <f t="shared" si="7"/>
        <v>32115229.660000004</v>
      </c>
    </row>
    <row r="50" spans="1:8">
      <c r="A50" s="60">
        <v>28</v>
      </c>
      <c r="B50" s="63" t="s">
        <v>162</v>
      </c>
      <c r="C50" s="61">
        <v>265669.77</v>
      </c>
      <c r="D50" s="61"/>
      <c r="E50" s="531">
        <f t="shared" si="6"/>
        <v>265669.77</v>
      </c>
      <c r="F50" s="61">
        <v>288451.8</v>
      </c>
      <c r="G50" s="61"/>
      <c r="H50" s="532">
        <f t="shared" si="7"/>
        <v>288451.8</v>
      </c>
    </row>
    <row r="51" spans="1:8">
      <c r="A51" s="60">
        <v>29</v>
      </c>
      <c r="B51" s="63" t="s">
        <v>161</v>
      </c>
      <c r="C51" s="61">
        <v>6370509.3399999999</v>
      </c>
      <c r="D51" s="61"/>
      <c r="E51" s="531">
        <f t="shared" si="6"/>
        <v>6370509.3399999999</v>
      </c>
      <c r="F51" s="61">
        <v>4192701.4899999998</v>
      </c>
      <c r="G51" s="61"/>
      <c r="H51" s="532">
        <f t="shared" si="7"/>
        <v>4192701.4899999998</v>
      </c>
    </row>
    <row r="52" spans="1:8">
      <c r="A52" s="60">
        <v>30</v>
      </c>
      <c r="B52" s="63" t="s">
        <v>160</v>
      </c>
      <c r="C52" s="61">
        <v>5865943.0899999999</v>
      </c>
      <c r="D52" s="61">
        <v>35511.259999999995</v>
      </c>
      <c r="E52" s="531">
        <f t="shared" si="6"/>
        <v>5901454.3499999996</v>
      </c>
      <c r="F52" s="61">
        <v>5168009.129999999</v>
      </c>
      <c r="G52" s="61">
        <v>57343.289999999994</v>
      </c>
      <c r="H52" s="532">
        <f t="shared" si="7"/>
        <v>5225352.419999999</v>
      </c>
    </row>
    <row r="53" spans="1:8">
      <c r="A53" s="60">
        <v>31</v>
      </c>
      <c r="B53" s="70" t="s">
        <v>284</v>
      </c>
      <c r="C53" s="64">
        <f>C47+C48+C49+C50+C51+C52</f>
        <v>48534597.540000007</v>
      </c>
      <c r="D53" s="64">
        <f>D47+D48+D49+D50+D51+D52</f>
        <v>150293.77000000002</v>
      </c>
      <c r="E53" s="531">
        <f t="shared" si="6"/>
        <v>48684891.31000001</v>
      </c>
      <c r="F53" s="64">
        <f>F47+F48+F49+F50+F51+F52</f>
        <v>45629188.400000006</v>
      </c>
      <c r="G53" s="64">
        <f>G47+G48+G49+G50+G51+G52</f>
        <v>482803.33999999997</v>
      </c>
      <c r="H53" s="531">
        <f t="shared" si="7"/>
        <v>46111991.74000001</v>
      </c>
    </row>
    <row r="54" spans="1:8">
      <c r="A54" s="60">
        <v>32</v>
      </c>
      <c r="B54" s="70" t="s">
        <v>285</v>
      </c>
      <c r="C54" s="64">
        <f>C45-C53</f>
        <v>-26559844.14000034</v>
      </c>
      <c r="D54" s="64">
        <f>D45-D53</f>
        <v>-616618.84000000008</v>
      </c>
      <c r="E54" s="531">
        <f t="shared" si="6"/>
        <v>-27176462.980000339</v>
      </c>
      <c r="F54" s="64">
        <f>F45-F53</f>
        <v>-23576921.009999774</v>
      </c>
      <c r="G54" s="64">
        <f>G45-G53</f>
        <v>-634020.74000000046</v>
      </c>
      <c r="H54" s="531">
        <f t="shared" si="7"/>
        <v>-24210941.749999776</v>
      </c>
    </row>
    <row r="55" spans="1:8">
      <c r="A55" s="60"/>
      <c r="B55" s="71"/>
      <c r="C55" s="72"/>
      <c r="D55" s="72"/>
      <c r="E55" s="68"/>
      <c r="F55" s="72"/>
      <c r="G55" s="72"/>
      <c r="H55" s="69"/>
    </row>
    <row r="56" spans="1:8">
      <c r="A56" s="60">
        <v>33</v>
      </c>
      <c r="B56" s="70" t="s">
        <v>159</v>
      </c>
      <c r="C56" s="64">
        <f>C31+C54</f>
        <v>15167046.689999651</v>
      </c>
      <c r="D56" s="64">
        <f>D31+D54</f>
        <v>-1346259.68</v>
      </c>
      <c r="E56" s="531">
        <f>C56+D56</f>
        <v>13820787.009999651</v>
      </c>
      <c r="F56" s="64">
        <f>F31+F54</f>
        <v>18290082.480000235</v>
      </c>
      <c r="G56" s="64">
        <f>G31+G54</f>
        <v>1102848.6900000002</v>
      </c>
      <c r="H56" s="532">
        <f>F56+G56</f>
        <v>19392931.170000236</v>
      </c>
    </row>
    <row r="57" spans="1:8">
      <c r="A57" s="60"/>
      <c r="B57" s="71"/>
      <c r="C57" s="72"/>
      <c r="D57" s="72"/>
      <c r="E57" s="68"/>
      <c r="F57" s="72"/>
      <c r="G57" s="72"/>
      <c r="H57" s="69"/>
    </row>
    <row r="58" spans="1:8">
      <c r="A58" s="60">
        <v>34</v>
      </c>
      <c r="B58" s="63" t="s">
        <v>158</v>
      </c>
      <c r="C58" s="61">
        <v>15529866.739999998</v>
      </c>
      <c r="D58" s="61"/>
      <c r="E58" s="531">
        <f>C58+D58</f>
        <v>15529866.739999998</v>
      </c>
      <c r="F58" s="61">
        <v>6115230.9099999992</v>
      </c>
      <c r="G58" s="61"/>
      <c r="H58" s="532">
        <f>F58+G58</f>
        <v>6115230.9099999992</v>
      </c>
    </row>
    <row r="59" spans="1:8" s="258" customFormat="1">
      <c r="A59" s="60">
        <v>35</v>
      </c>
      <c r="B59" s="63" t="s">
        <v>157</v>
      </c>
      <c r="C59" s="61"/>
      <c r="D59" s="61"/>
      <c r="E59" s="531">
        <f>C59+D59</f>
        <v>0</v>
      </c>
      <c r="F59" s="61"/>
      <c r="G59" s="61"/>
      <c r="H59" s="532">
        <f>F59+G59</f>
        <v>0</v>
      </c>
    </row>
    <row r="60" spans="1:8">
      <c r="A60" s="60">
        <v>36</v>
      </c>
      <c r="B60" s="63" t="s">
        <v>156</v>
      </c>
      <c r="C60" s="61">
        <v>389696.63</v>
      </c>
      <c r="D60" s="61"/>
      <c r="E60" s="531">
        <f>C60+D60</f>
        <v>389696.63</v>
      </c>
      <c r="F60" s="61">
        <v>329864.69</v>
      </c>
      <c r="G60" s="61"/>
      <c r="H60" s="532">
        <f>F60+G60</f>
        <v>329864.69</v>
      </c>
    </row>
    <row r="61" spans="1:8">
      <c r="A61" s="60">
        <v>37</v>
      </c>
      <c r="B61" s="70" t="s">
        <v>155</v>
      </c>
      <c r="C61" s="64">
        <f>C58+C59+C60</f>
        <v>15919563.369999999</v>
      </c>
      <c r="D61" s="64">
        <f>D58+D59+D60</f>
        <v>0</v>
      </c>
      <c r="E61" s="531">
        <f>C61+D61</f>
        <v>15919563.369999999</v>
      </c>
      <c r="F61" s="64">
        <f>F58+F59+F60</f>
        <v>6445095.5999999996</v>
      </c>
      <c r="G61" s="64">
        <f>G58+G59+G60</f>
        <v>0</v>
      </c>
      <c r="H61" s="532">
        <f>F61+G61</f>
        <v>6445095.5999999996</v>
      </c>
    </row>
    <row r="62" spans="1:8">
      <c r="A62" s="60"/>
      <c r="B62" s="75"/>
      <c r="C62" s="67"/>
      <c r="D62" s="67"/>
      <c r="E62" s="68"/>
      <c r="F62" s="67"/>
      <c r="G62" s="67"/>
      <c r="H62" s="69"/>
    </row>
    <row r="63" spans="1:8">
      <c r="A63" s="60">
        <v>38</v>
      </c>
      <c r="B63" s="76" t="s">
        <v>154</v>
      </c>
      <c r="C63" s="64">
        <f>C56-C61</f>
        <v>-752516.68000034802</v>
      </c>
      <c r="D63" s="64">
        <f>D56-D61</f>
        <v>-1346259.68</v>
      </c>
      <c r="E63" s="531">
        <f>C63+D63</f>
        <v>-2098776.3600003477</v>
      </c>
      <c r="F63" s="64">
        <f>F56-F61</f>
        <v>11844986.880000236</v>
      </c>
      <c r="G63" s="64">
        <f>G56-G61</f>
        <v>1102848.6900000002</v>
      </c>
      <c r="H63" s="532">
        <f>F63+G63</f>
        <v>12947835.570000235</v>
      </c>
    </row>
    <row r="64" spans="1:8">
      <c r="A64" s="56">
        <v>39</v>
      </c>
      <c r="B64" s="63" t="s">
        <v>153</v>
      </c>
      <c r="C64" s="77">
        <v>2602539.29</v>
      </c>
      <c r="D64" s="77"/>
      <c r="E64" s="531">
        <f>C64+D64</f>
        <v>2602539.29</v>
      </c>
      <c r="F64" s="77">
        <v>2771566.67</v>
      </c>
      <c r="G64" s="77"/>
      <c r="H64" s="532">
        <f>F64+G64</f>
        <v>2771566.67</v>
      </c>
    </row>
    <row r="65" spans="1:8">
      <c r="A65" s="60">
        <v>40</v>
      </c>
      <c r="B65" s="70" t="s">
        <v>152</v>
      </c>
      <c r="C65" s="64">
        <f>C63-C64</f>
        <v>-3355055.9700003481</v>
      </c>
      <c r="D65" s="64">
        <f>D63-D64</f>
        <v>-1346259.68</v>
      </c>
      <c r="E65" s="531">
        <f>C65+D65</f>
        <v>-4701315.6500003478</v>
      </c>
      <c r="F65" s="64">
        <f>F63-F64</f>
        <v>9073420.2100002356</v>
      </c>
      <c r="G65" s="64">
        <f>G63-G64</f>
        <v>1102848.6900000002</v>
      </c>
      <c r="H65" s="532">
        <f>F65+G65</f>
        <v>10176268.900000235</v>
      </c>
    </row>
    <row r="66" spans="1:8">
      <c r="A66" s="56">
        <v>41</v>
      </c>
      <c r="B66" s="63" t="s">
        <v>151</v>
      </c>
      <c r="C66" s="77">
        <v>-26519.75</v>
      </c>
      <c r="D66" s="77"/>
      <c r="E66" s="531">
        <f>C66+D66</f>
        <v>-26519.75</v>
      </c>
      <c r="F66" s="77">
        <v>-26737.040000000001</v>
      </c>
      <c r="G66" s="77"/>
      <c r="H66" s="532">
        <f>F66+G66</f>
        <v>-26737.040000000001</v>
      </c>
    </row>
    <row r="67" spans="1:8" ht="13.5" thickBot="1">
      <c r="A67" s="78">
        <v>42</v>
      </c>
      <c r="B67" s="79" t="s">
        <v>150</v>
      </c>
      <c r="C67" s="80">
        <f>C65+C66</f>
        <v>-3381575.7200003481</v>
      </c>
      <c r="D67" s="80">
        <f>D65+D66</f>
        <v>-1346259.68</v>
      </c>
      <c r="E67" s="533">
        <f>C67+D67</f>
        <v>-4727835.4000003478</v>
      </c>
      <c r="F67" s="80">
        <f>F65+F66</f>
        <v>9046683.1700002365</v>
      </c>
      <c r="G67" s="80">
        <f>G65+G66</f>
        <v>1102848.6900000002</v>
      </c>
      <c r="H67" s="534">
        <f>F67+G67</f>
        <v>10149531.860000236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5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5" t="str">
        <f>'Info '!C2</f>
        <v>JSC "CREDO BANK"</v>
      </c>
    </row>
    <row r="2" spans="1:8">
      <c r="A2" s="2" t="s">
        <v>37</v>
      </c>
      <c r="B2" s="4" t="str">
        <f>'1. key ratios '!B2</f>
        <v>30.06.2020</v>
      </c>
    </row>
    <row r="3" spans="1:8">
      <c r="A3" s="4"/>
    </row>
    <row r="4" spans="1:8" ht="15" thickBot="1">
      <c r="A4" s="4" t="s">
        <v>80</v>
      </c>
      <c r="B4" s="4"/>
      <c r="C4" s="235"/>
      <c r="D4" s="235"/>
      <c r="E4" s="235"/>
      <c r="F4" s="236"/>
      <c r="G4" s="236"/>
      <c r="H4" s="237" t="s">
        <v>79</v>
      </c>
    </row>
    <row r="5" spans="1:8">
      <c r="A5" s="474" t="s">
        <v>12</v>
      </c>
      <c r="B5" s="476" t="s">
        <v>350</v>
      </c>
      <c r="C5" s="470" t="s">
        <v>74</v>
      </c>
      <c r="D5" s="471"/>
      <c r="E5" s="472"/>
      <c r="F5" s="470" t="s">
        <v>78</v>
      </c>
      <c r="G5" s="471"/>
      <c r="H5" s="473"/>
    </row>
    <row r="6" spans="1:8">
      <c r="A6" s="475"/>
      <c r="B6" s="477"/>
      <c r="C6" s="31" t="s">
        <v>297</v>
      </c>
      <c r="D6" s="31" t="s">
        <v>127</v>
      </c>
      <c r="E6" s="31" t="s">
        <v>114</v>
      </c>
      <c r="F6" s="31" t="s">
        <v>297</v>
      </c>
      <c r="G6" s="31" t="s">
        <v>127</v>
      </c>
      <c r="H6" s="32" t="s">
        <v>114</v>
      </c>
    </row>
    <row r="7" spans="1:8" s="20" customFormat="1">
      <c r="A7" s="238">
        <v>1</v>
      </c>
      <c r="B7" s="239" t="s">
        <v>384</v>
      </c>
      <c r="C7" s="37"/>
      <c r="D7" s="37"/>
      <c r="E7" s="240">
        <f>C7+D7</f>
        <v>0</v>
      </c>
      <c r="F7" s="37"/>
      <c r="G7" s="37"/>
      <c r="H7" s="38">
        <f t="shared" ref="H7:H53" si="0">F7+G7</f>
        <v>0</v>
      </c>
    </row>
    <row r="8" spans="1:8" s="20" customFormat="1">
      <c r="A8" s="238">
        <v>1.1000000000000001</v>
      </c>
      <c r="B8" s="293" t="s">
        <v>315</v>
      </c>
      <c r="C8" s="37"/>
      <c r="D8" s="37"/>
      <c r="E8" s="240">
        <f t="shared" ref="E8:E53" si="1">C8+D8</f>
        <v>0</v>
      </c>
      <c r="F8" s="37"/>
      <c r="G8" s="37"/>
      <c r="H8" s="38">
        <f t="shared" si="0"/>
        <v>0</v>
      </c>
    </row>
    <row r="9" spans="1:8" s="20" customFormat="1">
      <c r="A9" s="238">
        <v>1.2</v>
      </c>
      <c r="B9" s="293" t="s">
        <v>316</v>
      </c>
      <c r="C9" s="37"/>
      <c r="D9" s="37"/>
      <c r="E9" s="240">
        <f t="shared" si="1"/>
        <v>0</v>
      </c>
      <c r="F9" s="37"/>
      <c r="G9" s="37"/>
      <c r="H9" s="38">
        <f t="shared" si="0"/>
        <v>0</v>
      </c>
    </row>
    <row r="10" spans="1:8" s="20" customFormat="1">
      <c r="A10" s="238">
        <v>1.3</v>
      </c>
      <c r="B10" s="293" t="s">
        <v>317</v>
      </c>
      <c r="C10" s="37">
        <v>2585915.2400000002</v>
      </c>
      <c r="D10" s="37">
        <v>1339120</v>
      </c>
      <c r="E10" s="240">
        <f t="shared" si="1"/>
        <v>3925035.24</v>
      </c>
      <c r="F10" s="37">
        <v>1324243.43</v>
      </c>
      <c r="G10" s="37">
        <v>1856839.5</v>
      </c>
      <c r="H10" s="38">
        <f t="shared" si="0"/>
        <v>3181082.9299999997</v>
      </c>
    </row>
    <row r="11" spans="1:8" s="20" customFormat="1">
      <c r="A11" s="238">
        <v>1.4</v>
      </c>
      <c r="B11" s="293" t="s">
        <v>298</v>
      </c>
      <c r="C11" s="37">
        <v>41008499.210000001</v>
      </c>
      <c r="D11" s="37"/>
      <c r="E11" s="240">
        <f t="shared" si="1"/>
        <v>41008499.210000001</v>
      </c>
      <c r="F11" s="37">
        <v>42022914.640000001</v>
      </c>
      <c r="G11" s="37"/>
      <c r="H11" s="38">
        <f t="shared" si="0"/>
        <v>42022914.640000001</v>
      </c>
    </row>
    <row r="12" spans="1:8" s="20" customFormat="1" ht="29.25" customHeight="1">
      <c r="A12" s="238">
        <v>2</v>
      </c>
      <c r="B12" s="242" t="s">
        <v>319</v>
      </c>
      <c r="C12" s="37"/>
      <c r="D12" s="37"/>
      <c r="E12" s="240">
        <f t="shared" si="1"/>
        <v>0</v>
      </c>
      <c r="F12" s="37"/>
      <c r="G12" s="37"/>
      <c r="H12" s="38">
        <f t="shared" si="0"/>
        <v>0</v>
      </c>
    </row>
    <row r="13" spans="1:8" s="20" customFormat="1" ht="19.899999999999999" customHeight="1">
      <c r="A13" s="238">
        <v>3</v>
      </c>
      <c r="B13" s="242" t="s">
        <v>318</v>
      </c>
      <c r="C13" s="37"/>
      <c r="D13" s="37"/>
      <c r="E13" s="240">
        <f t="shared" si="1"/>
        <v>0</v>
      </c>
      <c r="F13" s="37"/>
      <c r="G13" s="37"/>
      <c r="H13" s="38">
        <f t="shared" si="0"/>
        <v>0</v>
      </c>
    </row>
    <row r="14" spans="1:8" s="20" customFormat="1">
      <c r="A14" s="238">
        <v>3.1</v>
      </c>
      <c r="B14" s="294" t="s">
        <v>299</v>
      </c>
      <c r="C14" s="37"/>
      <c r="D14" s="37"/>
      <c r="E14" s="240">
        <f t="shared" si="1"/>
        <v>0</v>
      </c>
      <c r="F14" s="37"/>
      <c r="G14" s="37"/>
      <c r="H14" s="38">
        <f t="shared" si="0"/>
        <v>0</v>
      </c>
    </row>
    <row r="15" spans="1:8" s="20" customFormat="1">
      <c r="A15" s="238">
        <v>3.2</v>
      </c>
      <c r="B15" s="294" t="s">
        <v>300</v>
      </c>
      <c r="C15" s="37"/>
      <c r="D15" s="37"/>
      <c r="E15" s="240">
        <f t="shared" si="1"/>
        <v>0</v>
      </c>
      <c r="F15" s="37"/>
      <c r="G15" s="37"/>
      <c r="H15" s="38">
        <f t="shared" si="0"/>
        <v>0</v>
      </c>
    </row>
    <row r="16" spans="1:8" s="20" customFormat="1">
      <c r="A16" s="238">
        <v>4</v>
      </c>
      <c r="B16" s="297" t="s">
        <v>329</v>
      </c>
      <c r="C16" s="37"/>
      <c r="D16" s="37"/>
      <c r="E16" s="240">
        <f t="shared" si="1"/>
        <v>0</v>
      </c>
      <c r="F16" s="37"/>
      <c r="G16" s="37"/>
      <c r="H16" s="38">
        <f t="shared" si="0"/>
        <v>0</v>
      </c>
    </row>
    <row r="17" spans="1:8" s="20" customFormat="1">
      <c r="A17" s="238">
        <v>4.0999999999999996</v>
      </c>
      <c r="B17" s="294" t="s">
        <v>320</v>
      </c>
      <c r="C17" s="37">
        <v>4150681.9</v>
      </c>
      <c r="D17" s="37"/>
      <c r="E17" s="240">
        <f t="shared" si="1"/>
        <v>4150681.9</v>
      </c>
      <c r="F17" s="37">
        <v>11221520.4</v>
      </c>
      <c r="G17" s="37"/>
      <c r="H17" s="38">
        <f t="shared" si="0"/>
        <v>11221520.4</v>
      </c>
    </row>
    <row r="18" spans="1:8" s="20" customFormat="1">
      <c r="A18" s="238">
        <v>4.2</v>
      </c>
      <c r="B18" s="294" t="s">
        <v>314</v>
      </c>
      <c r="C18" s="37"/>
      <c r="D18" s="37"/>
      <c r="E18" s="240">
        <f t="shared" si="1"/>
        <v>0</v>
      </c>
      <c r="F18" s="37"/>
      <c r="G18" s="37"/>
      <c r="H18" s="38">
        <f t="shared" si="0"/>
        <v>0</v>
      </c>
    </row>
    <row r="19" spans="1:8" s="20" customFormat="1">
      <c r="A19" s="238">
        <v>5</v>
      </c>
      <c r="B19" s="242" t="s">
        <v>328</v>
      </c>
      <c r="C19" s="37"/>
      <c r="D19" s="37"/>
      <c r="E19" s="240">
        <f t="shared" si="1"/>
        <v>0</v>
      </c>
      <c r="F19" s="37"/>
      <c r="G19" s="37"/>
      <c r="H19" s="38">
        <f t="shared" si="0"/>
        <v>0</v>
      </c>
    </row>
    <row r="20" spans="1:8" s="20" customFormat="1">
      <c r="A20" s="238">
        <v>5.0999999999999996</v>
      </c>
      <c r="B20" s="295" t="s">
        <v>303</v>
      </c>
      <c r="C20" s="37"/>
      <c r="D20" s="37"/>
      <c r="E20" s="240">
        <f t="shared" si="1"/>
        <v>0</v>
      </c>
      <c r="F20" s="37"/>
      <c r="G20" s="37"/>
      <c r="H20" s="38">
        <f t="shared" si="0"/>
        <v>0</v>
      </c>
    </row>
    <row r="21" spans="1:8" s="20" customFormat="1">
      <c r="A21" s="238">
        <v>5.2</v>
      </c>
      <c r="B21" s="295" t="s">
        <v>302</v>
      </c>
      <c r="C21" s="37">
        <v>211089.51</v>
      </c>
      <c r="D21" s="37"/>
      <c r="E21" s="240">
        <f t="shared" si="1"/>
        <v>211089.51</v>
      </c>
      <c r="F21" s="37">
        <v>89950.58</v>
      </c>
      <c r="G21" s="37"/>
      <c r="H21" s="38">
        <f t="shared" si="0"/>
        <v>89950.58</v>
      </c>
    </row>
    <row r="22" spans="1:8" s="20" customFormat="1">
      <c r="A22" s="238">
        <v>5.3</v>
      </c>
      <c r="B22" s="295" t="s">
        <v>301</v>
      </c>
      <c r="C22" s="535">
        <f>SUM(C23:C27)</f>
        <v>437879638.41000003</v>
      </c>
      <c r="D22" s="37"/>
      <c r="E22" s="240">
        <f t="shared" si="1"/>
        <v>437879638.41000003</v>
      </c>
      <c r="F22" s="535">
        <f>SUM(F23:F27)</f>
        <v>467200622.79000002</v>
      </c>
      <c r="G22" s="37"/>
      <c r="H22" s="38">
        <f t="shared" si="0"/>
        <v>467200622.79000002</v>
      </c>
    </row>
    <row r="23" spans="1:8" s="20" customFormat="1">
      <c r="A23" s="238" t="s">
        <v>21</v>
      </c>
      <c r="B23" s="243" t="s">
        <v>81</v>
      </c>
      <c r="C23" s="37">
        <v>308136668.25</v>
      </c>
      <c r="D23" s="37"/>
      <c r="E23" s="240">
        <f t="shared" si="1"/>
        <v>308136668.25</v>
      </c>
      <c r="F23" s="37">
        <v>335455816.13999999</v>
      </c>
      <c r="G23" s="37"/>
      <c r="H23" s="38">
        <f t="shared" si="0"/>
        <v>335455816.13999999</v>
      </c>
    </row>
    <row r="24" spans="1:8" s="20" customFormat="1">
      <c r="A24" s="238" t="s">
        <v>22</v>
      </c>
      <c r="B24" s="243" t="s">
        <v>82</v>
      </c>
      <c r="C24" s="37">
        <v>89420627.349999994</v>
      </c>
      <c r="D24" s="37"/>
      <c r="E24" s="240">
        <f t="shared" si="1"/>
        <v>89420627.349999994</v>
      </c>
      <c r="F24" s="37">
        <v>63305424.539999999</v>
      </c>
      <c r="G24" s="37"/>
      <c r="H24" s="38">
        <f t="shared" si="0"/>
        <v>63305424.539999999</v>
      </c>
    </row>
    <row r="25" spans="1:8" s="20" customFormat="1">
      <c r="A25" s="238" t="s">
        <v>23</v>
      </c>
      <c r="B25" s="243" t="s">
        <v>83</v>
      </c>
      <c r="C25" s="37">
        <v>0</v>
      </c>
      <c r="D25" s="37"/>
      <c r="E25" s="240">
        <f t="shared" si="1"/>
        <v>0</v>
      </c>
      <c r="F25" s="37">
        <v>0</v>
      </c>
      <c r="G25" s="37"/>
      <c r="H25" s="38">
        <f t="shared" si="0"/>
        <v>0</v>
      </c>
    </row>
    <row r="26" spans="1:8" s="20" customFormat="1">
      <c r="A26" s="238" t="s">
        <v>24</v>
      </c>
      <c r="B26" s="243" t="s">
        <v>84</v>
      </c>
      <c r="C26" s="37">
        <v>39512714.810000002</v>
      </c>
      <c r="D26" s="37"/>
      <c r="E26" s="240">
        <f t="shared" si="1"/>
        <v>39512714.810000002</v>
      </c>
      <c r="F26" s="37">
        <v>68422169.909999996</v>
      </c>
      <c r="G26" s="37"/>
      <c r="H26" s="38">
        <f t="shared" si="0"/>
        <v>68422169.909999996</v>
      </c>
    </row>
    <row r="27" spans="1:8" s="20" customFormat="1">
      <c r="A27" s="238" t="s">
        <v>25</v>
      </c>
      <c r="B27" s="243" t="s">
        <v>85</v>
      </c>
      <c r="C27" s="37">
        <v>809628</v>
      </c>
      <c r="D27" s="37"/>
      <c r="E27" s="240">
        <f t="shared" si="1"/>
        <v>809628</v>
      </c>
      <c r="F27" s="37">
        <v>17212.2</v>
      </c>
      <c r="G27" s="37"/>
      <c r="H27" s="38">
        <f t="shared" si="0"/>
        <v>17212.2</v>
      </c>
    </row>
    <row r="28" spans="1:8" s="20" customFormat="1">
      <c r="A28" s="238">
        <v>5.4</v>
      </c>
      <c r="B28" s="295" t="s">
        <v>304</v>
      </c>
      <c r="C28" s="37">
        <v>7162897.5599999996</v>
      </c>
      <c r="D28" s="37"/>
      <c r="E28" s="240">
        <f t="shared" si="1"/>
        <v>7162897.5599999996</v>
      </c>
      <c r="F28" s="37">
        <v>6705272.0300000003</v>
      </c>
      <c r="G28" s="37"/>
      <c r="H28" s="38">
        <f t="shared" si="0"/>
        <v>6705272.0300000003</v>
      </c>
    </row>
    <row r="29" spans="1:8" s="20" customFormat="1">
      <c r="A29" s="238">
        <v>5.5</v>
      </c>
      <c r="B29" s="295" t="s">
        <v>305</v>
      </c>
      <c r="C29" s="37"/>
      <c r="D29" s="37"/>
      <c r="E29" s="240">
        <f t="shared" si="1"/>
        <v>0</v>
      </c>
      <c r="F29" s="37"/>
      <c r="G29" s="37"/>
      <c r="H29" s="38">
        <f t="shared" si="0"/>
        <v>0</v>
      </c>
    </row>
    <row r="30" spans="1:8" s="20" customFormat="1">
      <c r="A30" s="238">
        <v>5.6</v>
      </c>
      <c r="B30" s="295" t="s">
        <v>306</v>
      </c>
      <c r="C30" s="37"/>
      <c r="D30" s="37"/>
      <c r="E30" s="240">
        <f t="shared" si="1"/>
        <v>0</v>
      </c>
      <c r="F30" s="37"/>
      <c r="G30" s="37"/>
      <c r="H30" s="38">
        <f t="shared" si="0"/>
        <v>0</v>
      </c>
    </row>
    <row r="31" spans="1:8" s="20" customFormat="1">
      <c r="A31" s="238">
        <v>5.7</v>
      </c>
      <c r="B31" s="295" t="s">
        <v>85</v>
      </c>
      <c r="C31" s="37"/>
      <c r="D31" s="37"/>
      <c r="E31" s="240">
        <f t="shared" si="1"/>
        <v>0</v>
      </c>
      <c r="F31" s="37"/>
      <c r="G31" s="37"/>
      <c r="H31" s="38">
        <f t="shared" si="0"/>
        <v>0</v>
      </c>
    </row>
    <row r="32" spans="1:8" s="20" customFormat="1">
      <c r="A32" s="238">
        <v>6</v>
      </c>
      <c r="B32" s="242" t="s">
        <v>334</v>
      </c>
      <c r="C32" s="37"/>
      <c r="D32" s="37"/>
      <c r="E32" s="240">
        <f t="shared" si="1"/>
        <v>0</v>
      </c>
      <c r="F32" s="37"/>
      <c r="G32" s="37"/>
      <c r="H32" s="38">
        <f t="shared" si="0"/>
        <v>0</v>
      </c>
    </row>
    <row r="33" spans="1:8" s="20" customFormat="1">
      <c r="A33" s="238">
        <v>6.1</v>
      </c>
      <c r="B33" s="296" t="s">
        <v>324</v>
      </c>
      <c r="C33" s="37"/>
      <c r="D33" s="37">
        <v>1684160</v>
      </c>
      <c r="E33" s="240">
        <f t="shared" si="1"/>
        <v>1684160</v>
      </c>
      <c r="F33" s="37">
        <v>21933281.199999999</v>
      </c>
      <c r="G33" s="37">
        <v>888701.33</v>
      </c>
      <c r="H33" s="38">
        <f t="shared" si="0"/>
        <v>22821982.529999997</v>
      </c>
    </row>
    <row r="34" spans="1:8" s="20" customFormat="1">
      <c r="A34" s="238">
        <v>6.2</v>
      </c>
      <c r="B34" s="296" t="s">
        <v>325</v>
      </c>
      <c r="C34" s="37">
        <v>71604010</v>
      </c>
      <c r="D34" s="37">
        <v>1541257</v>
      </c>
      <c r="E34" s="240">
        <f t="shared" si="1"/>
        <v>73145267</v>
      </c>
      <c r="F34" s="37"/>
      <c r="G34" s="37">
        <v>23830926.23</v>
      </c>
      <c r="H34" s="38">
        <f t="shared" si="0"/>
        <v>23830926.23</v>
      </c>
    </row>
    <row r="35" spans="1:8" s="20" customFormat="1">
      <c r="A35" s="238">
        <v>6.3</v>
      </c>
      <c r="B35" s="296" t="s">
        <v>321</v>
      </c>
      <c r="C35" s="37"/>
      <c r="D35" s="37"/>
      <c r="E35" s="240">
        <f t="shared" si="1"/>
        <v>0</v>
      </c>
      <c r="F35" s="37"/>
      <c r="G35" s="37"/>
      <c r="H35" s="38">
        <f t="shared" si="0"/>
        <v>0</v>
      </c>
    </row>
    <row r="36" spans="1:8" s="20" customFormat="1">
      <c r="A36" s="238">
        <v>6.4</v>
      </c>
      <c r="B36" s="296" t="s">
        <v>322</v>
      </c>
      <c r="C36" s="37"/>
      <c r="D36" s="37"/>
      <c r="E36" s="240">
        <f t="shared" si="1"/>
        <v>0</v>
      </c>
      <c r="F36" s="37"/>
      <c r="G36" s="37"/>
      <c r="H36" s="38">
        <f t="shared" si="0"/>
        <v>0</v>
      </c>
    </row>
    <row r="37" spans="1:8" s="20" customFormat="1">
      <c r="A37" s="238">
        <v>6.5</v>
      </c>
      <c r="B37" s="296" t="s">
        <v>323</v>
      </c>
      <c r="C37" s="37"/>
      <c r="D37" s="37"/>
      <c r="E37" s="240">
        <f t="shared" si="1"/>
        <v>0</v>
      </c>
      <c r="F37" s="37"/>
      <c r="G37" s="37"/>
      <c r="H37" s="38">
        <f t="shared" si="0"/>
        <v>0</v>
      </c>
    </row>
    <row r="38" spans="1:8" s="20" customFormat="1">
      <c r="A38" s="238">
        <v>6.6</v>
      </c>
      <c r="B38" s="296" t="s">
        <v>326</v>
      </c>
      <c r="C38" s="37"/>
      <c r="D38" s="37"/>
      <c r="E38" s="240">
        <f t="shared" si="1"/>
        <v>0</v>
      </c>
      <c r="F38" s="37"/>
      <c r="G38" s="37"/>
      <c r="H38" s="38">
        <f t="shared" si="0"/>
        <v>0</v>
      </c>
    </row>
    <row r="39" spans="1:8" s="20" customFormat="1">
      <c r="A39" s="238">
        <v>6.7</v>
      </c>
      <c r="B39" s="296" t="s">
        <v>327</v>
      </c>
      <c r="C39" s="37"/>
      <c r="D39" s="37"/>
      <c r="E39" s="240">
        <f t="shared" si="1"/>
        <v>0</v>
      </c>
      <c r="F39" s="37"/>
      <c r="G39" s="37"/>
      <c r="H39" s="38">
        <f t="shared" si="0"/>
        <v>0</v>
      </c>
    </row>
    <row r="40" spans="1:8" s="20" customFormat="1">
      <c r="A40" s="238">
        <v>7</v>
      </c>
      <c r="B40" s="242" t="s">
        <v>330</v>
      </c>
      <c r="C40" s="37"/>
      <c r="D40" s="37"/>
      <c r="E40" s="240">
        <f t="shared" si="1"/>
        <v>0</v>
      </c>
      <c r="F40" s="37"/>
      <c r="G40" s="37"/>
      <c r="H40" s="38">
        <f t="shared" si="0"/>
        <v>0</v>
      </c>
    </row>
    <row r="41" spans="1:8" s="20" customFormat="1">
      <c r="A41" s="238">
        <v>7.1</v>
      </c>
      <c r="B41" s="241" t="s">
        <v>331</v>
      </c>
      <c r="C41" s="37">
        <v>2986450.27</v>
      </c>
      <c r="D41" s="37">
        <v>223483</v>
      </c>
      <c r="E41" s="240">
        <f t="shared" si="1"/>
        <v>3209933.27</v>
      </c>
      <c r="F41" s="37">
        <v>2331991.4</v>
      </c>
      <c r="G41" s="37">
        <v>183904.65</v>
      </c>
      <c r="H41" s="38">
        <f t="shared" si="0"/>
        <v>2515896.0499999998</v>
      </c>
    </row>
    <row r="42" spans="1:8" s="20" customFormat="1" ht="25.5">
      <c r="A42" s="238">
        <v>7.2</v>
      </c>
      <c r="B42" s="241" t="s">
        <v>332</v>
      </c>
      <c r="C42" s="37">
        <v>851117.38000000012</v>
      </c>
      <c r="D42" s="37">
        <v>75963.215327999991</v>
      </c>
      <c r="E42" s="240">
        <f t="shared" si="1"/>
        <v>927080.59532800014</v>
      </c>
      <c r="F42" s="37">
        <v>859255</v>
      </c>
      <c r="G42" s="37">
        <v>97263</v>
      </c>
      <c r="H42" s="38">
        <f t="shared" si="0"/>
        <v>956518</v>
      </c>
    </row>
    <row r="43" spans="1:8" s="20" customFormat="1" ht="25.5">
      <c r="A43" s="238">
        <v>7.3</v>
      </c>
      <c r="B43" s="241" t="s">
        <v>335</v>
      </c>
      <c r="C43" s="37">
        <v>19361166.129999999</v>
      </c>
      <c r="D43" s="37">
        <v>16405355.68</v>
      </c>
      <c r="E43" s="240">
        <f t="shared" si="1"/>
        <v>35766521.810000002</v>
      </c>
      <c r="F43" s="37">
        <v>16374715.859999999</v>
      </c>
      <c r="G43" s="37">
        <v>16181872.68</v>
      </c>
      <c r="H43" s="38">
        <f t="shared" si="0"/>
        <v>32556588.539999999</v>
      </c>
    </row>
    <row r="44" spans="1:8" s="20" customFormat="1" ht="25.5">
      <c r="A44" s="238">
        <v>7.4</v>
      </c>
      <c r="B44" s="241" t="s">
        <v>336</v>
      </c>
      <c r="C44" s="37">
        <v>12426353.370000001</v>
      </c>
      <c r="D44" s="37">
        <v>7894820.0853279997</v>
      </c>
      <c r="E44" s="240">
        <f t="shared" si="1"/>
        <v>20321173.455328003</v>
      </c>
      <c r="F44" s="37">
        <v>11575235.99</v>
      </c>
      <c r="G44" s="37">
        <v>7818856.8700000001</v>
      </c>
      <c r="H44" s="38">
        <f t="shared" si="0"/>
        <v>19394092.859999999</v>
      </c>
    </row>
    <row r="45" spans="1:8" s="20" customFormat="1">
      <c r="A45" s="238">
        <v>8</v>
      </c>
      <c r="B45" s="242" t="s">
        <v>313</v>
      </c>
      <c r="C45" s="37"/>
      <c r="D45" s="37"/>
      <c r="E45" s="240">
        <f t="shared" si="1"/>
        <v>0</v>
      </c>
      <c r="F45" s="37"/>
      <c r="G45" s="37"/>
      <c r="H45" s="38">
        <f t="shared" si="0"/>
        <v>0</v>
      </c>
    </row>
    <row r="46" spans="1:8" s="20" customFormat="1">
      <c r="A46" s="238">
        <v>8.1</v>
      </c>
      <c r="B46" s="294" t="s">
        <v>337</v>
      </c>
      <c r="C46" s="37"/>
      <c r="D46" s="37"/>
      <c r="E46" s="240">
        <f t="shared" si="1"/>
        <v>0</v>
      </c>
      <c r="F46" s="37"/>
      <c r="G46" s="37"/>
      <c r="H46" s="38">
        <f t="shared" si="0"/>
        <v>0</v>
      </c>
    </row>
    <row r="47" spans="1:8" s="20" customFormat="1">
      <c r="A47" s="238">
        <v>8.1999999999999993</v>
      </c>
      <c r="B47" s="294" t="s">
        <v>338</v>
      </c>
      <c r="C47" s="37"/>
      <c r="D47" s="37"/>
      <c r="E47" s="240">
        <f t="shared" si="1"/>
        <v>0</v>
      </c>
      <c r="F47" s="37"/>
      <c r="G47" s="37"/>
      <c r="H47" s="38">
        <f t="shared" si="0"/>
        <v>0</v>
      </c>
    </row>
    <row r="48" spans="1:8" s="20" customFormat="1">
      <c r="A48" s="238">
        <v>8.3000000000000007</v>
      </c>
      <c r="B48" s="294" t="s">
        <v>339</v>
      </c>
      <c r="C48" s="37"/>
      <c r="D48" s="37"/>
      <c r="E48" s="240">
        <f t="shared" si="1"/>
        <v>0</v>
      </c>
      <c r="F48" s="37"/>
      <c r="G48" s="37"/>
      <c r="H48" s="38">
        <f t="shared" si="0"/>
        <v>0</v>
      </c>
    </row>
    <row r="49" spans="1:8" s="20" customFormat="1">
      <c r="A49" s="238">
        <v>8.4</v>
      </c>
      <c r="B49" s="294" t="s">
        <v>340</v>
      </c>
      <c r="C49" s="37"/>
      <c r="D49" s="37"/>
      <c r="E49" s="240">
        <f t="shared" si="1"/>
        <v>0</v>
      </c>
      <c r="F49" s="37"/>
      <c r="G49" s="37"/>
      <c r="H49" s="38">
        <f t="shared" si="0"/>
        <v>0</v>
      </c>
    </row>
    <row r="50" spans="1:8" s="20" customFormat="1">
      <c r="A50" s="238">
        <v>8.5</v>
      </c>
      <c r="B50" s="294" t="s">
        <v>341</v>
      </c>
      <c r="C50" s="37"/>
      <c r="D50" s="37"/>
      <c r="E50" s="240">
        <f t="shared" si="1"/>
        <v>0</v>
      </c>
      <c r="F50" s="37"/>
      <c r="G50" s="37"/>
      <c r="H50" s="38">
        <f t="shared" si="0"/>
        <v>0</v>
      </c>
    </row>
    <row r="51" spans="1:8" s="20" customFormat="1">
      <c r="A51" s="238">
        <v>8.6</v>
      </c>
      <c r="B51" s="294" t="s">
        <v>342</v>
      </c>
      <c r="C51" s="37"/>
      <c r="D51" s="37"/>
      <c r="E51" s="240">
        <f t="shared" si="1"/>
        <v>0</v>
      </c>
      <c r="F51" s="37"/>
      <c r="G51" s="37"/>
      <c r="H51" s="38">
        <f t="shared" si="0"/>
        <v>0</v>
      </c>
    </row>
    <row r="52" spans="1:8" s="20" customFormat="1">
      <c r="A52" s="238">
        <v>8.6999999999999993</v>
      </c>
      <c r="B52" s="294" t="s">
        <v>343</v>
      </c>
      <c r="C52" s="37"/>
      <c r="D52" s="37"/>
      <c r="E52" s="240">
        <f t="shared" si="1"/>
        <v>0</v>
      </c>
      <c r="F52" s="37"/>
      <c r="G52" s="37"/>
      <c r="H52" s="38">
        <f t="shared" si="0"/>
        <v>0</v>
      </c>
    </row>
    <row r="53" spans="1:8" s="20" customFormat="1" ht="15" thickBot="1">
      <c r="A53" s="244">
        <v>9</v>
      </c>
      <c r="B53" s="245" t="s">
        <v>333</v>
      </c>
      <c r="C53" s="246"/>
      <c r="D53" s="246"/>
      <c r="E53" s="247">
        <f t="shared" si="1"/>
        <v>0</v>
      </c>
      <c r="F53" s="246"/>
      <c r="G53" s="246"/>
      <c r="H53" s="4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30.06.2020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207</v>
      </c>
      <c r="B4" s="181" t="s">
        <v>307</v>
      </c>
      <c r="D4" s="82" t="s">
        <v>79</v>
      </c>
    </row>
    <row r="5" spans="1:8" ht="15" customHeight="1">
      <c r="A5" s="279" t="s">
        <v>12</v>
      </c>
      <c r="B5" s="280"/>
      <c r="C5" s="402" t="s">
        <v>5</v>
      </c>
      <c r="D5" s="403" t="s">
        <v>6</v>
      </c>
    </row>
    <row r="6" spans="1:8" ht="15" customHeight="1">
      <c r="A6" s="83">
        <v>1</v>
      </c>
      <c r="B6" s="393" t="s">
        <v>311</v>
      </c>
      <c r="C6" s="395">
        <f>C7+C9+C10</f>
        <v>854161415.48273814</v>
      </c>
      <c r="D6" s="396">
        <f>D7+D9+D10</f>
        <v>783575312.94352448</v>
      </c>
    </row>
    <row r="7" spans="1:8" ht="15" customHeight="1">
      <c r="A7" s="83">
        <v>1.1000000000000001</v>
      </c>
      <c r="B7" s="393" t="s">
        <v>491</v>
      </c>
      <c r="C7" s="397">
        <v>851467447.2677381</v>
      </c>
      <c r="D7" s="398">
        <v>780528902.91102445</v>
      </c>
    </row>
    <row r="8" spans="1:8">
      <c r="A8" s="83" t="s">
        <v>20</v>
      </c>
      <c r="B8" s="393" t="s">
        <v>206</v>
      </c>
      <c r="C8" s="397"/>
      <c r="D8" s="398"/>
    </row>
    <row r="9" spans="1:8" ht="15" customHeight="1">
      <c r="A9" s="83">
        <v>1.2</v>
      </c>
      <c r="B9" s="394" t="s">
        <v>205</v>
      </c>
      <c r="C9" s="397">
        <v>1471888.2150000001</v>
      </c>
      <c r="D9" s="398">
        <v>1732610.0325</v>
      </c>
    </row>
    <row r="10" spans="1:8" ht="15" customHeight="1">
      <c r="A10" s="83">
        <v>1.3</v>
      </c>
      <c r="B10" s="393" t="s">
        <v>34</v>
      </c>
      <c r="C10" s="399">
        <v>1222080</v>
      </c>
      <c r="D10" s="398">
        <v>1313800</v>
      </c>
    </row>
    <row r="11" spans="1:8" ht="15" customHeight="1">
      <c r="A11" s="83">
        <v>2</v>
      </c>
      <c r="B11" s="393" t="s">
        <v>308</v>
      </c>
      <c r="C11" s="397">
        <v>3239721.4424999747</v>
      </c>
      <c r="D11" s="398">
        <v>5855938.6625000099</v>
      </c>
    </row>
    <row r="12" spans="1:8" ht="15" customHeight="1">
      <c r="A12" s="83">
        <v>3</v>
      </c>
      <c r="B12" s="393" t="s">
        <v>309</v>
      </c>
      <c r="C12" s="399">
        <v>225728197.60624999</v>
      </c>
      <c r="D12" s="398">
        <v>225728197.60624999</v>
      </c>
    </row>
    <row r="13" spans="1:8" ht="15" customHeight="1" thickBot="1">
      <c r="A13" s="85">
        <v>4</v>
      </c>
      <c r="B13" s="86" t="s">
        <v>310</v>
      </c>
      <c r="C13" s="400">
        <f>C6+C11+C12</f>
        <v>1083129334.5314882</v>
      </c>
      <c r="D13" s="401">
        <f>D6+D11+D12</f>
        <v>1015159449.2122746</v>
      </c>
    </row>
    <row r="14" spans="1:8">
      <c r="B14" s="89"/>
    </row>
    <row r="15" spans="1:8" ht="25.5">
      <c r="B15" s="90" t="s">
        <v>492</v>
      </c>
    </row>
    <row r="16" spans="1:8">
      <c r="B16" s="90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L20" sqref="L20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4" t="str">
        <f>'Info '!C2</f>
        <v>JSC "CREDO BANK"</v>
      </c>
    </row>
    <row r="2" spans="1:3">
      <c r="A2" s="2" t="s">
        <v>37</v>
      </c>
      <c r="B2" s="4" t="str">
        <f>'1. key ratios '!B2</f>
        <v>30.06.2020</v>
      </c>
    </row>
    <row r="4" spans="1:3" ht="16.5" customHeight="1" thickBot="1">
      <c r="A4" s="91" t="s">
        <v>86</v>
      </c>
      <c r="B4" s="92" t="s">
        <v>277</v>
      </c>
      <c r="C4" s="93"/>
    </row>
    <row r="5" spans="1:3">
      <c r="A5" s="94"/>
      <c r="B5" s="478" t="s">
        <v>87</v>
      </c>
      <c r="C5" s="479"/>
    </row>
    <row r="6" spans="1:3">
      <c r="A6" s="95">
        <v>1</v>
      </c>
      <c r="B6" s="96" t="s">
        <v>497</v>
      </c>
      <c r="C6" s="97"/>
    </row>
    <row r="7" spans="1:3">
      <c r="A7" s="95">
        <v>2</v>
      </c>
      <c r="B7" s="96" t="s">
        <v>503</v>
      </c>
      <c r="C7" s="97"/>
    </row>
    <row r="8" spans="1:3">
      <c r="A8" s="95">
        <v>3</v>
      </c>
      <c r="B8" s="96" t="s">
        <v>504</v>
      </c>
      <c r="C8" s="97"/>
    </row>
    <row r="9" spans="1:3">
      <c r="A9" s="95">
        <v>4</v>
      </c>
      <c r="B9" s="96" t="s">
        <v>505</v>
      </c>
      <c r="C9" s="97"/>
    </row>
    <row r="10" spans="1:3">
      <c r="A10" s="95">
        <v>5</v>
      </c>
      <c r="B10" s="96" t="s">
        <v>506</v>
      </c>
      <c r="C10" s="97"/>
    </row>
    <row r="11" spans="1:3">
      <c r="A11" s="95">
        <v>6</v>
      </c>
      <c r="B11" s="96"/>
      <c r="C11" s="97"/>
    </row>
    <row r="12" spans="1:3">
      <c r="A12" s="95"/>
      <c r="B12" s="480"/>
      <c r="C12" s="481"/>
    </row>
    <row r="13" spans="1:3">
      <c r="A13" s="95"/>
      <c r="B13" s="482" t="s">
        <v>88</v>
      </c>
      <c r="C13" s="483"/>
    </row>
    <row r="14" spans="1:3">
      <c r="A14" s="95">
        <v>1</v>
      </c>
      <c r="B14" s="96" t="s">
        <v>507</v>
      </c>
      <c r="C14" s="98"/>
    </row>
    <row r="15" spans="1:3">
      <c r="A15" s="95">
        <v>2</v>
      </c>
      <c r="B15" s="96" t="s">
        <v>508</v>
      </c>
      <c r="C15" s="98"/>
    </row>
    <row r="16" spans="1:3">
      <c r="A16" s="95">
        <v>3</v>
      </c>
      <c r="B16" s="96" t="s">
        <v>509</v>
      </c>
      <c r="C16" s="98"/>
    </row>
    <row r="17" spans="1:3">
      <c r="A17" s="95">
        <v>4</v>
      </c>
      <c r="B17" s="96"/>
      <c r="C17" s="98"/>
    </row>
    <row r="18" spans="1:3">
      <c r="A18" s="95">
        <v>5</v>
      </c>
      <c r="B18" s="96"/>
      <c r="C18" s="98"/>
    </row>
    <row r="19" spans="1:3" ht="15.75" customHeight="1">
      <c r="A19" s="95"/>
      <c r="B19" s="96"/>
      <c r="C19" s="99"/>
    </row>
    <row r="20" spans="1:3" ht="30" customHeight="1">
      <c r="A20" s="95"/>
      <c r="B20" s="482" t="s">
        <v>89</v>
      </c>
      <c r="C20" s="483"/>
    </row>
    <row r="21" spans="1:3">
      <c r="A21" s="95">
        <v>1</v>
      </c>
      <c r="B21" s="96" t="s">
        <v>510</v>
      </c>
      <c r="C21" s="537">
        <v>0.60199999999999998</v>
      </c>
    </row>
    <row r="22" spans="1:3">
      <c r="A22" s="95">
        <v>2</v>
      </c>
      <c r="B22" s="536" t="s">
        <v>511</v>
      </c>
      <c r="C22" s="538">
        <v>9.9000000000000005E-2</v>
      </c>
    </row>
    <row r="23" spans="1:3">
      <c r="A23" s="95">
        <v>3</v>
      </c>
      <c r="B23" s="536" t="s">
        <v>512</v>
      </c>
      <c r="C23" s="538">
        <v>9.9000000000000005E-2</v>
      </c>
    </row>
    <row r="24" spans="1:3">
      <c r="A24" s="95">
        <v>4</v>
      </c>
      <c r="B24" s="536" t="s">
        <v>513</v>
      </c>
      <c r="C24" s="538">
        <v>9.3399999999999997E-2</v>
      </c>
    </row>
    <row r="25" spans="1:3" ht="25.5">
      <c r="A25" s="95">
        <v>5</v>
      </c>
      <c r="B25" s="536" t="s">
        <v>514</v>
      </c>
      <c r="C25" s="538">
        <v>8.7900000000000006E-2</v>
      </c>
    </row>
    <row r="26" spans="1:3" ht="25.5">
      <c r="A26" s="95">
        <v>6</v>
      </c>
      <c r="B26" s="536" t="s">
        <v>515</v>
      </c>
      <c r="C26" s="538">
        <v>1.8700000000000001E-2</v>
      </c>
    </row>
    <row r="27" spans="1:3" ht="15.75" customHeight="1">
      <c r="A27" s="95"/>
      <c r="B27" s="96"/>
      <c r="C27" s="97"/>
    </row>
    <row r="28" spans="1:3" ht="29.25" customHeight="1">
      <c r="A28" s="95"/>
      <c r="B28" s="482" t="s">
        <v>90</v>
      </c>
      <c r="C28" s="483"/>
    </row>
    <row r="29" spans="1:3">
      <c r="A29" s="95">
        <v>1</v>
      </c>
      <c r="B29" s="96" t="s">
        <v>516</v>
      </c>
      <c r="C29" s="541">
        <v>7.1156399999999995E-2</v>
      </c>
    </row>
    <row r="30" spans="1:3">
      <c r="A30" s="539">
        <v>2</v>
      </c>
      <c r="B30" s="540" t="s">
        <v>517</v>
      </c>
      <c r="C30" s="542">
        <v>7.1156399999999995E-2</v>
      </c>
    </row>
    <row r="31" spans="1:3">
      <c r="A31" s="95">
        <v>3</v>
      </c>
      <c r="B31" s="540" t="s">
        <v>518</v>
      </c>
      <c r="C31" s="542">
        <v>8.9577600000000007E-2</v>
      </c>
    </row>
    <row r="32" spans="1:3">
      <c r="A32" s="539">
        <v>4</v>
      </c>
      <c r="B32" s="540" t="s">
        <v>519</v>
      </c>
      <c r="C32" s="542">
        <v>7.6514200000000004E-2</v>
      </c>
    </row>
    <row r="33" spans="1:3">
      <c r="A33" s="95">
        <v>5</v>
      </c>
      <c r="B33" s="540" t="s">
        <v>520</v>
      </c>
      <c r="C33" s="542">
        <v>0.14309539999999998</v>
      </c>
    </row>
    <row r="34" spans="1:3">
      <c r="A34" s="539">
        <v>6</v>
      </c>
      <c r="B34" s="540" t="s">
        <v>521</v>
      </c>
      <c r="C34" s="542">
        <v>8.5857239999999987E-2</v>
      </c>
    </row>
    <row r="35" spans="1:3" ht="15" thickBot="1">
      <c r="A35" s="95">
        <v>7</v>
      </c>
      <c r="B35" s="100" t="s">
        <v>522</v>
      </c>
      <c r="C35" s="543">
        <v>6.7484200000000008E-2</v>
      </c>
    </row>
  </sheetData>
  <mergeCells count="5">
    <mergeCell ref="B5:C5"/>
    <mergeCell ref="B12:C12"/>
    <mergeCell ref="B13:C13"/>
    <mergeCell ref="B28:C28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16" sqref="C16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8" t="s">
        <v>36</v>
      </c>
      <c r="B1" s="329" t="str">
        <f>'Info '!C2</f>
        <v>JSC "CREDO BANK"</v>
      </c>
      <c r="C1" s="115"/>
      <c r="D1" s="115"/>
      <c r="E1" s="115"/>
      <c r="F1" s="20"/>
    </row>
    <row r="2" spans="1:7" s="101" customFormat="1" ht="15.75" customHeight="1">
      <c r="A2" s="328" t="s">
        <v>37</v>
      </c>
      <c r="B2" s="4" t="str">
        <f>'1. key ratios '!B2</f>
        <v>30.06.2020</v>
      </c>
    </row>
    <row r="3" spans="1:7" s="101" customFormat="1" ht="15.75" customHeight="1">
      <c r="A3" s="328"/>
    </row>
    <row r="4" spans="1:7" s="101" customFormat="1" ht="15.75" customHeight="1" thickBot="1">
      <c r="A4" s="330" t="s">
        <v>211</v>
      </c>
      <c r="B4" s="488" t="s">
        <v>357</v>
      </c>
      <c r="C4" s="489"/>
      <c r="D4" s="489"/>
      <c r="E4" s="489"/>
    </row>
    <row r="5" spans="1:7" s="105" customFormat="1" ht="17.45" customHeight="1">
      <c r="A5" s="259"/>
      <c r="B5" s="260"/>
      <c r="C5" s="103" t="s">
        <v>0</v>
      </c>
      <c r="D5" s="103" t="s">
        <v>1</v>
      </c>
      <c r="E5" s="104" t="s">
        <v>2</v>
      </c>
    </row>
    <row r="6" spans="1:7" s="20" customFormat="1" ht="14.45" customHeight="1">
      <c r="A6" s="331"/>
      <c r="B6" s="484" t="s">
        <v>364</v>
      </c>
      <c r="C6" s="484" t="s">
        <v>98</v>
      </c>
      <c r="D6" s="486" t="s">
        <v>210</v>
      </c>
      <c r="E6" s="487"/>
      <c r="G6" s="5"/>
    </row>
    <row r="7" spans="1:7" s="20" customFormat="1" ht="99.6" customHeight="1">
      <c r="A7" s="331"/>
      <c r="B7" s="485"/>
      <c r="C7" s="484"/>
      <c r="D7" s="368" t="s">
        <v>209</v>
      </c>
      <c r="E7" s="369" t="s">
        <v>365</v>
      </c>
      <c r="G7" s="5"/>
    </row>
    <row r="8" spans="1:7">
      <c r="A8" s="332">
        <v>1</v>
      </c>
      <c r="B8" s="370" t="s">
        <v>41</v>
      </c>
      <c r="C8" s="371">
        <v>35105522.649999999</v>
      </c>
      <c r="D8" s="371"/>
      <c r="E8" s="372">
        <f>C8-D8</f>
        <v>35105522.649999999</v>
      </c>
      <c r="F8" s="20"/>
    </row>
    <row r="9" spans="1:7">
      <c r="A9" s="332">
        <v>2</v>
      </c>
      <c r="B9" s="370" t="s">
        <v>42</v>
      </c>
      <c r="C9" s="371">
        <v>60404161.680000007</v>
      </c>
      <c r="D9" s="371"/>
      <c r="E9" s="372">
        <f t="shared" ref="E9:E20" si="0">C9-D9</f>
        <v>60404161.680000007</v>
      </c>
      <c r="F9" s="20"/>
    </row>
    <row r="10" spans="1:7">
      <c r="A10" s="332">
        <v>3</v>
      </c>
      <c r="B10" s="370" t="s">
        <v>43</v>
      </c>
      <c r="C10" s="371">
        <v>30474828.640000001</v>
      </c>
      <c r="D10" s="371"/>
      <c r="E10" s="372">
        <f t="shared" si="0"/>
        <v>30474828.640000001</v>
      </c>
      <c r="F10" s="20"/>
    </row>
    <row r="11" spans="1:7">
      <c r="A11" s="332">
        <v>4</v>
      </c>
      <c r="B11" s="370" t="s">
        <v>44</v>
      </c>
      <c r="C11" s="371">
        <v>0</v>
      </c>
      <c r="D11" s="371"/>
      <c r="E11" s="372">
        <f t="shared" si="0"/>
        <v>0</v>
      </c>
      <c r="F11" s="20"/>
    </row>
    <row r="12" spans="1:7">
      <c r="A12" s="332">
        <v>5</v>
      </c>
      <c r="B12" s="370" t="s">
        <v>45</v>
      </c>
      <c r="C12" s="371">
        <v>37700646.350000001</v>
      </c>
      <c r="D12" s="371"/>
      <c r="E12" s="372">
        <f t="shared" si="0"/>
        <v>37700646.350000001</v>
      </c>
      <c r="F12" s="20"/>
    </row>
    <row r="13" spans="1:7">
      <c r="A13" s="332">
        <v>6.1</v>
      </c>
      <c r="B13" s="373" t="s">
        <v>46</v>
      </c>
      <c r="C13" s="374">
        <v>941637793.58860004</v>
      </c>
      <c r="D13" s="371"/>
      <c r="E13" s="372">
        <f t="shared" si="0"/>
        <v>941637793.58860004</v>
      </c>
      <c r="F13" s="20"/>
    </row>
    <row r="14" spans="1:7">
      <c r="A14" s="332">
        <v>6.2</v>
      </c>
      <c r="B14" s="375" t="s">
        <v>47</v>
      </c>
      <c r="C14" s="374">
        <v>-34779542.530088805</v>
      </c>
      <c r="D14" s="371"/>
      <c r="E14" s="372">
        <f t="shared" si="0"/>
        <v>-34779542.530088805</v>
      </c>
      <c r="F14" s="20"/>
    </row>
    <row r="15" spans="1:7">
      <c r="A15" s="332">
        <v>6</v>
      </c>
      <c r="B15" s="370" t="s">
        <v>48</v>
      </c>
      <c r="C15" s="371">
        <f>C13+C14</f>
        <v>906858251.05851126</v>
      </c>
      <c r="D15" s="371"/>
      <c r="E15" s="372">
        <f t="shared" si="0"/>
        <v>906858251.05851126</v>
      </c>
      <c r="F15" s="20"/>
    </row>
    <row r="16" spans="1:7">
      <c r="A16" s="332">
        <v>7</v>
      </c>
      <c r="B16" s="370" t="s">
        <v>49</v>
      </c>
      <c r="C16" s="371">
        <v>38365912.370000005</v>
      </c>
      <c r="D16" s="371"/>
      <c r="E16" s="372">
        <f t="shared" si="0"/>
        <v>38365912.370000005</v>
      </c>
      <c r="F16" s="20"/>
    </row>
    <row r="17" spans="1:7">
      <c r="A17" s="332">
        <v>8</v>
      </c>
      <c r="B17" s="370" t="s">
        <v>208</v>
      </c>
      <c r="C17" s="371">
        <v>1390991.5</v>
      </c>
      <c r="D17" s="371"/>
      <c r="E17" s="372">
        <f t="shared" si="0"/>
        <v>1390991.5</v>
      </c>
      <c r="F17" s="333"/>
      <c r="G17" s="109"/>
    </row>
    <row r="18" spans="1:7">
      <c r="A18" s="332">
        <v>9</v>
      </c>
      <c r="B18" s="370" t="s">
        <v>50</v>
      </c>
      <c r="C18" s="371">
        <v>0</v>
      </c>
      <c r="D18" s="371"/>
      <c r="E18" s="372">
        <f t="shared" si="0"/>
        <v>0</v>
      </c>
      <c r="F18" s="20"/>
      <c r="G18" s="109"/>
    </row>
    <row r="19" spans="1:7">
      <c r="A19" s="332">
        <v>10</v>
      </c>
      <c r="B19" s="370" t="s">
        <v>51</v>
      </c>
      <c r="C19" s="371">
        <v>30475812.120000001</v>
      </c>
      <c r="D19" s="371">
        <v>9174112.9499999993</v>
      </c>
      <c r="E19" s="372">
        <f t="shared" si="0"/>
        <v>21301699.170000002</v>
      </c>
      <c r="F19" s="20"/>
      <c r="G19" s="109"/>
    </row>
    <row r="20" spans="1:7">
      <c r="A20" s="332">
        <v>11</v>
      </c>
      <c r="B20" s="370" t="s">
        <v>52</v>
      </c>
      <c r="C20" s="371">
        <v>32721984.600000005</v>
      </c>
      <c r="D20" s="371"/>
      <c r="E20" s="372">
        <f t="shared" si="0"/>
        <v>32721984.600000005</v>
      </c>
      <c r="F20" s="20"/>
    </row>
    <row r="21" spans="1:7" ht="26.25" thickBot="1">
      <c r="A21" s="202"/>
      <c r="B21" s="334" t="s">
        <v>367</v>
      </c>
      <c r="C21" s="261">
        <f>SUM(C8:C12, C15:C20)</f>
        <v>1173498110.9685111</v>
      </c>
      <c r="D21" s="261">
        <f>SUM(D8:D12, D15:D20)</f>
        <v>9174112.9499999993</v>
      </c>
      <c r="E21" s="376">
        <f>SUM(E8:E12, E15:E20)</f>
        <v>1164323998.0185113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4" t="str">
        <f>'Info '!C2</f>
        <v>JSC "CREDO BANK"</v>
      </c>
    </row>
    <row r="2" spans="1:6" s="101" customFormat="1" ht="15.75" customHeight="1">
      <c r="A2" s="2" t="s">
        <v>37</v>
      </c>
      <c r="B2" s="4" t="str">
        <f>'1. key ratios '!B2</f>
        <v>30.06.2020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91</v>
      </c>
      <c r="B4" s="335" t="s">
        <v>344</v>
      </c>
      <c r="C4" s="102" t="s">
        <v>79</v>
      </c>
      <c r="D4" s="4"/>
      <c r="E4" s="4"/>
      <c r="F4" s="4"/>
    </row>
    <row r="5" spans="1:6">
      <c r="A5" s="266">
        <v>1</v>
      </c>
      <c r="B5" s="336" t="s">
        <v>366</v>
      </c>
      <c r="C5" s="267">
        <f>'7. LI1 '!E21</f>
        <v>1164323998.0185113</v>
      </c>
    </row>
    <row r="6" spans="1:6" s="268" customFormat="1">
      <c r="A6" s="111">
        <v>2.1</v>
      </c>
      <c r="B6" s="263" t="s">
        <v>345</v>
      </c>
      <c r="C6" s="190">
        <v>44933534.701000005</v>
      </c>
    </row>
    <row r="7" spans="1:6" s="89" customFormat="1" outlineLevel="1">
      <c r="A7" s="83">
        <v>2.2000000000000002</v>
      </c>
      <c r="B7" s="84" t="s">
        <v>346</v>
      </c>
      <c r="C7" s="269">
        <v>15276000</v>
      </c>
    </row>
    <row r="8" spans="1:6" s="89" customFormat="1" ht="25.5">
      <c r="A8" s="83">
        <v>3</v>
      </c>
      <c r="B8" s="264" t="s">
        <v>347</v>
      </c>
      <c r="C8" s="270">
        <f>SUM(C5:C7)</f>
        <v>1224533532.7195113</v>
      </c>
    </row>
    <row r="9" spans="1:6" s="268" customFormat="1">
      <c r="A9" s="111">
        <v>4</v>
      </c>
      <c r="B9" s="113" t="s">
        <v>93</v>
      </c>
      <c r="C9" s="190">
        <v>18212487.947799999</v>
      </c>
    </row>
    <row r="10" spans="1:6" s="89" customFormat="1" outlineLevel="1">
      <c r="A10" s="83">
        <v>5.0999999999999996</v>
      </c>
      <c r="B10" s="84" t="s">
        <v>348</v>
      </c>
      <c r="C10" s="269">
        <v>-42971017.081000008</v>
      </c>
    </row>
    <row r="11" spans="1:6" s="89" customFormat="1" outlineLevel="1">
      <c r="A11" s="83">
        <v>5.2</v>
      </c>
      <c r="B11" s="84" t="s">
        <v>349</v>
      </c>
      <c r="C11" s="269">
        <v>-14053920</v>
      </c>
    </row>
    <row r="12" spans="1:6" s="89" customFormat="1">
      <c r="A12" s="83">
        <v>6</v>
      </c>
      <c r="B12" s="262" t="s">
        <v>493</v>
      </c>
      <c r="C12" s="269">
        <v>9416378</v>
      </c>
    </row>
    <row r="13" spans="1:6" s="89" customFormat="1" ht="13.5" thickBot="1">
      <c r="A13" s="85">
        <v>7</v>
      </c>
      <c r="B13" s="265" t="s">
        <v>295</v>
      </c>
      <c r="C13" s="271">
        <f>SUM(C8:C12)</f>
        <v>1195137461.5863111</v>
      </c>
    </row>
    <row r="15" spans="1:6" ht="25.5">
      <c r="A15" s="286"/>
      <c r="B15" s="90" t="s">
        <v>494</v>
      </c>
    </row>
    <row r="16" spans="1:6">
      <c r="A16" s="286"/>
      <c r="B16" s="286"/>
    </row>
    <row r="17" spans="1:5" ht="15">
      <c r="A17" s="281"/>
      <c r="B17" s="282"/>
      <c r="C17" s="286"/>
      <c r="D17" s="286"/>
      <c r="E17" s="286"/>
    </row>
    <row r="18" spans="1:5" ht="15">
      <c r="A18" s="287"/>
      <c r="B18" s="288"/>
      <c r="C18" s="286"/>
      <c r="D18" s="286"/>
      <c r="E18" s="286"/>
    </row>
    <row r="19" spans="1:5">
      <c r="A19" s="289"/>
      <c r="B19" s="283"/>
      <c r="C19" s="286"/>
      <c r="D19" s="286"/>
      <c r="E19" s="286"/>
    </row>
    <row r="20" spans="1:5">
      <c r="A20" s="290"/>
      <c r="B20" s="284"/>
      <c r="C20" s="286"/>
      <c r="D20" s="286"/>
      <c r="E20" s="286"/>
    </row>
    <row r="21" spans="1:5">
      <c r="A21" s="290"/>
      <c r="B21" s="288"/>
      <c r="C21" s="286"/>
      <c r="D21" s="286"/>
      <c r="E21" s="286"/>
    </row>
    <row r="22" spans="1:5">
      <c r="A22" s="289"/>
      <c r="B22" s="285"/>
      <c r="C22" s="286"/>
      <c r="D22" s="286"/>
      <c r="E22" s="286"/>
    </row>
    <row r="23" spans="1:5">
      <c r="A23" s="290"/>
      <c r="B23" s="284"/>
      <c r="C23" s="286"/>
      <c r="D23" s="286"/>
      <c r="E23" s="286"/>
    </row>
    <row r="24" spans="1:5">
      <c r="A24" s="290"/>
      <c r="B24" s="284"/>
      <c r="C24" s="286"/>
      <c r="D24" s="286"/>
      <c r="E24" s="286"/>
    </row>
    <row r="25" spans="1:5">
      <c r="A25" s="290"/>
      <c r="B25" s="291"/>
      <c r="C25" s="286"/>
      <c r="D25" s="286"/>
      <c r="E25" s="286"/>
    </row>
    <row r="26" spans="1:5">
      <c r="A26" s="290"/>
      <c r="B26" s="288"/>
      <c r="C26" s="286"/>
      <c r="D26" s="286"/>
      <c r="E26" s="286"/>
    </row>
    <row r="27" spans="1:5">
      <c r="A27" s="286"/>
      <c r="B27" s="292"/>
      <c r="C27" s="286"/>
      <c r="D27" s="286"/>
      <c r="E27" s="286"/>
    </row>
    <row r="28" spans="1:5">
      <c r="A28" s="286"/>
      <c r="B28" s="292"/>
      <c r="C28" s="286"/>
      <c r="D28" s="286"/>
      <c r="E28" s="286"/>
    </row>
    <row r="29" spans="1:5">
      <c r="A29" s="286"/>
      <c r="B29" s="292"/>
      <c r="C29" s="286"/>
      <c r="D29" s="286"/>
      <c r="E29" s="286"/>
    </row>
    <row r="30" spans="1:5">
      <c r="A30" s="286"/>
      <c r="B30" s="292"/>
      <c r="C30" s="286"/>
      <c r="D30" s="286"/>
      <c r="E30" s="286"/>
    </row>
    <row r="31" spans="1:5">
      <c r="A31" s="286"/>
      <c r="B31" s="292"/>
      <c r="C31" s="286"/>
      <c r="D31" s="286"/>
      <c r="E31" s="286"/>
    </row>
    <row r="32" spans="1:5">
      <c r="A32" s="286"/>
      <c r="B32" s="292"/>
      <c r="C32" s="286"/>
      <c r="D32" s="286"/>
      <c r="E32" s="286"/>
    </row>
    <row r="33" spans="1:5">
      <c r="A33" s="286"/>
      <c r="B33" s="292"/>
      <c r="C33" s="286"/>
      <c r="D33" s="286"/>
      <c r="E33" s="28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p9dlyvFHv/rwYFLRioDpsIpuxSePFOvouvDFO/cZ5/o=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dsjZBwfqasttnd+ZPAJdu+iLWB8HsLLisv7qTtPWQTw=</DigestValue>
    </Reference>
  </SignedInfo>
  <SignatureValue>yP7oM5MUe5UK1+wyEDDYgFWsiXUXKpSgPvGkwEouGy1vAAQkuwo0uEdIz4plACYVtAatWn842JbS
1qZXnKTJnEfTTSwy9Eeq08D0oY073FIgpqOMKDOqy1pdU6mXj2CfRy/rat2/J5DqAbqBzo01Bw3a
Hy3aJ0xO99ZMnliOoqRHy41oYzdu7Z6IoM17IcTFlpznfNsuzY7y5vI0YJAL7WMsAN1Fp4ST/qDN
hDAhks/DlBzpRLU8tlPML+bGfB6fNnYwd9rofnIsZ3qT/DMq92ZtvzuEhsaYAaJELVSokig4pJ6S
bOYu6udKKUTkaMq0Vb2rzpr37BSKwKWVUpDuYg==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8ejwsv6gE8G626ScAphOWaxpJMIjnX+oIZda57iqMuA=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F1UsHQTB1lQdMQIwCvTid5riXTA2NWMniDaMEL2a+Xw=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89dl9SpGjbnPx7GcDuXYBLkEmG1jSz4BOcjaEdsxHxI=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BazijGVLVZBazKHQATM+gLA8XQ4E2D7HWpf4r+BixOU=</DigestValue>
      </Reference>
      <Reference URI="/xl/styles.xml?ContentType=application/vnd.openxmlformats-officedocument.spreadsheetml.styles+xml">
        <DigestMethod Algorithm="http://www.w3.org/2001/04/xmlenc#sha256"/>
        <DigestValue>SFIRXDhMb9Jmgo7r+Dr0SMrEh9LlVCrhTNPKt9W8Fck=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C6eqLp74uuRPd5I2SD3YFeg3JUKQwCoyBvgnozZREfY=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QooK/c8jj5ZRjvgzxyD691K8nJ47diode9OGlQt+eGo=</DigestValue>
      </Reference>
      <Reference URI="/xl/worksheets/sheet10.xml?ContentType=application/vnd.openxmlformats-officedocument.spreadsheetml.worksheet+xml">
        <DigestMethod Algorithm="http://www.w3.org/2001/04/xmlenc#sha256"/>
        <DigestValue>U0oMl4COWgaDHZhVfIV5lfBzNWvSNy4VzwOX9ktNQ/c=</DigestValue>
      </Reference>
      <Reference URI="/xl/worksheets/sheet11.xml?ContentType=application/vnd.openxmlformats-officedocument.spreadsheetml.worksheet+xml">
        <DigestMethod Algorithm="http://www.w3.org/2001/04/xmlenc#sha256"/>
        <DigestValue>HOkNOZuH0aXTKV+7kKK4SsON5+9FRrXpwoPjL9udJL4=</DigestValue>
      </Reference>
      <Reference URI="/xl/worksheets/sheet12.xml?ContentType=application/vnd.openxmlformats-officedocument.spreadsheetml.worksheet+xml">
        <DigestMethod Algorithm="http://www.w3.org/2001/04/xmlenc#sha256"/>
        <DigestValue>7jowUkqBEGT86LDmV7/+yiQcS8zHZv0OZGb6h09XIds=</DigestValue>
      </Reference>
      <Reference URI="/xl/worksheets/sheet13.xml?ContentType=application/vnd.openxmlformats-officedocument.spreadsheetml.worksheet+xml">
        <DigestMethod Algorithm="http://www.w3.org/2001/04/xmlenc#sha256"/>
        <DigestValue>zpMnxQdUnAoQvlrel12S59NnZPM4iIYmzl+bedK/XrA=</DigestValue>
      </Reference>
      <Reference URI="/xl/worksheets/sheet14.xml?ContentType=application/vnd.openxmlformats-officedocument.spreadsheetml.worksheet+xml">
        <DigestMethod Algorithm="http://www.w3.org/2001/04/xmlenc#sha256"/>
        <DigestValue>z1zqJKDat74bgJa6y5HuGaN7K7cv+PneR42aUTdUNpY=</DigestValue>
      </Reference>
      <Reference URI="/xl/worksheets/sheet15.xml?ContentType=application/vnd.openxmlformats-officedocument.spreadsheetml.worksheet+xml">
        <DigestMethod Algorithm="http://www.w3.org/2001/04/xmlenc#sha256"/>
        <DigestValue>wtXgSDHlaLC7Wz7sxB+umEDASIUkrzGZwWH9HO+sd0U=</DigestValue>
      </Reference>
      <Reference URI="/xl/worksheets/sheet16.xml?ContentType=application/vnd.openxmlformats-officedocument.spreadsheetml.worksheet+xml">
        <DigestMethod Algorithm="http://www.w3.org/2001/04/xmlenc#sha256"/>
        <DigestValue>OG4yjI36sgqhNhhOwreAvo1YQgKRkREb9F8RxMgIaYo=</DigestValue>
      </Reference>
      <Reference URI="/xl/worksheets/sheet17.xml?ContentType=application/vnd.openxmlformats-officedocument.spreadsheetml.worksheet+xml">
        <DigestMethod Algorithm="http://www.w3.org/2001/04/xmlenc#sha256"/>
        <DigestValue>QrlFVhs2uXaS2FSb60mSn1F363rezS28JrAneCmxutM=</DigestValue>
      </Reference>
      <Reference URI="/xl/worksheets/sheet18.xml?ContentType=application/vnd.openxmlformats-officedocument.spreadsheetml.worksheet+xml">
        <DigestMethod Algorithm="http://www.w3.org/2001/04/xmlenc#sha256"/>
        <DigestValue>v5BVo7YKwYanBwRUUGtGJc7VdfUYQkfX9S+FjPYeZfk=</DigestValue>
      </Reference>
      <Reference URI="/xl/worksheets/sheet2.xml?ContentType=application/vnd.openxmlformats-officedocument.spreadsheetml.worksheet+xml">
        <DigestMethod Algorithm="http://www.w3.org/2001/04/xmlenc#sha256"/>
        <DigestValue>DAIVlJaVbA5gWNdzaly0SKH4nqPQ5sNlqcn3/05fn+M=</DigestValue>
      </Reference>
      <Reference URI="/xl/worksheets/sheet3.xml?ContentType=application/vnd.openxmlformats-officedocument.spreadsheetml.worksheet+xml">
        <DigestMethod Algorithm="http://www.w3.org/2001/04/xmlenc#sha256"/>
        <DigestValue>Fo1hLNDAlFfhv692R0Y0IUWZUWfucYxyetghAjFEb7Q=</DigestValue>
      </Reference>
      <Reference URI="/xl/worksheets/sheet4.xml?ContentType=application/vnd.openxmlformats-officedocument.spreadsheetml.worksheet+xml">
        <DigestMethod Algorithm="http://www.w3.org/2001/04/xmlenc#sha256"/>
        <DigestValue>xDEhnbwsUR3R9K2gS631KR4t9/gKIq1OGoLMZ7AJoX0=</DigestValue>
      </Reference>
      <Reference URI="/xl/worksheets/sheet5.xml?ContentType=application/vnd.openxmlformats-officedocument.spreadsheetml.worksheet+xml">
        <DigestMethod Algorithm="http://www.w3.org/2001/04/xmlenc#sha256"/>
        <DigestValue>47TEQP1ppi4CAW7XlHn2NacSh6LY0Q81yrK7kPFtoBk=</DigestValue>
      </Reference>
      <Reference URI="/xl/worksheets/sheet6.xml?ContentType=application/vnd.openxmlformats-officedocument.spreadsheetml.worksheet+xml">
        <DigestMethod Algorithm="http://www.w3.org/2001/04/xmlenc#sha256"/>
        <DigestValue>CIwp5cVTXznyEAP8PJ1L2fyygHgz1g7S8JBhTRjE6gw=</DigestValue>
      </Reference>
      <Reference URI="/xl/worksheets/sheet7.xml?ContentType=application/vnd.openxmlformats-officedocument.spreadsheetml.worksheet+xml">
        <DigestMethod Algorithm="http://www.w3.org/2001/04/xmlenc#sha256"/>
        <DigestValue>8NU4IAZi/N+3LSYI+xkOCItsBvay4H44pNPFIKB3ZLc=</DigestValue>
      </Reference>
      <Reference URI="/xl/worksheets/sheet8.xml?ContentType=application/vnd.openxmlformats-officedocument.spreadsheetml.worksheet+xml">
        <DigestMethod Algorithm="http://www.w3.org/2001/04/xmlenc#sha256"/>
        <DigestValue>h8J6NOdKefcUxN9WCpTA3YlTRIs2kBNC3dEP/my1hC4=</DigestValue>
      </Reference>
      <Reference URI="/xl/worksheets/sheet9.xml?ContentType=application/vnd.openxmlformats-officedocument.spreadsheetml.worksheet+xml">
        <DigestMethod Algorithm="http://www.w3.org/2001/04/xmlenc#sha256"/>
        <DigestValue>hBeRqH4r29Kjz1twzEhzPpNo8I8lVYq5a6YUJf6/8wI=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2020-07-15T09:56:13Z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2020-07-15T09:56:13Z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vPlCCmlomHbLiCWAyM/iAN6QAIU8T3xzThdNJR/Fpow=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WHMMS6cPSIurKI0q1DuH3aM6ju0DqozeOAYWIfwOmuc=</DigestValue>
    </Reference>
  </SignedInfo>
  <SignatureValue>Lr3TlVKFX9rq5EJ1HZ2CDq7EUZIXh/CZrGcTJI4TupFqE3IywVYlubEes8n4+pQbMExrijxfsoY+
ZvfBab8UcWtEHIZSQLu38MSVp6Aq+4vOa9pj9LTb6I0C/Z3S0g1/vHd3PA063DGUaapg0nHnaTkq
qV8/WLk+5XoJ2yMv9GpOScurkvJeNA9ivPzdL4dUaEO1bPL/KhlwZ3Stl5MA47RKtCwhoN+FLIAq
g+cA8uUkwmMM4xcBeco201OG3oNjXtOALnUlrasLwFi/HlUU+sAk0o/Zr/3Ps0pLo1zKg8mRi/RI
KHXA58IiBUYsYlOZ1agdg/i29OcKiFkUFOhj6A==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8ejwsv6gE8G626ScAphOWaxpJMIjnX+oIZda57iqMuA=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F1UsHQTB1lQdMQIwCvTid5riXTA2NWMniDaMEL2a+Xw=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89dl9SpGjbnPx7GcDuXYBLkEmG1jSz4BOcjaEdsxHxI=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BazijGVLVZBazKHQATM+gLA8XQ4E2D7HWpf4r+BixOU=</DigestValue>
      </Reference>
      <Reference URI="/xl/styles.xml?ContentType=application/vnd.openxmlformats-officedocument.spreadsheetml.styles+xml">
        <DigestMethod Algorithm="http://www.w3.org/2001/04/xmlenc#sha256"/>
        <DigestValue>SFIRXDhMb9Jmgo7r+Dr0SMrEh9LlVCrhTNPKt9W8Fck=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C6eqLp74uuRPd5I2SD3YFeg3JUKQwCoyBvgnozZREfY=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QooK/c8jj5ZRjvgzxyD691K8nJ47diode9OGlQt+eGo=</DigestValue>
      </Reference>
      <Reference URI="/xl/worksheets/sheet10.xml?ContentType=application/vnd.openxmlformats-officedocument.spreadsheetml.worksheet+xml">
        <DigestMethod Algorithm="http://www.w3.org/2001/04/xmlenc#sha256"/>
        <DigestValue>U0oMl4COWgaDHZhVfIV5lfBzNWvSNy4VzwOX9ktNQ/c=</DigestValue>
      </Reference>
      <Reference URI="/xl/worksheets/sheet11.xml?ContentType=application/vnd.openxmlformats-officedocument.spreadsheetml.worksheet+xml">
        <DigestMethod Algorithm="http://www.w3.org/2001/04/xmlenc#sha256"/>
        <DigestValue>HOkNOZuH0aXTKV+7kKK4SsON5+9FRrXpwoPjL9udJL4=</DigestValue>
      </Reference>
      <Reference URI="/xl/worksheets/sheet12.xml?ContentType=application/vnd.openxmlformats-officedocument.spreadsheetml.worksheet+xml">
        <DigestMethod Algorithm="http://www.w3.org/2001/04/xmlenc#sha256"/>
        <DigestValue>7jowUkqBEGT86LDmV7/+yiQcS8zHZv0OZGb6h09XIds=</DigestValue>
      </Reference>
      <Reference URI="/xl/worksheets/sheet13.xml?ContentType=application/vnd.openxmlformats-officedocument.spreadsheetml.worksheet+xml">
        <DigestMethod Algorithm="http://www.w3.org/2001/04/xmlenc#sha256"/>
        <DigestValue>zpMnxQdUnAoQvlrel12S59NnZPM4iIYmzl+bedK/XrA=</DigestValue>
      </Reference>
      <Reference URI="/xl/worksheets/sheet14.xml?ContentType=application/vnd.openxmlformats-officedocument.spreadsheetml.worksheet+xml">
        <DigestMethod Algorithm="http://www.w3.org/2001/04/xmlenc#sha256"/>
        <DigestValue>z1zqJKDat74bgJa6y5HuGaN7K7cv+PneR42aUTdUNpY=</DigestValue>
      </Reference>
      <Reference URI="/xl/worksheets/sheet15.xml?ContentType=application/vnd.openxmlformats-officedocument.spreadsheetml.worksheet+xml">
        <DigestMethod Algorithm="http://www.w3.org/2001/04/xmlenc#sha256"/>
        <DigestValue>wtXgSDHlaLC7Wz7sxB+umEDASIUkrzGZwWH9HO+sd0U=</DigestValue>
      </Reference>
      <Reference URI="/xl/worksheets/sheet16.xml?ContentType=application/vnd.openxmlformats-officedocument.spreadsheetml.worksheet+xml">
        <DigestMethod Algorithm="http://www.w3.org/2001/04/xmlenc#sha256"/>
        <DigestValue>OG4yjI36sgqhNhhOwreAvo1YQgKRkREb9F8RxMgIaYo=</DigestValue>
      </Reference>
      <Reference URI="/xl/worksheets/sheet17.xml?ContentType=application/vnd.openxmlformats-officedocument.spreadsheetml.worksheet+xml">
        <DigestMethod Algorithm="http://www.w3.org/2001/04/xmlenc#sha256"/>
        <DigestValue>QrlFVhs2uXaS2FSb60mSn1F363rezS28JrAneCmxutM=</DigestValue>
      </Reference>
      <Reference URI="/xl/worksheets/sheet18.xml?ContentType=application/vnd.openxmlformats-officedocument.spreadsheetml.worksheet+xml">
        <DigestMethod Algorithm="http://www.w3.org/2001/04/xmlenc#sha256"/>
        <DigestValue>v5BVo7YKwYanBwRUUGtGJc7VdfUYQkfX9S+FjPYeZfk=</DigestValue>
      </Reference>
      <Reference URI="/xl/worksheets/sheet2.xml?ContentType=application/vnd.openxmlformats-officedocument.spreadsheetml.worksheet+xml">
        <DigestMethod Algorithm="http://www.w3.org/2001/04/xmlenc#sha256"/>
        <DigestValue>DAIVlJaVbA5gWNdzaly0SKH4nqPQ5sNlqcn3/05fn+M=</DigestValue>
      </Reference>
      <Reference URI="/xl/worksheets/sheet3.xml?ContentType=application/vnd.openxmlformats-officedocument.spreadsheetml.worksheet+xml">
        <DigestMethod Algorithm="http://www.w3.org/2001/04/xmlenc#sha256"/>
        <DigestValue>Fo1hLNDAlFfhv692R0Y0IUWZUWfucYxyetghAjFEb7Q=</DigestValue>
      </Reference>
      <Reference URI="/xl/worksheets/sheet4.xml?ContentType=application/vnd.openxmlformats-officedocument.spreadsheetml.worksheet+xml">
        <DigestMethod Algorithm="http://www.w3.org/2001/04/xmlenc#sha256"/>
        <DigestValue>xDEhnbwsUR3R9K2gS631KR4t9/gKIq1OGoLMZ7AJoX0=</DigestValue>
      </Reference>
      <Reference URI="/xl/worksheets/sheet5.xml?ContentType=application/vnd.openxmlformats-officedocument.spreadsheetml.worksheet+xml">
        <DigestMethod Algorithm="http://www.w3.org/2001/04/xmlenc#sha256"/>
        <DigestValue>47TEQP1ppi4CAW7XlHn2NacSh6LY0Q81yrK7kPFtoBk=</DigestValue>
      </Reference>
      <Reference URI="/xl/worksheets/sheet6.xml?ContentType=application/vnd.openxmlformats-officedocument.spreadsheetml.worksheet+xml">
        <DigestMethod Algorithm="http://www.w3.org/2001/04/xmlenc#sha256"/>
        <DigestValue>CIwp5cVTXznyEAP8PJ1L2fyygHgz1g7S8JBhTRjE6gw=</DigestValue>
      </Reference>
      <Reference URI="/xl/worksheets/sheet7.xml?ContentType=application/vnd.openxmlformats-officedocument.spreadsheetml.worksheet+xml">
        <DigestMethod Algorithm="http://www.w3.org/2001/04/xmlenc#sha256"/>
        <DigestValue>8NU4IAZi/N+3LSYI+xkOCItsBvay4H44pNPFIKB3ZLc=</DigestValue>
      </Reference>
      <Reference URI="/xl/worksheets/sheet8.xml?ContentType=application/vnd.openxmlformats-officedocument.spreadsheetml.worksheet+xml">
        <DigestMethod Algorithm="http://www.w3.org/2001/04/xmlenc#sha256"/>
        <DigestValue>h8J6NOdKefcUxN9WCpTA3YlTRIs2kBNC3dEP/my1hC4=</DigestValue>
      </Reference>
      <Reference URI="/xl/worksheets/sheet9.xml?ContentType=application/vnd.openxmlformats-officedocument.spreadsheetml.worksheet+xml">
        <DigestMethod Algorithm="http://www.w3.org/2001/04/xmlenc#sha256"/>
        <DigestValue>hBeRqH4r29Kjz1twzEhzPpNo8I8lVYq5a6YUJf6/8wI=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2020-07-15T10:22:07Z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2020-07-15T10:22:07Z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2020-07-14T10:53:24Z</dcterms:modified>
</cp:coreProperties>
</file>