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63" firstSheet="6" activeTab="1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95" l="1"/>
  <c r="C12" i="95" l="1"/>
  <c r="C36" i="69"/>
  <c r="C15" i="88"/>
  <c r="C40" i="83"/>
  <c r="F40" i="83"/>
  <c r="G40" i="83" l="1"/>
  <c r="D40" i="83"/>
  <c r="E10" i="93" l="1"/>
  <c r="E11" i="93"/>
  <c r="E12" i="93"/>
  <c r="E13" i="93"/>
  <c r="E14" i="93"/>
  <c r="E15" i="93"/>
  <c r="C15" i="69" l="1"/>
  <c r="C8" i="95" l="1"/>
  <c r="J23" i="93" l="1"/>
  <c r="I23" i="93"/>
  <c r="G23" i="93"/>
  <c r="F23" i="93"/>
  <c r="J21" i="93"/>
  <c r="I21" i="93"/>
  <c r="K21" i="93" s="1"/>
  <c r="G21" i="93"/>
  <c r="F21" i="93"/>
  <c r="H21" i="93" s="1"/>
  <c r="D21" i="93"/>
  <c r="C21" i="93"/>
  <c r="K20" i="93"/>
  <c r="H20" i="93"/>
  <c r="E20" i="93"/>
  <c r="K19" i="93"/>
  <c r="H19" i="93"/>
  <c r="E19" i="93"/>
  <c r="K18" i="93"/>
  <c r="H18" i="93"/>
  <c r="E18" i="93"/>
  <c r="J16" i="93"/>
  <c r="I16" i="93"/>
  <c r="G16" i="93"/>
  <c r="F16" i="93"/>
  <c r="D16" i="93"/>
  <c r="C16" i="93"/>
  <c r="K15" i="93"/>
  <c r="H15" i="93"/>
  <c r="K14" i="93"/>
  <c r="H14" i="93"/>
  <c r="K13" i="93"/>
  <c r="H13" i="93"/>
  <c r="K12" i="93"/>
  <c r="H12" i="93"/>
  <c r="K11" i="93"/>
  <c r="H11" i="93"/>
  <c r="K10" i="93"/>
  <c r="H10" i="93"/>
  <c r="K8" i="93"/>
  <c r="H8" i="93"/>
  <c r="C25" i="69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22" i="75"/>
  <c r="F19" i="75" s="1"/>
  <c r="C22" i="75"/>
  <c r="C19" i="75" s="1"/>
  <c r="G34" i="85"/>
  <c r="F34" i="85"/>
  <c r="D34" i="85"/>
  <c r="C34" i="85"/>
  <c r="H18" i="83"/>
  <c r="H16" i="83"/>
  <c r="G14" i="83"/>
  <c r="F14" i="83"/>
  <c r="E18" i="83"/>
  <c r="E16" i="83"/>
  <c r="D14" i="83"/>
  <c r="C14" i="83"/>
  <c r="I24" i="93" l="1"/>
  <c r="I25" i="93" s="1"/>
  <c r="E21" i="93"/>
  <c r="J24" i="93"/>
  <c r="K24" i="93" s="1"/>
  <c r="G24" i="93"/>
  <c r="G25" i="93" s="1"/>
  <c r="F24" i="93"/>
  <c r="K16" i="93"/>
  <c r="H16" i="93"/>
  <c r="E16" i="93"/>
  <c r="H23" i="93"/>
  <c r="K23" i="93"/>
  <c r="H24" i="93" l="1"/>
  <c r="H25" i="93" s="1"/>
  <c r="J25" i="93"/>
  <c r="F25" i="93"/>
  <c r="K25" i="93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36" i="95" l="1"/>
  <c r="D6" i="86"/>
  <c r="D13" i="86" s="1"/>
  <c r="C6" i="86" l="1"/>
  <c r="C13" i="86" s="1"/>
  <c r="D7" i="94" l="1"/>
  <c r="D12" i="94"/>
  <c r="D17" i="94"/>
  <c r="D15" i="94"/>
  <c r="D16" i="94"/>
  <c r="D8" i="94"/>
  <c r="D13" i="94"/>
  <c r="D9" i="94"/>
  <c r="D11" i="94"/>
  <c r="D20" i="94"/>
  <c r="D21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K7" i="92"/>
  <c r="J7" i="92"/>
  <c r="J21" i="92" s="1"/>
  <c r="I7" i="92"/>
  <c r="I21" i="92" s="1"/>
  <c r="H7" i="92"/>
  <c r="H21" i="92" s="1"/>
  <c r="G7" i="92"/>
  <c r="F7" i="92"/>
  <c r="F21" i="92" s="1"/>
  <c r="C7" i="92"/>
  <c r="N14" i="92" l="1"/>
  <c r="G21" i="92"/>
  <c r="K21" i="92"/>
  <c r="E7" i="92"/>
  <c r="E21" i="92" s="1"/>
  <c r="M21" i="92"/>
  <c r="N7" i="92"/>
  <c r="N21" i="92" s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5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5" i="95" s="1"/>
  <c r="C38" i="95" s="1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E53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7" i="83"/>
  <c r="E17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<sst xmlns="http://schemas.openxmlformats.org/spreadsheetml/2006/main" count="762" uniqueCount="532">
  <si>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</si>
  <si>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</si>
  <si>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</si>
  <si>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</si>
  <si>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</si>
  <si>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</si>
  <si>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</si>
  <si>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</si>
  <si>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</si>
  <si>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</si>
  <si>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</si>
  <si>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</si>
  <si>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</si>
  <si>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</si>
  <si>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</si>
  <si>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</si>
  <si>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</si>
  <si>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</si>
  <si>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</si>
  <si>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</si>
  <si>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</si>
  <si>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</si>
  <si>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</si>
  <si>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</si>
  <si>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</si>
  <si>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</si>
  <si>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</si>
  <si>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</si>
  <si>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</si>
  <si>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</si>
  <si>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</si>
  <si>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</si>
  <si>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</si>
  <si>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</si>
  <si>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</si>
  <si>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</si>
  <si>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</si>
  <si>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</si>
  <si>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</si>
  <si>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</si>
  <si>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</si>
  <si>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</si>
  <si>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</si>
  <si>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</si>
  <si>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</si>
  <si>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</si>
  <si>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</si>
  <si>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</si>
  <si>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</si>
  <si>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</si>
  <si>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</si>
  <si>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</si>
  <si>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</si>
  <si>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</si>
  <si>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</si>
  <si>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</si>
  <si>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</si>
  <si>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</si>
  <si>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</si>
  <si>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</si>
  <si>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</si>
  <si>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</si>
  <si>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</si>
  <si>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</si>
  <si>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</si>
  <si>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</si>
  <si>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</si>
  <si>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</si>
  <si>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</si>
  <si>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</si>
  <si>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</si>
  <si>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</si>
  <si>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</si>
  <si>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</si>
  <si>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</si>
  <si>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</si>
  <si>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</si>
  <si>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</si>
  <si>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</si>
  <si>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</si>
  <si>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</si>
  <si>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</si>
  <si>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</si>
  <si>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</si>
  <si>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</si>
  <si>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</si>
  <si>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</si>
  <si>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</si>
  <si>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</si>
  <si>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</si>
  <si>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</si>
  <si>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</si>
  <si>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</si>
  <si>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</si>
  <si>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</si>
  <si>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</si>
  <si>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</si>
  <si>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</si>
  <si>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</si>
  <si>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</si>
  <si>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</si>
  <si>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</si>
  <si>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</si>
  <si>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</si>
  <si>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</si>
  <si>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</si>
  <si>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</si>
  <si>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</si>
  <si>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</si>
  <si>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</si>
  <si>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</si>
  <si>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</si>
  <si>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</si>
  <si>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</si>
  <si>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</si>
  <si>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</si>
  <si>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</si>
  <si>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</si>
  <si>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</si>
  <si>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</si>
  <si>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</si>
  <si>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</si>
  <si>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</si>
  <si>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</si>
  <si>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</si>
  <si>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</si>
  <si>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</si>
  <si>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</si>
  <si>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</si>
  <si>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</si>
  <si>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</si>
  <si>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</si>
  <si>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</si>
  <si>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</si>
  <si>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</si>
  <si>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</si>
  <si>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</si>
  <si>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</si>
  <si>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</si>
  <si>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</si>
  <si>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</si>
  <si>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</si>
  <si>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</si>
  <si>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</si>
  <si>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</si>
  <si>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</si>
  <si>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</si>
  <si>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</si>
  <si>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</si>
  <si>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</si>
  <si>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</si>
  <si>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</si>
  <si>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</si>
  <si>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</si>
  <si>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</si>
  <si>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</si>
  <si>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</si>
  <si>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</si>
  <si>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</si>
  <si>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</si>
  <si>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</si>
  <si>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</si>
  <si>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</si>
  <si>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</si>
  <si>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</si>
  <si>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</si>
  <si>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</si>
  <si>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</si>
  <si>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</si>
  <si>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</si>
  <si>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</si>
  <si>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</si>
  <si>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</si>
  <si>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</si>
  <si>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</si>
  <si>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</si>
  <si>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</si>
  <si>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</si>
  <si>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</si>
  <si>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</si>
  <si>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</si>
  <si>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</si>
  <si>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</si>
  <si>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</si>
  <si>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</si>
  <si>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</si>
  <si>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</si>
  <si>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</si>
  <si>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</si>
  <si>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</si>
  <si>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</si>
  <si>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</si>
  <si>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</si>
  <si>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</si>
  <si>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</si>
  <si>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</si>
  <si>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</si>
  <si>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</si>
  <si>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</si>
  <si>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</si>
  <si>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</si>
  <si>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</si>
  <si>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</si>
  <si>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</si>
  <si>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</si>
  <si>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</si>
  <si>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</si>
  <si>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</si>
  <si>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</si>
  <si>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</si>
  <si>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</si>
  <si>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</si>
  <si>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</si>
  <si>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</si>
  <si>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</si>
  <si>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</si>
  <si>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</si>
  <si>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</si>
  <si>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</si>
  <si>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</si>
  <si>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</si>
  <si>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</si>
  <si>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</si>
  <si>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</si>
  <si>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</si>
  <si>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</si>
  <si>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</si>
  <si>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</si>
  <si>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</si>
  <si>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</si>
  <si>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</si>
  <si>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</si>
  <si>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</si>
  <si>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</si>
  <si>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</si>
  <si>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</si>
  <si>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</si>
  <si>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</si>
  <si>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</si>
  <si>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</si>
  <si>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</si>
  <si>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</si>
  <si>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</si>
  <si>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</si>
  <si>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</si>
  <si>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</si>
  <si>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</si>
  <si>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</si>
  <si>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</si>
  <si>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</si>
  <si>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</si>
  <si>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</si>
  <si>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</si>
  <si>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</si>
  <si>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</si>
  <si>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</si>
  <si>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</si>
  <si>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</si>
  <si>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</si>
  <si>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</si>
  <si>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</si>
  <si>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</si>
  <si>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</si>
  <si>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</si>
  <si>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</si>
  <si>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</si>
  <si>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</si>
  <si>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</si>
  <si>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</si>
  <si>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</si>
  <si>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</si>
  <si>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</si>
  <si>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</si>
  <si>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</si>
  <si>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</si>
  <si>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</si>
  <si>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</si>
  <si>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</si>
  <si>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</si>
  <si>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</si>
  <si>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</si>
  <si>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</si>
  <si>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</si>
  <si>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</si>
  <si>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</si>
  <si>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</si>
  <si>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</si>
  <si>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</si>
  <si>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</si>
  <si>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</si>
  <si>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</si>
  <si>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</si>
  <si>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</si>
  <si>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</si>
  <si>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</si>
  <si>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</si>
  <si>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</si>
  <si>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</si>
  <si>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</si>
  <si>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</si>
  <si>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</si>
  <si>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</si>
  <si>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</si>
  <si>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</si>
  <si>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</si>
  <si>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</si>
  <si>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</si>
  <si>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</si>
  <si>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</si>
  <si>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</si>
  <si>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</si>
  <si>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</si>
  <si>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</si>
  <si>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</si>
  <si>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</si>
  <si>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</si>
  <si>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</si>
  <si>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</si>
  <si>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</si>
  <si>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</si>
  <si>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</si>
  <si>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</si>
  <si>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</si>
  <si>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</si>
  <si>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</si>
  <si>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</si>
  <si>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</si>
  <si>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</si>
  <si>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</si>
  <si>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</si>
  <si>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</si>
  <si>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</si>
  <si>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</si>
  <si>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</si>
  <si>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</si>
  <si>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</si>
  <si>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</si>
  <si>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</si>
  <si>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</si>
  <si>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</si>
  <si>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</si>
  <si>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</si>
  <si>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</si>
  <si>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</si>
  <si>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</si>
  <si>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</si>
  <si>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</si>
  <si>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</si>
  <si>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</si>
  <si>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</si>
  <si>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</si>
  <si>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</si>
  <si>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</si>
  <si>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</si>
  <si>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</si>
  <si>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</si>
  <si>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</si>
  <si>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</si>
  <si>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</si>
  <si>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</si>
  <si>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</si>
  <si>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</si>
  <si>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</si>
  <si>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</si>
  <si>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</si>
  <si>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</si>
  <si>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</si>
  <si>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</si>
  <si>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</si>
  <si>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</si>
  <si>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</si>
  <si>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</si>
  <si>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</si>
  <si>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</si>
  <si>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</si>
  <si>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</si>
  <si>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</si>
  <si>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</si>
  <si>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</si>
  <si>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</si>
  <si>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</si>
  <si>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</si>
  <si>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</si>
  <si>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</si>
  <si>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</si>
  <si>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</si>
  <si>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</si>
  <si>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</si>
  <si>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</si>
  <si>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</si>
  <si>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</si>
  <si>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</si>
  <si>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</si>
  <si>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</si>
  <si>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</si>
  <si>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</si>
  <si>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</si>
  <si>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</si>
  <si>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</si>
  <si>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</si>
  <si>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</si>
  <si>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</si>
  <si>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</si>
  <si>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</si>
  <si>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</si>
  <si>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</si>
  <si>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</si>
  <si>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</si>
  <si>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</si>
  <si>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</si>
  <si>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</si>
  <si>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</si>
  <si>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</si>
  <si>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</si>
  <si>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</si>
  <si>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</si>
  <si>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</si>
  <si>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</si>
  <si>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</si>
  <si>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</si>
  <si>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</si>
  <si>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</si>
  <si>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</si>
  <si>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</si>
  <si>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</si>
  <si>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</si>
  <si>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</si>
  <si>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</si>
  <si>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</si>
  <si>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</si>
  <si>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</si>
  <si>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</si>
  <si>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</si>
  <si>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</si>
  <si>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</si>
  <si>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</si>
  <si>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</si>
  <si>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</si>
  <si>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</si>
  <si>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</si>
  <si>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</si>
  <si>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</si>
  <si>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</si>
  <si>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</si>
  <si>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</si>
  <si>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</si>
  <si>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</si>
  <si>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</si>
  <si>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</si>
  <si>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</si>
  <si>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</si>
  <si>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</si>
  <si>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</si>
  <si>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</si>
  <si>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</si>
  <si>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</si>
  <si>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</si>
  <si>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</si>
  <si>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</si>
  <si>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</si>
  <si>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</si>
  <si>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</si>
  <si>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</si>
  <si>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</si>
  <si>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</si>
  <si>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</si>
  <si>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</si>
  <si>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</si>
  <si>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</si>
  <si>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</si>
  <si>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</si>
  <si>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</si>
  <si>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</si>
  <si>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</si>
  <si>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</si>
  <si>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</si>
  <si>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</si>
  <si>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</si>
  <si>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</si>
  <si>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</si>
  <si>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</si>
  <si>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</si>
  <si>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</si>
  <si>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</si>
  <si>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</si>
  <si>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</si>
  <si>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</si>
  <si>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</si>
  <si>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</si>
  <si>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</si>
  <si>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</si>
  <si>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"CREDO BANK"</t>
  </si>
  <si>
    <t>Zaal Pirtskhelava</t>
  </si>
  <si>
    <t>www.credo.ge</t>
  </si>
  <si>
    <t>Thomas Engelhardt (Germany)</t>
  </si>
  <si>
    <t>Franciscus Bernardus Martinus Streppel (Netherlands)</t>
  </si>
  <si>
    <t>Paul-Catalin Panciu (Romania)</t>
  </si>
  <si>
    <t>Johannes Mainhardt (Germany)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</si>
  <si>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</si>
  <si>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</si>
  <si>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</si>
  <si>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</si>
  <si>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</si>
  <si>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</si>
  <si>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</si>
  <si>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</si>
  <si>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</si>
  <si>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</si>
  <si>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</si>
  <si>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</si>
  <si>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Dr. Bernd Zattler (Germany) </t>
  </si>
  <si>
    <t>table 9 (Capital), C46</t>
  </si>
  <si>
    <t>table 9 (Capital), C15</t>
  </si>
  <si>
    <t>table 9 (Capital), C44</t>
  </si>
  <si>
    <t>table 9 (Capital), C7</t>
  </si>
  <si>
    <t>table 9 (Capital), C11</t>
  </si>
  <si>
    <t>table 9 (Capital), C9</t>
  </si>
  <si>
    <t>Andrew Pospielovsky (Great Britain)</t>
  </si>
  <si>
    <t xml:space="preserve">LFS Advisory GmbH (Germany) </t>
  </si>
  <si>
    <t>Omidyar Tufts Microfinance Fund (USA)</t>
  </si>
  <si>
    <t>Table 14</t>
  </si>
  <si>
    <t>X</t>
  </si>
  <si>
    <t>Thomas Engelhardt</t>
  </si>
  <si>
    <t>31.03.2020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</si>
  <si>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</si>
  <si>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</si>
  <si>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</si>
  <si>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*COVID 19 related provisions are deducted from balance sheet items</t>
  </si>
  <si>
    <t>6.2.1.</t>
  </si>
  <si>
    <t>6.2.1.1</t>
  </si>
  <si>
    <t>Of which General reserves amount</t>
  </si>
  <si>
    <t>Of which COVID-19 related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</si>
</sst>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Sylfaen"/>
      <family val="1"/>
    </font>
    <font>
      <i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FF0000"/>
      <name val="Sylfaen"/>
      <family val="1"/>
    </font>
    <font>
      <i/>
      <sz val="9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06" fillId="70" borderId="102" xfId="20964" applyFont="1" applyFill="1" applyBorder="1" applyAlignment="1">
      <alignment horizontal="left" vertical="center" wrapText="1"/>
    </xf>
    <xf numFmtId="164" fontId="106" fillId="0" borderId="103" xfId="7" applyNumberFormat="1" applyFont="1" applyFill="1" applyBorder="1" applyAlignment="1" applyProtection="1">
      <alignment horizontal="right" vertical="center"/>
      <protection locked="0"/>
    </xf>
    <xf numFmtId="0" fontId="105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7" fillId="70" borderId="101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vertical="center" wrapText="1"/>
    </xf>
    <xf numFmtId="0" fontId="106" fillId="70" borderId="102" xfId="20964" applyFont="1" applyFill="1" applyBorder="1" applyAlignment="1">
      <alignment horizontal="left" vertical="center"/>
    </xf>
    <xf numFmtId="0" fontId="107" fillId="3" borderId="101" xfId="20964" applyFont="1" applyFill="1" applyBorder="1" applyAlignment="1">
      <alignment horizontal="center" vertical="center"/>
    </xf>
    <xf numFmtId="0" fontId="106" fillId="3" borderId="102" xfId="20964" applyFont="1" applyFill="1" applyBorder="1" applyAlignment="1">
      <alignment horizontal="left" vertical="center"/>
    </xf>
    <xf numFmtId="0" fontId="107" fillId="0" borderId="101" xfId="20964" applyFont="1" applyFill="1" applyBorder="1" applyAlignment="1">
      <alignment horizontal="center" vertical="center"/>
    </xf>
    <xf numFmtId="0" fontId="106" fillId="0" borderId="102" xfId="20964" applyFont="1" applyFill="1" applyBorder="1" applyAlignment="1">
      <alignment horizontal="left" vertical="center"/>
    </xf>
    <xf numFmtId="0" fontId="108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center"/>
    </xf>
    <xf numFmtId="0" fontId="105" fillId="77" borderId="104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164" fontId="105" fillId="77" borderId="102" xfId="7" applyNumberFormat="1" applyFont="1" applyFill="1" applyBorder="1" applyAlignment="1">
      <alignment horizontal="right" vertical="center"/>
    </xf>
    <xf numFmtId="0" fontId="110" fillId="3" borderId="101" xfId="20964" applyFont="1" applyFill="1" applyBorder="1" applyAlignment="1">
      <alignment horizontal="center" vertical="center"/>
    </xf>
    <xf numFmtId="0" fontId="111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0" fillId="70" borderId="101" xfId="20964" applyFont="1" applyFill="1" applyBorder="1" applyAlignment="1">
      <alignment horizontal="center" vertical="center"/>
    </xf>
    <xf numFmtId="164" fontId="106" fillId="3" borderId="103" xfId="7" applyNumberFormat="1" applyFont="1" applyFill="1" applyBorder="1" applyAlignment="1" applyProtection="1">
      <alignment horizontal="right" vertical="center"/>
      <protection locked="0"/>
    </xf>
    <xf numFmtId="0" fontId="111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7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0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0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112" fillId="0" borderId="104" xfId="0" applyFont="1" applyBorder="1" applyAlignment="1">
      <alignment wrapText="1"/>
    </xf>
    <xf numFmtId="10" fontId="3" fillId="0" borderId="103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3" xfId="20962" applyNumberFormat="1" applyFont="1" applyBorder="1" applyAlignment="1" applyProtection="1">
      <alignment vertical="center" wrapText="1"/>
      <protection locked="0"/>
    </xf>
    <xf numFmtId="10" fontId="94" fillId="2" borderId="103" xfId="20962" applyNumberFormat="1" applyFont="1" applyFill="1" applyBorder="1" applyAlignment="1" applyProtection="1">
      <alignment vertical="center"/>
      <protection locked="0"/>
    </xf>
    <xf numFmtId="10" fontId="113" fillId="2" borderId="103" xfId="20962" applyNumberFormat="1" applyFont="1" applyFill="1" applyBorder="1" applyAlignment="1" applyProtection="1">
      <alignment vertical="center"/>
      <protection locked="0"/>
    </xf>
    <xf numFmtId="193" fontId="94" fillId="2" borderId="103" xfId="0" applyNumberFormat="1" applyFont="1" applyFill="1" applyBorder="1" applyAlignment="1" applyProtection="1">
      <alignment vertical="center"/>
      <protection locked="0"/>
    </xf>
    <xf numFmtId="193" fontId="113" fillId="2" borderId="103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3" fontId="94" fillId="0" borderId="103" xfId="7" applyNumberFormat="1" applyFont="1" applyFill="1" applyBorder="1" applyAlignment="1" applyProtection="1">
      <alignment horizontal="right"/>
    </xf>
    <xf numFmtId="193" fontId="94" fillId="0" borderId="103" xfId="7" applyNumberFormat="1" applyFont="1" applyFill="1" applyBorder="1" applyAlignment="1" applyProtection="1">
      <alignment horizontal="right"/>
      <protection locked="0"/>
    </xf>
    <xf numFmtId="193" fontId="94" fillId="0" borderId="102" xfId="0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</xf>
    <xf numFmtId="193" fontId="114" fillId="0" borderId="103" xfId="0" applyNumberFormat="1" applyFont="1" applyFill="1" applyBorder="1" applyAlignment="1" applyProtection="1">
      <alignment horizontal="left" indent="1"/>
      <protection locked="0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115" fillId="0" borderId="103" xfId="0" applyNumberFormat="1" applyFont="1" applyFill="1" applyBorder="1" applyAlignment="1" applyProtection="1">
      <alignment horizontal="right"/>
    </xf>
    <xf numFmtId="10" fontId="3" fillId="0" borderId="91" xfId="0" applyNumberFormat="1" applyFont="1" applyBorder="1" applyAlignment="1"/>
    <xf numFmtId="0" fontId="2" fillId="0" borderId="93" xfId="0" applyFont="1" applyBorder="1" applyAlignment="1">
      <alignment vertical="center"/>
    </xf>
    <xf numFmtId="0" fontId="112" fillId="0" borderId="96" xfId="0" applyFont="1" applyBorder="1" applyAlignment="1">
      <alignment wrapText="1"/>
    </xf>
    <xf numFmtId="167" fontId="3" fillId="0" borderId="103" xfId="0" applyNumberFormat="1" applyFont="1" applyBorder="1" applyAlignment="1">
      <alignment horizontal="center" vertical="center"/>
    </xf>
    <xf numFmtId="167" fontId="3" fillId="0" borderId="88" xfId="0" applyNumberFormat="1" applyFont="1" applyBorder="1" applyAlignment="1">
      <alignment horizontal="center" vertical="center"/>
    </xf>
    <xf numFmtId="167" fontId="99" fillId="0" borderId="103" xfId="0" applyNumberFormat="1" applyFont="1" applyBorder="1" applyAlignment="1">
      <alignment horizontal="center" vertical="center"/>
    </xf>
    <xf numFmtId="167" fontId="116" fillId="0" borderId="103" xfId="0" applyNumberFormat="1" applyFont="1" applyBorder="1" applyAlignment="1">
      <alignment horizontal="center" vertical="center"/>
    </xf>
    <xf numFmtId="167" fontId="7" fillId="0" borderId="88" xfId="0" applyNumberFormat="1" applyFont="1" applyBorder="1" applyAlignment="1">
      <alignment horizontal="center" vertical="center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118" fillId="0" borderId="34" xfId="0" applyNumberFormat="1" applyFont="1" applyBorder="1" applyAlignment="1">
      <alignment vertical="center"/>
    </xf>
    <xf numFmtId="193" fontId="118" fillId="0" borderId="13" xfId="0" applyNumberFormat="1" applyFont="1" applyBorder="1" applyAlignment="1">
      <alignment vertical="center"/>
    </xf>
    <xf numFmtId="193" fontId="119" fillId="0" borderId="13" xfId="0" applyNumberFormat="1" applyFont="1" applyBorder="1" applyAlignment="1">
      <alignment vertical="center"/>
    </xf>
    <xf numFmtId="193" fontId="120" fillId="0" borderId="13" xfId="0" applyNumberFormat="1" applyFont="1" applyBorder="1" applyAlignment="1">
      <alignment vertical="center"/>
    </xf>
    <xf numFmtId="193" fontId="118" fillId="0" borderId="14" xfId="0" applyNumberFormat="1" applyFont="1" applyBorder="1" applyAlignment="1">
      <alignment vertical="center"/>
    </xf>
    <xf numFmtId="193" fontId="118" fillId="0" borderId="17" xfId="0" applyNumberFormat="1" applyFont="1" applyBorder="1" applyAlignment="1">
      <alignment vertical="center"/>
    </xf>
    <xf numFmtId="165" fontId="3" fillId="36" borderId="26" xfId="20962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92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vertical="center"/>
    </xf>
    <xf numFmtId="164" fontId="3" fillId="0" borderId="103" xfId="7" applyNumberFormat="1" applyFont="1" applyFill="1" applyBorder="1" applyAlignment="1">
      <alignment vertical="center"/>
    </xf>
    <xf numFmtId="164" fontId="3" fillId="0" borderId="104" xfId="7" applyNumberFormat="1" applyFont="1" applyFill="1" applyBorder="1" applyAlignment="1">
      <alignment vertical="center"/>
    </xf>
    <xf numFmtId="164" fontId="3" fillId="0" borderId="104" xfId="0" applyNumberFormat="1" applyFont="1" applyFill="1" applyBorder="1" applyAlignment="1">
      <alignment vertical="center"/>
    </xf>
    <xf numFmtId="164" fontId="3" fillId="0" borderId="88" xfId="0" applyNumberFormat="1" applyFont="1" applyFill="1" applyBorder="1" applyAlignment="1">
      <alignment vertical="center"/>
    </xf>
    <xf numFmtId="164" fontId="4" fillId="0" borderId="103" xfId="7" applyNumberFormat="1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164" fontId="4" fillId="0" borderId="88" xfId="0" applyNumberFormat="1" applyFont="1" applyFill="1" applyBorder="1" applyAlignment="1">
      <alignment vertical="center"/>
    </xf>
    <xf numFmtId="164" fontId="3" fillId="3" borderId="105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9" fontId="3" fillId="0" borderId="107" xfId="20962" applyFont="1" applyFill="1" applyBorder="1" applyAlignment="1">
      <alignment vertical="center"/>
    </xf>
    <xf numFmtId="164" fontId="106" fillId="78" borderId="103" xfId="7" applyNumberFormat="1" applyFont="1" applyFill="1" applyBorder="1" applyAlignment="1" applyProtection="1">
      <alignment horizontal="right" vertical="center"/>
    </xf>
    <xf numFmtId="10" fontId="106" fillId="0" borderId="103" xfId="20962" applyNumberFormat="1" applyFont="1" applyFill="1" applyBorder="1" applyAlignment="1" applyProtection="1">
      <alignment horizontal="right" vertical="center"/>
    </xf>
    <xf numFmtId="10" fontId="94" fillId="2" borderId="103" xfId="20962" applyNumberFormat="1" applyFont="1" applyFill="1" applyBorder="1" applyAlignment="1" applyProtection="1">
      <alignment vertical="center"/>
    </xf>
    <xf numFmtId="10" fontId="3" fillId="0" borderId="106" xfId="0" applyNumberFormat="1" applyFont="1" applyFill="1" applyBorder="1" applyAlignment="1"/>
    <xf numFmtId="10" fontId="3" fillId="0" borderId="42" xfId="0" applyNumberFormat="1" applyFont="1" applyFill="1" applyBorder="1" applyAlignment="1"/>
    <xf numFmtId="193" fontId="2" fillId="0" borderId="22" xfId="2" applyNumberFormat="1" applyFont="1" applyFill="1" applyBorder="1" applyAlignment="1" applyProtection="1">
      <alignment vertical="top"/>
      <protection locked="0"/>
    </xf>
    <xf numFmtId="193" fontId="96" fillId="0" borderId="88" xfId="2" applyNumberFormat="1" applyFont="1" applyFill="1" applyBorder="1" applyAlignment="1" applyProtection="1">
      <alignment vertical="top" wrapText="1"/>
      <protection locked="0"/>
    </xf>
    <xf numFmtId="193" fontId="2" fillId="0" borderId="22" xfId="2" applyNumberFormat="1" applyFont="1" applyFill="1" applyBorder="1" applyAlignment="1" applyProtection="1">
      <alignment vertical="top" wrapText="1"/>
      <protection locked="0"/>
    </xf>
    <xf numFmtId="164" fontId="106" fillId="0" borderId="103" xfId="7" applyNumberFormat="1" applyFont="1" applyFill="1" applyBorder="1" applyAlignment="1" applyProtection="1">
      <alignment horizontal="right" vertical="center"/>
    </xf>
    <xf numFmtId="0" fontId="2" fillId="0" borderId="103" xfId="0" applyFont="1" applyBorder="1" applyAlignment="1">
      <alignment vertical="center"/>
    </xf>
    <xf numFmtId="0" fontId="112" fillId="0" borderId="74" xfId="0" applyFont="1" applyBorder="1" applyAlignment="1">
      <alignment wrapText="1"/>
    </xf>
    <xf numFmtId="165" fontId="3" fillId="0" borderId="22" xfId="20962" applyNumberFormat="1" applyFont="1" applyBorder="1"/>
    <xf numFmtId="193" fontId="117" fillId="0" borderId="22" xfId="2" applyNumberFormat="1" applyFont="1" applyFill="1" applyBorder="1" applyAlignment="1" applyProtection="1">
      <alignment vertical="top"/>
      <protection locked="0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0" xfId="0" applyNumberFormat="1" applyFont="1" applyFill="1" applyBorder="1" applyAlignment="1">
      <alignment vertical="center"/>
    </xf>
    <xf numFmtId="164" fontId="3" fillId="3" borderId="91" xfId="0" applyNumberFormat="1" applyFont="1" applyFill="1" applyBorder="1" applyAlignment="1">
      <alignment vertical="center"/>
    </xf>
    <xf numFmtId="193" fontId="2" fillId="0" borderId="3" xfId="5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93" fontId="94" fillId="0" borderId="103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0" fontId="3" fillId="0" borderId="91" xfId="0" applyNumberFormat="1" applyFont="1" applyFill="1" applyBorder="1" applyAlignment="1"/>
    <xf numFmtId="0" fontId="121" fillId="0" borderId="11" xfId="0" applyFont="1" applyBorder="1" applyAlignment="1">
      <alignment horizontal="center" wrapText="1"/>
    </xf>
    <xf numFmtId="0" fontId="121" fillId="0" borderId="11" xfId="0" applyFont="1" applyBorder="1" applyAlignment="1">
      <alignment horizontal="right" wrapText="1" indent="1"/>
    </xf>
    <xf numFmtId="167" fontId="46" fillId="0" borderId="65" xfId="0" applyNumberFormat="1" applyFont="1" applyFill="1" applyBorder="1" applyAlignment="1">
      <alignment horizont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45" fillId="0" borderId="104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112" fillId="0" borderId="104" xfId="0" applyFont="1" applyBorder="1" applyAlignment="1">
      <alignment wrapText="1"/>
    </xf>
    <xf numFmtId="0" fontId="112" fillId="0" borderId="91" xfId="0" applyFont="1" applyBorder="1" applyAlignment="1">
      <alignment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4" sqref="C4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0"/>
      <c r="B1" s="238" t="s">
        <v>355</v>
      </c>
      <c r="C1" s="190"/>
    </row>
    <row r="2" spans="1:3">
      <c r="A2" s="239">
        <v>1</v>
      </c>
      <c r="B2" s="391" t="s">
        <v>356</v>
      </c>
      <c r="C2" s="104" t="s">
        <v>491</v>
      </c>
    </row>
    <row r="3" spans="1:3" ht="15">
      <c r="A3" s="239">
        <v>2</v>
      </c>
      <c r="B3" s="392" t="s">
        <v>352</v>
      </c>
      <c r="C3" s="454" t="s">
        <v>522</v>
      </c>
    </row>
    <row r="4" spans="1:3">
      <c r="A4" s="239">
        <v>3</v>
      </c>
      <c r="B4" s="393" t="s">
        <v>357</v>
      </c>
      <c r="C4" s="104" t="s">
        <v>492</v>
      </c>
    </row>
    <row r="5" spans="1:3">
      <c r="A5" s="240">
        <v>4</v>
      </c>
      <c r="B5" s="394" t="s">
        <v>353</v>
      </c>
      <c r="C5" s="450" t="s">
        <v>493</v>
      </c>
    </row>
    <row r="6" spans="1:3" s="241" customFormat="1" ht="45.75" customHeight="1">
      <c r="A6" s="535" t="s">
        <v>432</v>
      </c>
      <c r="B6" s="536"/>
      <c r="C6" s="536"/>
    </row>
    <row r="7" spans="1:3" ht="15">
      <c r="A7" s="242" t="s">
        <v>34</v>
      </c>
      <c r="B7" s="238" t="s">
        <v>354</v>
      </c>
    </row>
    <row r="8" spans="1:3">
      <c r="A8" s="190">
        <v>1</v>
      </c>
      <c r="B8" s="288" t="s">
        <v>25</v>
      </c>
    </row>
    <row r="9" spans="1:3">
      <c r="A9" s="190">
        <v>2</v>
      </c>
      <c r="B9" s="289" t="s">
        <v>26</v>
      </c>
    </row>
    <row r="10" spans="1:3">
      <c r="A10" s="190">
        <v>3</v>
      </c>
      <c r="B10" s="289" t="s">
        <v>27</v>
      </c>
    </row>
    <row r="11" spans="1:3">
      <c r="A11" s="190">
        <v>4</v>
      </c>
      <c r="B11" s="289" t="s">
        <v>28</v>
      </c>
      <c r="C11" s="110"/>
    </row>
    <row r="12" spans="1:3">
      <c r="A12" s="190">
        <v>5</v>
      </c>
      <c r="B12" s="289" t="s">
        <v>29</v>
      </c>
    </row>
    <row r="13" spans="1:3">
      <c r="A13" s="190">
        <v>6</v>
      </c>
      <c r="B13" s="290" t="s">
        <v>364</v>
      </c>
    </row>
    <row r="14" spans="1:3">
      <c r="A14" s="190">
        <v>7</v>
      </c>
      <c r="B14" s="289" t="s">
        <v>358</v>
      </c>
    </row>
    <row r="15" spans="1:3">
      <c r="A15" s="190">
        <v>8</v>
      </c>
      <c r="B15" s="289" t="s">
        <v>359</v>
      </c>
    </row>
    <row r="16" spans="1:3">
      <c r="A16" s="190">
        <v>9</v>
      </c>
      <c r="B16" s="289" t="s">
        <v>30</v>
      </c>
    </row>
    <row r="17" spans="1:2">
      <c r="A17" s="390" t="s">
        <v>431</v>
      </c>
      <c r="B17" s="389" t="s">
        <v>417</v>
      </c>
    </row>
    <row r="18" spans="1:2">
      <c r="A18" s="190">
        <v>10</v>
      </c>
      <c r="B18" s="289" t="s">
        <v>31</v>
      </c>
    </row>
    <row r="19" spans="1:2">
      <c r="A19" s="190">
        <v>11</v>
      </c>
      <c r="B19" s="290" t="s">
        <v>360</v>
      </c>
    </row>
    <row r="20" spans="1:2">
      <c r="A20" s="190">
        <v>12</v>
      </c>
      <c r="B20" s="290" t="s">
        <v>32</v>
      </c>
    </row>
    <row r="21" spans="1:2">
      <c r="A21" s="448">
        <v>13</v>
      </c>
      <c r="B21" s="449" t="s">
        <v>361</v>
      </c>
    </row>
    <row r="22" spans="1:2">
      <c r="A22" s="448">
        <v>14</v>
      </c>
      <c r="B22" s="450" t="s">
        <v>388</v>
      </c>
    </row>
    <row r="23" spans="1:2">
      <c r="A23" s="451">
        <v>15</v>
      </c>
      <c r="B23" s="452" t="s">
        <v>33</v>
      </c>
    </row>
    <row r="24" spans="1:2">
      <c r="A24" s="451">
        <v>15.1</v>
      </c>
      <c r="B24" s="453" t="s">
        <v>445</v>
      </c>
    </row>
    <row r="25" spans="1:2">
      <c r="A25" s="113"/>
      <c r="B25" s="19"/>
    </row>
    <row r="26" spans="1:2">
      <c r="A26" s="113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7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JSC "CREDO BANK"</v>
      </c>
    </row>
    <row r="2" spans="1:3" s="99" customFormat="1" ht="15.75" customHeight="1">
      <c r="A2" s="99" t="s">
        <v>36</v>
      </c>
      <c r="B2" s="364" t="s">
        <v>523</v>
      </c>
    </row>
    <row r="3" spans="1:3" s="99" customFormat="1" ht="15.75" customHeight="1"/>
    <row r="4" spans="1:3" ht="13.5" thickBot="1">
      <c r="A4" s="113" t="s">
        <v>256</v>
      </c>
      <c r="B4" s="171" t="s">
        <v>255</v>
      </c>
    </row>
    <row r="5" spans="1:3">
      <c r="A5" s="114" t="s">
        <v>11</v>
      </c>
      <c r="B5" s="115"/>
      <c r="C5" s="116" t="s">
        <v>78</v>
      </c>
    </row>
    <row r="6" spans="1:3">
      <c r="A6" s="117">
        <v>1</v>
      </c>
      <c r="B6" s="118" t="s">
        <v>254</v>
      </c>
      <c r="C6" s="119">
        <f>SUM(C7:C11)</f>
        <v>132469926.14999992</v>
      </c>
    </row>
    <row r="7" spans="1:3">
      <c r="A7" s="117">
        <v>2</v>
      </c>
      <c r="B7" s="120" t="s">
        <v>253</v>
      </c>
      <c r="C7" s="515">
        <v>4400000</v>
      </c>
    </row>
    <row r="8" spans="1:3">
      <c r="A8" s="117">
        <v>3</v>
      </c>
      <c r="B8" s="121" t="s">
        <v>252</v>
      </c>
      <c r="C8" s="515"/>
    </row>
    <row r="9" spans="1:3">
      <c r="A9" s="117">
        <v>4</v>
      </c>
      <c r="B9" s="121" t="s">
        <v>251</v>
      </c>
      <c r="C9" s="515">
        <v>396459</v>
      </c>
    </row>
    <row r="10" spans="1:3">
      <c r="A10" s="117">
        <v>5</v>
      </c>
      <c r="B10" s="121" t="s">
        <v>250</v>
      </c>
      <c r="C10" s="515"/>
    </row>
    <row r="11" spans="1:3">
      <c r="A11" s="117">
        <v>6</v>
      </c>
      <c r="B11" s="122" t="s">
        <v>249</v>
      </c>
      <c r="C11" s="515">
        <v>127673467.14999992</v>
      </c>
    </row>
    <row r="12" spans="1:3" s="88" customFormat="1">
      <c r="A12" s="117">
        <v>7</v>
      </c>
      <c r="B12" s="118" t="s">
        <v>248</v>
      </c>
      <c r="C12" s="123">
        <f>SUM(C13:C27)</f>
        <v>9153414.5600000005</v>
      </c>
    </row>
    <row r="13" spans="1:3" s="88" customFormat="1">
      <c r="A13" s="117">
        <v>8</v>
      </c>
      <c r="B13" s="124" t="s">
        <v>247</v>
      </c>
      <c r="C13" s="515">
        <v>396459</v>
      </c>
    </row>
    <row r="14" spans="1:3" s="88" customFormat="1" ht="25.5">
      <c r="A14" s="117">
        <v>9</v>
      </c>
      <c r="B14" s="126" t="s">
        <v>246</v>
      </c>
      <c r="C14" s="516"/>
    </row>
    <row r="15" spans="1:3" s="88" customFormat="1">
      <c r="A15" s="117">
        <v>10</v>
      </c>
      <c r="B15" s="127" t="s">
        <v>245</v>
      </c>
      <c r="C15" s="522">
        <v>8756955.5600000005</v>
      </c>
    </row>
    <row r="16" spans="1:3" s="88" customFormat="1">
      <c r="A16" s="117">
        <v>11</v>
      </c>
      <c r="B16" s="128" t="s">
        <v>244</v>
      </c>
      <c r="C16" s="516"/>
    </row>
    <row r="17" spans="1:3" s="88" customFormat="1">
      <c r="A17" s="117">
        <v>12</v>
      </c>
      <c r="B17" s="127" t="s">
        <v>243</v>
      </c>
      <c r="C17" s="516"/>
    </row>
    <row r="18" spans="1:3" s="88" customFormat="1">
      <c r="A18" s="117">
        <v>13</v>
      </c>
      <c r="B18" s="127" t="s">
        <v>242</v>
      </c>
      <c r="C18" s="516"/>
    </row>
    <row r="19" spans="1:3" s="88" customFormat="1">
      <c r="A19" s="117">
        <v>14</v>
      </c>
      <c r="B19" s="127" t="s">
        <v>241</v>
      </c>
      <c r="C19" s="516"/>
    </row>
    <row r="20" spans="1:3" s="88" customFormat="1">
      <c r="A20" s="117">
        <v>15</v>
      </c>
      <c r="B20" s="127" t="s">
        <v>240</v>
      </c>
      <c r="C20" s="516"/>
    </row>
    <row r="21" spans="1:3" s="88" customFormat="1" ht="25.5">
      <c r="A21" s="117">
        <v>16</v>
      </c>
      <c r="B21" s="126" t="s">
        <v>239</v>
      </c>
      <c r="C21" s="516"/>
    </row>
    <row r="22" spans="1:3" s="88" customFormat="1">
      <c r="A22" s="117">
        <v>17</v>
      </c>
      <c r="B22" s="129" t="s">
        <v>238</v>
      </c>
      <c r="C22" s="516"/>
    </row>
    <row r="23" spans="1:3" s="88" customFormat="1">
      <c r="A23" s="117">
        <v>18</v>
      </c>
      <c r="B23" s="126" t="s">
        <v>237</v>
      </c>
      <c r="C23" s="516"/>
    </row>
    <row r="24" spans="1:3" s="88" customFormat="1" ht="25.5">
      <c r="A24" s="117">
        <v>19</v>
      </c>
      <c r="B24" s="126" t="s">
        <v>214</v>
      </c>
      <c r="C24" s="516"/>
    </row>
    <row r="25" spans="1:3" s="88" customFormat="1">
      <c r="A25" s="117">
        <v>20</v>
      </c>
      <c r="B25" s="130" t="s">
        <v>236</v>
      </c>
      <c r="C25" s="516"/>
    </row>
    <row r="26" spans="1:3" s="88" customFormat="1">
      <c r="A26" s="117">
        <v>21</v>
      </c>
      <c r="B26" s="130" t="s">
        <v>235</v>
      </c>
      <c r="C26" s="516"/>
    </row>
    <row r="27" spans="1:3" s="88" customFormat="1">
      <c r="A27" s="117">
        <v>22</v>
      </c>
      <c r="B27" s="130" t="s">
        <v>234</v>
      </c>
      <c r="C27" s="516"/>
    </row>
    <row r="28" spans="1:3" s="88" customFormat="1">
      <c r="A28" s="117">
        <v>23</v>
      </c>
      <c r="B28" s="131" t="s">
        <v>233</v>
      </c>
      <c r="C28" s="123">
        <f>C6-C12</f>
        <v>123316511.58999991</v>
      </c>
    </row>
    <row r="29" spans="1:3" s="88" customFormat="1">
      <c r="A29" s="132"/>
      <c r="B29" s="133"/>
      <c r="C29" s="125"/>
    </row>
    <row r="30" spans="1:3" s="88" customFormat="1">
      <c r="A30" s="132">
        <v>24</v>
      </c>
      <c r="B30" s="131" t="s">
        <v>232</v>
      </c>
      <c r="C30" s="123">
        <f>C31+C34</f>
        <v>0</v>
      </c>
    </row>
    <row r="31" spans="1:3" s="88" customFormat="1">
      <c r="A31" s="132">
        <v>25</v>
      </c>
      <c r="B31" s="121" t="s">
        <v>231</v>
      </c>
      <c r="C31" s="123">
        <f>C32+C33</f>
        <v>0</v>
      </c>
    </row>
    <row r="32" spans="1:3" s="88" customFormat="1">
      <c r="A32" s="132">
        <v>26</v>
      </c>
      <c r="B32" s="134" t="s">
        <v>313</v>
      </c>
      <c r="C32" s="125"/>
    </row>
    <row r="33" spans="1:3" s="88" customFormat="1">
      <c r="A33" s="132">
        <v>27</v>
      </c>
      <c r="B33" s="134" t="s">
        <v>230</v>
      </c>
      <c r="C33" s="125"/>
    </row>
    <row r="34" spans="1:3" s="88" customFormat="1">
      <c r="A34" s="132">
        <v>28</v>
      </c>
      <c r="B34" s="121" t="s">
        <v>229</v>
      </c>
      <c r="C34" s="125"/>
    </row>
    <row r="35" spans="1:3" s="88" customFormat="1">
      <c r="A35" s="132">
        <v>29</v>
      </c>
      <c r="B35" s="131" t="s">
        <v>228</v>
      </c>
      <c r="C35" s="123">
        <f>SUM(C36:C40)</f>
        <v>0</v>
      </c>
    </row>
    <row r="36" spans="1:3" s="88" customFormat="1">
      <c r="A36" s="132">
        <v>30</v>
      </c>
      <c r="B36" s="126" t="s">
        <v>227</v>
      </c>
      <c r="C36" s="125"/>
    </row>
    <row r="37" spans="1:3" s="88" customFormat="1">
      <c r="A37" s="132">
        <v>31</v>
      </c>
      <c r="B37" s="127" t="s">
        <v>226</v>
      </c>
      <c r="C37" s="125"/>
    </row>
    <row r="38" spans="1:3" s="88" customFormat="1" ht="25.5">
      <c r="A38" s="132">
        <v>32</v>
      </c>
      <c r="B38" s="126" t="s">
        <v>225</v>
      </c>
      <c r="C38" s="125"/>
    </row>
    <row r="39" spans="1:3" s="88" customFormat="1" ht="25.5">
      <c r="A39" s="132">
        <v>33</v>
      </c>
      <c r="B39" s="126" t="s">
        <v>214</v>
      </c>
      <c r="C39" s="125"/>
    </row>
    <row r="40" spans="1:3" s="88" customFormat="1">
      <c r="A40" s="132">
        <v>34</v>
      </c>
      <c r="B40" s="130" t="s">
        <v>224</v>
      </c>
      <c r="C40" s="125"/>
    </row>
    <row r="41" spans="1:3" s="88" customFormat="1">
      <c r="A41" s="132">
        <v>35</v>
      </c>
      <c r="B41" s="131" t="s">
        <v>223</v>
      </c>
      <c r="C41" s="123">
        <f>C30-C35</f>
        <v>0</v>
      </c>
    </row>
    <row r="42" spans="1:3" s="88" customFormat="1">
      <c r="A42" s="132"/>
      <c r="B42" s="133"/>
      <c r="C42" s="125"/>
    </row>
    <row r="43" spans="1:3" s="88" customFormat="1">
      <c r="A43" s="132">
        <v>36</v>
      </c>
      <c r="B43" s="135" t="s">
        <v>222</v>
      </c>
      <c r="C43" s="123">
        <f>SUM(C44:C46)</f>
        <v>31000671.411794059</v>
      </c>
    </row>
    <row r="44" spans="1:3" s="88" customFormat="1">
      <c r="A44" s="132">
        <v>37</v>
      </c>
      <c r="B44" s="121" t="s">
        <v>221</v>
      </c>
      <c r="C44" s="517">
        <v>21205980</v>
      </c>
    </row>
    <row r="45" spans="1:3" s="88" customFormat="1">
      <c r="A45" s="132">
        <v>38</v>
      </c>
      <c r="B45" s="121" t="s">
        <v>220</v>
      </c>
      <c r="C45" s="517"/>
    </row>
    <row r="46" spans="1:3" s="88" customFormat="1">
      <c r="A46" s="132">
        <v>39</v>
      </c>
      <c r="B46" s="121" t="s">
        <v>219</v>
      </c>
      <c r="C46" s="517">
        <v>9794691.4117940571</v>
      </c>
    </row>
    <row r="47" spans="1:3" s="88" customFormat="1">
      <c r="A47" s="132">
        <v>40</v>
      </c>
      <c r="B47" s="135" t="s">
        <v>218</v>
      </c>
      <c r="C47" s="123">
        <f>SUM(C48:C51)</f>
        <v>0</v>
      </c>
    </row>
    <row r="48" spans="1:3" s="88" customFormat="1">
      <c r="A48" s="132">
        <v>41</v>
      </c>
      <c r="B48" s="126" t="s">
        <v>217</v>
      </c>
      <c r="C48" s="125"/>
    </row>
    <row r="49" spans="1:3" s="88" customFormat="1">
      <c r="A49" s="132">
        <v>42</v>
      </c>
      <c r="B49" s="127" t="s">
        <v>216</v>
      </c>
      <c r="C49" s="125"/>
    </row>
    <row r="50" spans="1:3" s="88" customFormat="1">
      <c r="A50" s="132">
        <v>43</v>
      </c>
      <c r="B50" s="126" t="s">
        <v>215</v>
      </c>
      <c r="C50" s="125"/>
    </row>
    <row r="51" spans="1:3" s="88" customFormat="1" ht="25.5">
      <c r="A51" s="132">
        <v>44</v>
      </c>
      <c r="B51" s="126" t="s">
        <v>214</v>
      </c>
      <c r="C51" s="125"/>
    </row>
    <row r="52" spans="1:3" s="88" customFormat="1" ht="13.5" thickBot="1">
      <c r="A52" s="136">
        <v>45</v>
      </c>
      <c r="B52" s="137" t="s">
        <v>213</v>
      </c>
      <c r="C52" s="138">
        <f>C43-C47</f>
        <v>31000671.411794059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B23" sqref="B23"/>
    </sheetView>
  </sheetViews>
  <sheetFormatPr defaultColWidth="9.140625" defaultRowHeight="12.75"/>
  <cols>
    <col min="1" max="1" width="9.42578125" style="304" bestFit="1" customWidth="1"/>
    <col min="2" max="2" width="59" style="304" customWidth="1"/>
    <col min="3" max="3" width="16.7109375" style="304" bestFit="1" customWidth="1"/>
    <col min="4" max="4" width="14.28515625" style="304" bestFit="1" customWidth="1"/>
    <col min="5" max="16384" width="9.140625" style="304"/>
  </cols>
  <sheetData>
    <row r="1" spans="1:4" ht="15">
      <c r="A1" s="363" t="s">
        <v>35</v>
      </c>
      <c r="B1" s="364" t="str">
        <f>'Info '!C2</f>
        <v>JSC "CREDO BANK"</v>
      </c>
    </row>
    <row r="2" spans="1:4" s="271" customFormat="1" ht="15.75" customHeight="1">
      <c r="A2" s="271" t="s">
        <v>36</v>
      </c>
      <c r="B2" s="364" t="s">
        <v>523</v>
      </c>
    </row>
    <row r="3" spans="1:4" s="271" customFormat="1" ht="15.75" customHeight="1"/>
    <row r="4" spans="1:4" ht="13.5" thickBot="1">
      <c r="A4" s="328" t="s">
        <v>416</v>
      </c>
      <c r="B4" s="372" t="s">
        <v>417</v>
      </c>
    </row>
    <row r="5" spans="1:4" s="373" customFormat="1" ht="12.75" customHeight="1">
      <c r="A5" s="446"/>
      <c r="B5" s="447" t="s">
        <v>420</v>
      </c>
      <c r="C5" s="365" t="s">
        <v>418</v>
      </c>
      <c r="D5" s="366" t="s">
        <v>419</v>
      </c>
    </row>
    <row r="6" spans="1:4" s="374" customFormat="1">
      <c r="A6" s="367">
        <v>1</v>
      </c>
      <c r="B6" s="439" t="s">
        <v>421</v>
      </c>
      <c r="C6" s="439"/>
      <c r="D6" s="368"/>
    </row>
    <row r="7" spans="1:4" s="374" customFormat="1">
      <c r="A7" s="369" t="s">
        <v>407</v>
      </c>
      <c r="B7" s="440" t="s">
        <v>422</v>
      </c>
      <c r="C7" s="433">
        <v>4.4999999999999998E-2</v>
      </c>
      <c r="D7" s="483">
        <f>C7*'5. RWA '!$C$13</f>
        <v>45682175.21455235</v>
      </c>
    </row>
    <row r="8" spans="1:4" s="374" customFormat="1">
      <c r="A8" s="369" t="s">
        <v>408</v>
      </c>
      <c r="B8" s="440" t="s">
        <v>423</v>
      </c>
      <c r="C8" s="434">
        <v>0.06</v>
      </c>
      <c r="D8" s="483">
        <f>C8*'5. RWA '!$C$13</f>
        <v>60909566.952736467</v>
      </c>
    </row>
    <row r="9" spans="1:4" s="374" customFormat="1">
      <c r="A9" s="369" t="s">
        <v>409</v>
      </c>
      <c r="B9" s="440" t="s">
        <v>424</v>
      </c>
      <c r="C9" s="434">
        <v>0.08</v>
      </c>
      <c r="D9" s="483">
        <f>C9*'5. RWA '!$C$13</f>
        <v>81212755.936981961</v>
      </c>
    </row>
    <row r="10" spans="1:4" s="374" customFormat="1">
      <c r="A10" s="367" t="s">
        <v>410</v>
      </c>
      <c r="B10" s="439" t="s">
        <v>425</v>
      </c>
      <c r="C10" s="435"/>
      <c r="D10" s="441"/>
    </row>
    <row r="11" spans="1:4" s="375" customFormat="1">
      <c r="A11" s="370" t="s">
        <v>411</v>
      </c>
      <c r="B11" s="432" t="s">
        <v>426</v>
      </c>
      <c r="C11" s="436">
        <v>0</v>
      </c>
      <c r="D11" s="483">
        <f>C11*'5. RWA '!$C$13</f>
        <v>0</v>
      </c>
    </row>
    <row r="12" spans="1:4" s="375" customFormat="1">
      <c r="A12" s="370" t="s">
        <v>412</v>
      </c>
      <c r="B12" s="432" t="s">
        <v>427</v>
      </c>
      <c r="C12" s="436">
        <v>0</v>
      </c>
      <c r="D12" s="483">
        <f>C12*'5. RWA '!$C$13</f>
        <v>0</v>
      </c>
    </row>
    <row r="13" spans="1:4" s="375" customFormat="1">
      <c r="A13" s="370" t="s">
        <v>413</v>
      </c>
      <c r="B13" s="432" t="s">
        <v>428</v>
      </c>
      <c r="C13" s="436"/>
      <c r="D13" s="483">
        <f>C13*'5. RWA '!$C$13</f>
        <v>0</v>
      </c>
    </row>
    <row r="14" spans="1:4" s="375" customFormat="1">
      <c r="A14" s="367" t="s">
        <v>414</v>
      </c>
      <c r="B14" s="439" t="s">
        <v>490</v>
      </c>
      <c r="C14" s="437"/>
      <c r="D14" s="442"/>
    </row>
    <row r="15" spans="1:4" s="375" customFormat="1">
      <c r="A15" s="370">
        <v>3.1</v>
      </c>
      <c r="B15" s="432" t="s">
        <v>433</v>
      </c>
      <c r="C15" s="436">
        <v>4.6583152888878604E-3</v>
      </c>
      <c r="D15" s="483">
        <f>C15*'5. RWA '!$C$13</f>
        <v>4728932.782924518</v>
      </c>
    </row>
    <row r="16" spans="1:4" s="375" customFormat="1">
      <c r="A16" s="370">
        <v>3.2</v>
      </c>
      <c r="B16" s="432" t="s">
        <v>434</v>
      </c>
      <c r="C16" s="436">
        <v>6.2173865476176709E-3</v>
      </c>
      <c r="D16" s="483">
        <f>C16*'5. RWA '!$C$13</f>
        <v>6311638.7032193597</v>
      </c>
    </row>
    <row r="17" spans="1:6" s="374" customFormat="1">
      <c r="A17" s="370">
        <v>3.3</v>
      </c>
      <c r="B17" s="432" t="s">
        <v>435</v>
      </c>
      <c r="C17" s="436">
        <v>2.5889848730156893E-2</v>
      </c>
      <c r="D17" s="483">
        <f>C17*'5. RWA '!$C$13</f>
        <v>26282324.577095177</v>
      </c>
    </row>
    <row r="18" spans="1:6" s="373" customFormat="1" ht="12.75" customHeight="1">
      <c r="A18" s="444"/>
      <c r="B18" s="445" t="s">
        <v>489</v>
      </c>
      <c r="C18" s="438" t="s">
        <v>418</v>
      </c>
      <c r="D18" s="443" t="s">
        <v>419</v>
      </c>
    </row>
    <row r="19" spans="1:6" s="374" customFormat="1">
      <c r="A19" s="371">
        <v>4</v>
      </c>
      <c r="B19" s="432" t="s">
        <v>429</v>
      </c>
      <c r="C19" s="436">
        <v>4.965831528888786E-2</v>
      </c>
      <c r="D19" s="483">
        <f>C19*'5. RWA '!$C$13</f>
        <v>50411107.997476868</v>
      </c>
    </row>
    <row r="20" spans="1:6" s="374" customFormat="1">
      <c r="A20" s="371">
        <v>5</v>
      </c>
      <c r="B20" s="432" t="s">
        <v>145</v>
      </c>
      <c r="C20" s="436">
        <v>6.6217386547617663E-2</v>
      </c>
      <c r="D20" s="483">
        <f>C20*'5. RWA '!$C$13</f>
        <v>67221205.655955821</v>
      </c>
    </row>
    <row r="21" spans="1:6" s="374" customFormat="1" ht="13.5" thickBot="1">
      <c r="A21" s="376" t="s">
        <v>415</v>
      </c>
      <c r="B21" s="377" t="s">
        <v>430</v>
      </c>
      <c r="C21" s="523">
        <v>0.10588984873015689</v>
      </c>
      <c r="D21" s="484">
        <f>C21*'5. RWA '!$C$13</f>
        <v>107495080.51407714</v>
      </c>
    </row>
    <row r="22" spans="1:6">
      <c r="F22" s="328"/>
    </row>
    <row r="23" spans="1:6" ht="51">
      <c r="B23" s="327" t="s">
        <v>524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90" zoomScaleNormal="90" workbookViewId="0">
      <pane xSplit="1" ySplit="5" topLeftCell="B12" activePane="bottomRight" state="frozen"/>
      <selection activeCell="B47" sqref="B47"/>
      <selection pane="topRight" activeCell="B47" sqref="B47"/>
      <selection pane="bottomLeft" activeCell="B47" sqref="B47"/>
      <selection pane="bottomRight" activeCell="B15" sqref="B15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JSC "CREDO BANK"</v>
      </c>
      <c r="E1" s="4"/>
      <c r="F1" s="4"/>
    </row>
    <row r="2" spans="1:6" s="99" customFormat="1" ht="15.75" customHeight="1">
      <c r="A2" s="2" t="s">
        <v>36</v>
      </c>
      <c r="B2" s="364" t="s">
        <v>523</v>
      </c>
    </row>
    <row r="3" spans="1:6" s="99" customFormat="1" ht="15.75" customHeight="1">
      <c r="A3" s="139"/>
    </row>
    <row r="4" spans="1:6" s="99" customFormat="1" ht="15.75" customHeight="1" thickBot="1">
      <c r="A4" s="99" t="s">
        <v>91</v>
      </c>
      <c r="B4" s="262" t="s">
        <v>297</v>
      </c>
      <c r="D4" s="52" t="s">
        <v>78</v>
      </c>
    </row>
    <row r="5" spans="1:6" ht="25.5">
      <c r="A5" s="140" t="s">
        <v>11</v>
      </c>
      <c r="B5" s="293" t="s">
        <v>351</v>
      </c>
      <c r="C5" s="141" t="s">
        <v>98</v>
      </c>
      <c r="D5" s="142" t="s">
        <v>99</v>
      </c>
    </row>
    <row r="6" spans="1:6" ht="15">
      <c r="A6" s="106">
        <v>1</v>
      </c>
      <c r="B6" s="143" t="s">
        <v>40</v>
      </c>
      <c r="C6" s="485">
        <v>36953719.259999998</v>
      </c>
      <c r="D6" s="144"/>
      <c r="E6" s="145"/>
    </row>
    <row r="7" spans="1:6" ht="15">
      <c r="A7" s="106">
        <v>2</v>
      </c>
      <c r="B7" s="146" t="s">
        <v>41</v>
      </c>
      <c r="C7" s="486">
        <v>64009613.240000002</v>
      </c>
      <c r="D7" s="147"/>
      <c r="E7" s="145"/>
    </row>
    <row r="8" spans="1:6" ht="15">
      <c r="A8" s="106">
        <v>3</v>
      </c>
      <c r="B8" s="146" t="s">
        <v>42</v>
      </c>
      <c r="C8" s="486">
        <v>21422465.020000003</v>
      </c>
      <c r="D8" s="147"/>
      <c r="E8" s="145"/>
    </row>
    <row r="9" spans="1:6" ht="15">
      <c r="A9" s="106">
        <v>4</v>
      </c>
      <c r="B9" s="146" t="s">
        <v>43</v>
      </c>
      <c r="C9" s="486">
        <v>0</v>
      </c>
      <c r="D9" s="147"/>
      <c r="E9" s="145"/>
    </row>
    <row r="10" spans="1:6" ht="15">
      <c r="A10" s="106">
        <v>5</v>
      </c>
      <c r="B10" s="146" t="s">
        <v>44</v>
      </c>
      <c r="C10" s="486">
        <v>28902781.77</v>
      </c>
      <c r="D10" s="147"/>
      <c r="E10" s="145"/>
    </row>
    <row r="11" spans="1:6" ht="15">
      <c r="A11" s="106">
        <v>6.1</v>
      </c>
      <c r="B11" s="263" t="s">
        <v>45</v>
      </c>
      <c r="C11" s="487">
        <v>880065189.48460007</v>
      </c>
      <c r="D11" s="148"/>
      <c r="E11" s="149"/>
    </row>
    <row r="12" spans="1:6" ht="15">
      <c r="A12" s="106">
        <v>6.2</v>
      </c>
      <c r="B12" s="264" t="s">
        <v>46</v>
      </c>
      <c r="C12" s="487">
        <v>-33113524.585590702</v>
      </c>
      <c r="D12" s="534"/>
      <c r="E12" s="149"/>
    </row>
    <row r="13" spans="1:6" ht="15">
      <c r="A13" s="106" t="s">
        <v>528</v>
      </c>
      <c r="B13" s="532" t="s">
        <v>530</v>
      </c>
      <c r="C13" s="487">
        <v>-25725664.903298099</v>
      </c>
      <c r="D13" s="152" t="s">
        <v>511</v>
      </c>
      <c r="E13" s="149"/>
    </row>
    <row r="14" spans="1:6" ht="15">
      <c r="A14" s="106" t="s">
        <v>529</v>
      </c>
      <c r="B14" s="533" t="s">
        <v>531</v>
      </c>
      <c r="C14" s="487">
        <v>-8800652</v>
      </c>
      <c r="D14" s="534"/>
      <c r="E14" s="149"/>
    </row>
    <row r="15" spans="1:6">
      <c r="A15" s="106">
        <v>6</v>
      </c>
      <c r="B15" s="146" t="s">
        <v>47</v>
      </c>
      <c r="C15" s="150">
        <f>C11+C12</f>
        <v>846951664.89900935</v>
      </c>
      <c r="D15" s="148"/>
      <c r="E15" s="145"/>
    </row>
    <row r="16" spans="1:6" ht="15">
      <c r="A16" s="106">
        <v>7</v>
      </c>
      <c r="B16" s="146" t="s">
        <v>48</v>
      </c>
      <c r="C16" s="486">
        <v>17418414.230000004</v>
      </c>
      <c r="D16" s="147"/>
      <c r="E16" s="145"/>
    </row>
    <row r="17" spans="1:5" ht="15">
      <c r="A17" s="106">
        <v>8</v>
      </c>
      <c r="B17" s="291" t="s">
        <v>209</v>
      </c>
      <c r="C17" s="486">
        <v>1389398.5</v>
      </c>
      <c r="D17" s="147"/>
      <c r="E17" s="145"/>
    </row>
    <row r="18" spans="1:5" ht="15">
      <c r="A18" s="106">
        <v>9</v>
      </c>
      <c r="B18" s="146" t="s">
        <v>49</v>
      </c>
      <c r="C18" s="486"/>
      <c r="D18" s="147"/>
      <c r="E18" s="145"/>
    </row>
    <row r="19" spans="1:5" ht="15">
      <c r="A19" s="106">
        <v>9.1</v>
      </c>
      <c r="B19" s="151" t="s">
        <v>94</v>
      </c>
      <c r="C19" s="486"/>
      <c r="D19" s="147"/>
      <c r="E19" s="145"/>
    </row>
    <row r="20" spans="1:5" ht="15">
      <c r="A20" s="106">
        <v>9.1999999999999993</v>
      </c>
      <c r="B20" s="151" t="s">
        <v>95</v>
      </c>
      <c r="C20" s="486"/>
      <c r="D20" s="147"/>
      <c r="E20" s="145"/>
    </row>
    <row r="21" spans="1:5" ht="15">
      <c r="A21" s="106">
        <v>9.3000000000000007</v>
      </c>
      <c r="B21" s="265" t="s">
        <v>279</v>
      </c>
      <c r="C21" s="486"/>
      <c r="D21" s="147"/>
      <c r="E21" s="145"/>
    </row>
    <row r="22" spans="1:5" ht="15">
      <c r="A22" s="106">
        <v>10</v>
      </c>
      <c r="B22" s="146" t="s">
        <v>50</v>
      </c>
      <c r="C22" s="486">
        <v>30813947.359999999</v>
      </c>
      <c r="D22" s="147"/>
      <c r="E22" s="145"/>
    </row>
    <row r="23" spans="1:5" ht="15">
      <c r="A23" s="106">
        <v>10.1</v>
      </c>
      <c r="B23" s="151" t="s">
        <v>96</v>
      </c>
      <c r="C23" s="488">
        <v>8756955.5600000005</v>
      </c>
      <c r="D23" s="152" t="s">
        <v>512</v>
      </c>
      <c r="E23" s="145"/>
    </row>
    <row r="24" spans="1:5" ht="15">
      <c r="A24" s="106">
        <v>11</v>
      </c>
      <c r="B24" s="153" t="s">
        <v>51</v>
      </c>
      <c r="C24" s="489">
        <v>30738727.220000003</v>
      </c>
      <c r="D24" s="154"/>
      <c r="E24" s="145"/>
    </row>
    <row r="25" spans="1:5" ht="15">
      <c r="A25" s="106">
        <v>12</v>
      </c>
      <c r="B25" s="155" t="s">
        <v>52</v>
      </c>
      <c r="C25" s="156">
        <f>SUM(C6:C10,C15:C18,C22,C24)</f>
        <v>1078600731.4990094</v>
      </c>
      <c r="D25" s="157"/>
      <c r="E25" s="158"/>
    </row>
    <row r="26" spans="1:5" ht="15">
      <c r="A26" s="106">
        <v>13</v>
      </c>
      <c r="B26" s="146" t="s">
        <v>54</v>
      </c>
      <c r="C26" s="490">
        <v>29255200</v>
      </c>
      <c r="D26" s="159"/>
      <c r="E26" s="145"/>
    </row>
    <row r="27" spans="1:5" ht="15">
      <c r="A27" s="106">
        <v>14</v>
      </c>
      <c r="B27" s="146" t="s">
        <v>55</v>
      </c>
      <c r="C27" s="486">
        <v>17421046.629999999</v>
      </c>
      <c r="D27" s="147"/>
      <c r="E27" s="145"/>
    </row>
    <row r="28" spans="1:5" ht="15">
      <c r="A28" s="106">
        <v>15</v>
      </c>
      <c r="B28" s="146" t="s">
        <v>56</v>
      </c>
      <c r="C28" s="486">
        <v>7924055.5463768598</v>
      </c>
      <c r="D28" s="147"/>
      <c r="E28" s="145"/>
    </row>
    <row r="29" spans="1:5" ht="15">
      <c r="A29" s="106">
        <v>16</v>
      </c>
      <c r="B29" s="146" t="s">
        <v>57</v>
      </c>
      <c r="C29" s="486">
        <v>43891198.160747007</v>
      </c>
      <c r="D29" s="147"/>
      <c r="E29" s="145"/>
    </row>
    <row r="30" spans="1:5" ht="15">
      <c r="A30" s="106">
        <v>17</v>
      </c>
      <c r="B30" s="146" t="s">
        <v>58</v>
      </c>
      <c r="C30" s="486">
        <v>0</v>
      </c>
      <c r="D30" s="147"/>
      <c r="E30" s="145"/>
    </row>
    <row r="31" spans="1:5" ht="15">
      <c r="A31" s="106">
        <v>18</v>
      </c>
      <c r="B31" s="146" t="s">
        <v>59</v>
      </c>
      <c r="C31" s="486">
        <v>746084220.69337082</v>
      </c>
      <c r="D31" s="147"/>
      <c r="E31" s="145"/>
    </row>
    <row r="32" spans="1:5" ht="15">
      <c r="A32" s="106">
        <v>19</v>
      </c>
      <c r="B32" s="146" t="s">
        <v>60</v>
      </c>
      <c r="C32" s="486">
        <v>19278297.75</v>
      </c>
      <c r="D32" s="147"/>
      <c r="E32" s="145"/>
    </row>
    <row r="33" spans="1:5" ht="15">
      <c r="A33" s="106">
        <v>20</v>
      </c>
      <c r="B33" s="146" t="s">
        <v>61</v>
      </c>
      <c r="C33" s="486">
        <v>60740805.859999985</v>
      </c>
      <c r="D33" s="147"/>
      <c r="E33" s="145"/>
    </row>
    <row r="34" spans="1:5" ht="15">
      <c r="A34" s="106">
        <v>21</v>
      </c>
      <c r="B34" s="153" t="s">
        <v>62</v>
      </c>
      <c r="C34" s="489">
        <v>21535980</v>
      </c>
      <c r="D34" s="154"/>
      <c r="E34" s="145"/>
    </row>
    <row r="35" spans="1:5" ht="15">
      <c r="A35" s="106">
        <v>21.1</v>
      </c>
      <c r="B35" s="160" t="s">
        <v>97</v>
      </c>
      <c r="C35" s="489">
        <v>21205980</v>
      </c>
      <c r="D35" s="152" t="s">
        <v>513</v>
      </c>
      <c r="E35" s="145"/>
    </row>
    <row r="36" spans="1:5" ht="15">
      <c r="A36" s="106">
        <v>22</v>
      </c>
      <c r="B36" s="155" t="s">
        <v>63</v>
      </c>
      <c r="C36" s="156">
        <f>SUM(C26:C34)</f>
        <v>946130804.6404947</v>
      </c>
      <c r="D36" s="157"/>
      <c r="E36" s="158"/>
    </row>
    <row r="37" spans="1:5" ht="15">
      <c r="A37" s="106">
        <v>23</v>
      </c>
      <c r="B37" s="153" t="s">
        <v>65</v>
      </c>
      <c r="C37" s="486">
        <v>4400000</v>
      </c>
      <c r="D37" s="152" t="s">
        <v>514</v>
      </c>
      <c r="E37" s="145"/>
    </row>
    <row r="38" spans="1:5" ht="15">
      <c r="A38" s="106">
        <v>24</v>
      </c>
      <c r="B38" s="153" t="s">
        <v>66</v>
      </c>
      <c r="C38" s="486">
        <v>0</v>
      </c>
      <c r="D38" s="147"/>
      <c r="E38" s="145"/>
    </row>
    <row r="39" spans="1:5" ht="15">
      <c r="A39" s="106">
        <v>25</v>
      </c>
      <c r="B39" s="153" t="s">
        <v>67</v>
      </c>
      <c r="C39" s="486">
        <v>0</v>
      </c>
      <c r="D39" s="147"/>
      <c r="E39" s="145"/>
    </row>
    <row r="40" spans="1:5" ht="15">
      <c r="A40" s="106">
        <v>26</v>
      </c>
      <c r="B40" s="153" t="s">
        <v>68</v>
      </c>
      <c r="C40" s="486">
        <v>0</v>
      </c>
      <c r="D40" s="147"/>
      <c r="E40" s="145"/>
    </row>
    <row r="41" spans="1:5" ht="15">
      <c r="A41" s="106">
        <v>27</v>
      </c>
      <c r="B41" s="153" t="s">
        <v>69</v>
      </c>
      <c r="C41" s="486">
        <v>0</v>
      </c>
      <c r="D41" s="147"/>
      <c r="E41" s="145"/>
    </row>
    <row r="42" spans="1:5" ht="15">
      <c r="A42" s="106">
        <v>28</v>
      </c>
      <c r="B42" s="153" t="s">
        <v>70</v>
      </c>
      <c r="C42" s="486">
        <v>127673467.14999992</v>
      </c>
      <c r="D42" s="152" t="s">
        <v>515</v>
      </c>
      <c r="E42" s="145"/>
    </row>
    <row r="43" spans="1:5" ht="15">
      <c r="A43" s="106">
        <v>29</v>
      </c>
      <c r="B43" s="153" t="s">
        <v>71</v>
      </c>
      <c r="C43" s="486">
        <v>396459</v>
      </c>
      <c r="D43" s="152" t="s">
        <v>516</v>
      </c>
      <c r="E43" s="145"/>
    </row>
    <row r="44" spans="1:5" ht="15.75" thickBot="1">
      <c r="A44" s="161">
        <v>30</v>
      </c>
      <c r="B44" s="162" t="s">
        <v>277</v>
      </c>
      <c r="C44" s="163">
        <f>SUM(C37:C43)</f>
        <v>132469926.14999992</v>
      </c>
      <c r="D44" s="164"/>
      <c r="E44" s="158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C2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0" bestFit="1" customWidth="1"/>
    <col min="17" max="17" width="14.7109375" style="50" customWidth="1"/>
    <col min="18" max="18" width="13" style="50" bestFit="1" customWidth="1"/>
    <col min="19" max="19" width="34.85546875" style="50" customWidth="1"/>
    <col min="20" max="16384" width="9.140625" style="50"/>
  </cols>
  <sheetData>
    <row r="1" spans="1:19">
      <c r="A1" s="2" t="s">
        <v>35</v>
      </c>
      <c r="B1" s="4" t="str">
        <f>'Info '!C2</f>
        <v>JSC "CREDO BANK"</v>
      </c>
    </row>
    <row r="2" spans="1:19">
      <c r="A2" s="2" t="s">
        <v>36</v>
      </c>
      <c r="B2" s="364" t="s">
        <v>523</v>
      </c>
      <c r="C2" s="364"/>
    </row>
    <row r="4" spans="1:19" ht="26.25" thickBot="1">
      <c r="A4" s="4" t="s">
        <v>259</v>
      </c>
      <c r="B4" s="313" t="s">
        <v>386</v>
      </c>
    </row>
    <row r="5" spans="1:19" s="301" customFormat="1">
      <c r="A5" s="296"/>
      <c r="B5" s="297"/>
      <c r="C5" s="298" t="s">
        <v>0</v>
      </c>
      <c r="D5" s="298" t="s">
        <v>1</v>
      </c>
      <c r="E5" s="298" t="s">
        <v>2</v>
      </c>
      <c r="F5" s="298" t="s">
        <v>3</v>
      </c>
      <c r="G5" s="298" t="s">
        <v>4</v>
      </c>
      <c r="H5" s="298" t="s">
        <v>10</v>
      </c>
      <c r="I5" s="298" t="s">
        <v>13</v>
      </c>
      <c r="J5" s="298" t="s">
        <v>14</v>
      </c>
      <c r="K5" s="298" t="s">
        <v>15</v>
      </c>
      <c r="L5" s="298" t="s">
        <v>16</v>
      </c>
      <c r="M5" s="298" t="s">
        <v>17</v>
      </c>
      <c r="N5" s="298" t="s">
        <v>18</v>
      </c>
      <c r="O5" s="298" t="s">
        <v>369</v>
      </c>
      <c r="P5" s="298" t="s">
        <v>370</v>
      </c>
      <c r="Q5" s="298" t="s">
        <v>371</v>
      </c>
      <c r="R5" s="299" t="s">
        <v>372</v>
      </c>
      <c r="S5" s="300" t="s">
        <v>373</v>
      </c>
    </row>
    <row r="6" spans="1:19" s="301" customFormat="1" ht="99" customHeight="1">
      <c r="A6" s="302"/>
      <c r="B6" s="565" t="s">
        <v>374</v>
      </c>
      <c r="C6" s="561">
        <v>0</v>
      </c>
      <c r="D6" s="562"/>
      <c r="E6" s="561">
        <v>0.2</v>
      </c>
      <c r="F6" s="562"/>
      <c r="G6" s="561">
        <v>0.35</v>
      </c>
      <c r="H6" s="562"/>
      <c r="I6" s="561">
        <v>0.5</v>
      </c>
      <c r="J6" s="562"/>
      <c r="K6" s="561">
        <v>0.75</v>
      </c>
      <c r="L6" s="562"/>
      <c r="M6" s="561">
        <v>1</v>
      </c>
      <c r="N6" s="562"/>
      <c r="O6" s="561">
        <v>1.5</v>
      </c>
      <c r="P6" s="562"/>
      <c r="Q6" s="561">
        <v>2.5</v>
      </c>
      <c r="R6" s="562"/>
      <c r="S6" s="563" t="s">
        <v>258</v>
      </c>
    </row>
    <row r="7" spans="1:19" s="301" customFormat="1" ht="30.75" customHeight="1">
      <c r="A7" s="302"/>
      <c r="B7" s="566"/>
      <c r="C7" s="292" t="s">
        <v>261</v>
      </c>
      <c r="D7" s="292" t="s">
        <v>260</v>
      </c>
      <c r="E7" s="292" t="s">
        <v>261</v>
      </c>
      <c r="F7" s="292" t="s">
        <v>260</v>
      </c>
      <c r="G7" s="292" t="s">
        <v>261</v>
      </c>
      <c r="H7" s="292" t="s">
        <v>260</v>
      </c>
      <c r="I7" s="292" t="s">
        <v>261</v>
      </c>
      <c r="J7" s="292" t="s">
        <v>260</v>
      </c>
      <c r="K7" s="292" t="s">
        <v>261</v>
      </c>
      <c r="L7" s="292" t="s">
        <v>260</v>
      </c>
      <c r="M7" s="292" t="s">
        <v>261</v>
      </c>
      <c r="N7" s="292" t="s">
        <v>260</v>
      </c>
      <c r="O7" s="292" t="s">
        <v>261</v>
      </c>
      <c r="P7" s="292" t="s">
        <v>260</v>
      </c>
      <c r="Q7" s="292" t="s">
        <v>261</v>
      </c>
      <c r="R7" s="292" t="s">
        <v>260</v>
      </c>
      <c r="S7" s="564"/>
    </row>
    <row r="8" spans="1:19" s="167" customFormat="1">
      <c r="A8" s="165">
        <v>1</v>
      </c>
      <c r="B8" s="1" t="s">
        <v>101</v>
      </c>
      <c r="C8" s="166">
        <v>32973194.219999999</v>
      </c>
      <c r="D8" s="166"/>
      <c r="E8" s="166"/>
      <c r="F8" s="166"/>
      <c r="G8" s="166"/>
      <c r="H8" s="166"/>
      <c r="I8" s="166"/>
      <c r="J8" s="166"/>
      <c r="K8" s="166"/>
      <c r="L8" s="166"/>
      <c r="M8" s="166">
        <v>34009680.280000001</v>
      </c>
      <c r="N8" s="166"/>
      <c r="O8" s="166"/>
      <c r="P8" s="166"/>
      <c r="Q8" s="166"/>
      <c r="R8" s="166"/>
      <c r="S8" s="314">
        <f>$C$6*SUM(C8:D8)+$E$6*SUM(E8:F8)+$G$6*SUM(G8:H8)+$I$6*SUM(I8:J8)+$K$6*SUM(K8:L8)+$M$6*SUM(M8:N8)+$O$6*SUM(O8:P8)+$Q$6*SUM(Q8:R8)</f>
        <v>34009680.280000001</v>
      </c>
    </row>
    <row r="9" spans="1:19" s="167" customFormat="1">
      <c r="A9" s="165">
        <v>2</v>
      </c>
      <c r="B9" s="1" t="s">
        <v>102</v>
      </c>
      <c r="C9" s="166">
        <v>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314">
        <f t="shared" ref="S9:S21" si="0">$C$6*SUM(C9:D9)+$E$6*SUM(E9:F9)+$G$6*SUM(G9:H9)+$I$6*SUM(I9:J9)+$K$6*SUM(K9:L9)+$M$6*SUM(M9:N9)+$O$6*SUM(O9:P9)+$Q$6*SUM(Q9:R9)</f>
        <v>0</v>
      </c>
    </row>
    <row r="10" spans="1:19" s="167" customFormat="1">
      <c r="A10" s="165">
        <v>3</v>
      </c>
      <c r="B10" s="1" t="s">
        <v>280</v>
      </c>
      <c r="C10" s="166">
        <v>0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314">
        <f t="shared" si="0"/>
        <v>0</v>
      </c>
    </row>
    <row r="11" spans="1:19" s="167" customFormat="1">
      <c r="A11" s="165">
        <v>4</v>
      </c>
      <c r="B11" s="1" t="s">
        <v>103</v>
      </c>
      <c r="C11" s="166">
        <v>26135078.899999999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314">
        <f t="shared" si="0"/>
        <v>0</v>
      </c>
    </row>
    <row r="12" spans="1:19" s="167" customFormat="1">
      <c r="A12" s="165">
        <v>5</v>
      </c>
      <c r="B12" s="1" t="s">
        <v>104</v>
      </c>
      <c r="C12" s="166"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314">
        <f t="shared" si="0"/>
        <v>0</v>
      </c>
    </row>
    <row r="13" spans="1:19" s="167" customFormat="1">
      <c r="A13" s="165">
        <v>6</v>
      </c>
      <c r="B13" s="1" t="s">
        <v>105</v>
      </c>
      <c r="C13" s="166">
        <v>0</v>
      </c>
      <c r="D13" s="166"/>
      <c r="E13" s="166">
        <v>327366.42</v>
      </c>
      <c r="F13" s="166"/>
      <c r="G13" s="166"/>
      <c r="H13" s="166"/>
      <c r="I13" s="166">
        <v>20507420.380000003</v>
      </c>
      <c r="J13" s="166"/>
      <c r="K13" s="166"/>
      <c r="L13" s="166"/>
      <c r="M13" s="166">
        <v>583795</v>
      </c>
      <c r="N13" s="166"/>
      <c r="O13" s="166"/>
      <c r="P13" s="166"/>
      <c r="Q13" s="166"/>
      <c r="R13" s="166"/>
      <c r="S13" s="314">
        <f t="shared" si="0"/>
        <v>10902978.474000001</v>
      </c>
    </row>
    <row r="14" spans="1:19" s="167" customFormat="1">
      <c r="A14" s="165">
        <v>7</v>
      </c>
      <c r="B14" s="1" t="s">
        <v>106</v>
      </c>
      <c r="C14" s="166"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314">
        <f t="shared" si="0"/>
        <v>0</v>
      </c>
    </row>
    <row r="15" spans="1:19" s="167" customFormat="1">
      <c r="A15" s="165">
        <v>8</v>
      </c>
      <c r="B15" s="1" t="s">
        <v>107</v>
      </c>
      <c r="C15" s="166"/>
      <c r="D15" s="166"/>
      <c r="E15" s="166"/>
      <c r="F15" s="166"/>
      <c r="G15" s="166"/>
      <c r="H15" s="166"/>
      <c r="I15" s="166"/>
      <c r="J15" s="166"/>
      <c r="K15" s="166">
        <v>828571378.6324898</v>
      </c>
      <c r="L15" s="166">
        <v>2310146.71</v>
      </c>
      <c r="M15" s="166"/>
      <c r="N15" s="166"/>
      <c r="O15" s="166"/>
      <c r="P15" s="166"/>
      <c r="Q15" s="166"/>
      <c r="R15" s="166"/>
      <c r="S15" s="314">
        <f t="shared" si="0"/>
        <v>623161144.00686741</v>
      </c>
    </row>
    <row r="16" spans="1:19" s="167" customFormat="1">
      <c r="A16" s="165">
        <v>9</v>
      </c>
      <c r="B16" s="1" t="s">
        <v>108</v>
      </c>
      <c r="C16" s="166"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314">
        <f t="shared" si="0"/>
        <v>0</v>
      </c>
    </row>
    <row r="17" spans="1:19" s="167" customFormat="1">
      <c r="A17" s="165">
        <v>10</v>
      </c>
      <c r="B17" s="1" t="s">
        <v>109</v>
      </c>
      <c r="C17" s="166"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>
        <v>1773107.4994791741</v>
      </c>
      <c r="N17" s="166"/>
      <c r="O17" s="166">
        <v>99958.690119214822</v>
      </c>
      <c r="P17" s="166"/>
      <c r="Q17" s="166"/>
      <c r="R17" s="166"/>
      <c r="S17" s="314">
        <f t="shared" si="0"/>
        <v>1923045.5346579964</v>
      </c>
    </row>
    <row r="18" spans="1:19" s="167" customFormat="1">
      <c r="A18" s="165">
        <v>11</v>
      </c>
      <c r="B18" s="1" t="s">
        <v>110</v>
      </c>
      <c r="C18" s="166"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>
        <v>44588474.491034947</v>
      </c>
      <c r="N18" s="166"/>
      <c r="O18" s="166">
        <v>14861149.684642816</v>
      </c>
      <c r="P18" s="166"/>
      <c r="Q18" s="166"/>
      <c r="R18" s="166"/>
      <c r="S18" s="314">
        <f t="shared" si="0"/>
        <v>66880199.017999172</v>
      </c>
    </row>
    <row r="19" spans="1:19" s="167" customFormat="1">
      <c r="A19" s="165">
        <v>12</v>
      </c>
      <c r="B19" s="1" t="s">
        <v>111</v>
      </c>
      <c r="C19" s="166"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314">
        <f t="shared" si="0"/>
        <v>0</v>
      </c>
    </row>
    <row r="20" spans="1:19" s="167" customFormat="1">
      <c r="A20" s="165">
        <v>13</v>
      </c>
      <c r="B20" s="1" t="s">
        <v>257</v>
      </c>
      <c r="C20" s="166"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314">
        <f t="shared" si="0"/>
        <v>0</v>
      </c>
    </row>
    <row r="21" spans="1:19" s="167" customFormat="1">
      <c r="A21" s="165">
        <v>14</v>
      </c>
      <c r="B21" s="1" t="s">
        <v>113</v>
      </c>
      <c r="C21" s="166">
        <v>36953719.259999998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>
        <v>54185117.519999996</v>
      </c>
      <c r="N21" s="166"/>
      <c r="O21" s="166"/>
      <c r="P21" s="166"/>
      <c r="Q21" s="166"/>
      <c r="R21" s="166"/>
      <c r="S21" s="314">
        <f t="shared" si="0"/>
        <v>54185117.519999996</v>
      </c>
    </row>
    <row r="22" spans="1:19" ht="13.5" thickBot="1">
      <c r="A22" s="168"/>
      <c r="B22" s="169" t="s">
        <v>114</v>
      </c>
      <c r="C22" s="170">
        <f>SUM(C8:C21)</f>
        <v>96061992.379999995</v>
      </c>
      <c r="D22" s="170">
        <f t="shared" ref="D22:J22" si="1">SUM(D8:D21)</f>
        <v>0</v>
      </c>
      <c r="E22" s="170">
        <f t="shared" si="1"/>
        <v>327366.42</v>
      </c>
      <c r="F22" s="170">
        <f t="shared" si="1"/>
        <v>0</v>
      </c>
      <c r="G22" s="170">
        <f t="shared" si="1"/>
        <v>0</v>
      </c>
      <c r="H22" s="170">
        <f t="shared" si="1"/>
        <v>0</v>
      </c>
      <c r="I22" s="170">
        <f t="shared" si="1"/>
        <v>20507420.380000003</v>
      </c>
      <c r="J22" s="170">
        <f t="shared" si="1"/>
        <v>0</v>
      </c>
      <c r="K22" s="170">
        <f t="shared" ref="K22:S22" si="2">SUM(K8:K21)</f>
        <v>828571378.6324898</v>
      </c>
      <c r="L22" s="170">
        <f t="shared" si="2"/>
        <v>2310146.71</v>
      </c>
      <c r="M22" s="170">
        <f t="shared" si="2"/>
        <v>135140174.79051411</v>
      </c>
      <c r="N22" s="170">
        <f t="shared" si="2"/>
        <v>0</v>
      </c>
      <c r="O22" s="170">
        <f t="shared" si="2"/>
        <v>14961108.37476203</v>
      </c>
      <c r="P22" s="170">
        <f t="shared" si="2"/>
        <v>0</v>
      </c>
      <c r="Q22" s="170">
        <f t="shared" si="2"/>
        <v>0</v>
      </c>
      <c r="R22" s="170">
        <f t="shared" si="2"/>
        <v>0</v>
      </c>
      <c r="S22" s="315">
        <f t="shared" si="2"/>
        <v>791062164.83352447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0"/>
  </cols>
  <sheetData>
    <row r="1" spans="1:22">
      <c r="A1" s="2" t="s">
        <v>35</v>
      </c>
      <c r="B1" s="4" t="str">
        <f>'Info '!C2</f>
        <v>JSC "CREDO BANK"</v>
      </c>
    </row>
    <row r="2" spans="1:22">
      <c r="A2" s="2" t="s">
        <v>36</v>
      </c>
      <c r="B2" s="364" t="s">
        <v>523</v>
      </c>
    </row>
    <row r="4" spans="1:22" ht="13.5" thickBot="1">
      <c r="A4" s="4" t="s">
        <v>377</v>
      </c>
      <c r="B4" s="171" t="s">
        <v>100</v>
      </c>
      <c r="V4" s="52" t="s">
        <v>78</v>
      </c>
    </row>
    <row r="5" spans="1:22" ht="12.75" customHeight="1">
      <c r="A5" s="172"/>
      <c r="B5" s="173"/>
      <c r="C5" s="567" t="s">
        <v>288</v>
      </c>
      <c r="D5" s="568"/>
      <c r="E5" s="568"/>
      <c r="F5" s="568"/>
      <c r="G5" s="568"/>
      <c r="H5" s="568"/>
      <c r="I5" s="568"/>
      <c r="J5" s="568"/>
      <c r="K5" s="568"/>
      <c r="L5" s="569"/>
      <c r="M5" s="570" t="s">
        <v>289</v>
      </c>
      <c r="N5" s="571"/>
      <c r="O5" s="571"/>
      <c r="P5" s="571"/>
      <c r="Q5" s="571"/>
      <c r="R5" s="571"/>
      <c r="S5" s="572"/>
      <c r="T5" s="575" t="s">
        <v>375</v>
      </c>
      <c r="U5" s="575" t="s">
        <v>376</v>
      </c>
      <c r="V5" s="573" t="s">
        <v>126</v>
      </c>
    </row>
    <row r="6" spans="1:22" s="112" customFormat="1" ht="102">
      <c r="A6" s="109"/>
      <c r="B6" s="174"/>
      <c r="C6" s="175" t="s">
        <v>115</v>
      </c>
      <c r="D6" s="268" t="s">
        <v>116</v>
      </c>
      <c r="E6" s="202" t="s">
        <v>291</v>
      </c>
      <c r="F6" s="202" t="s">
        <v>292</v>
      </c>
      <c r="G6" s="268" t="s">
        <v>295</v>
      </c>
      <c r="H6" s="268" t="s">
        <v>290</v>
      </c>
      <c r="I6" s="268" t="s">
        <v>117</v>
      </c>
      <c r="J6" s="268" t="s">
        <v>118</v>
      </c>
      <c r="K6" s="176" t="s">
        <v>119</v>
      </c>
      <c r="L6" s="177" t="s">
        <v>120</v>
      </c>
      <c r="M6" s="175" t="s">
        <v>293</v>
      </c>
      <c r="N6" s="176" t="s">
        <v>121</v>
      </c>
      <c r="O6" s="176" t="s">
        <v>122</v>
      </c>
      <c r="P6" s="176" t="s">
        <v>123</v>
      </c>
      <c r="Q6" s="176" t="s">
        <v>124</v>
      </c>
      <c r="R6" s="176" t="s">
        <v>125</v>
      </c>
      <c r="S6" s="294" t="s">
        <v>294</v>
      </c>
      <c r="T6" s="576"/>
      <c r="U6" s="576"/>
      <c r="V6" s="574"/>
    </row>
    <row r="7" spans="1:22" s="167" customFormat="1">
      <c r="A7" s="178">
        <v>1</v>
      </c>
      <c r="B7" s="1" t="s">
        <v>101</v>
      </c>
      <c r="C7" s="179"/>
      <c r="D7" s="166"/>
      <c r="E7" s="166"/>
      <c r="F7" s="166"/>
      <c r="G7" s="166"/>
      <c r="H7" s="166"/>
      <c r="I7" s="166"/>
      <c r="J7" s="166"/>
      <c r="K7" s="166"/>
      <c r="L7" s="180"/>
      <c r="M7" s="179"/>
      <c r="N7" s="166"/>
      <c r="O7" s="166"/>
      <c r="P7" s="166"/>
      <c r="Q7" s="166"/>
      <c r="R7" s="166"/>
      <c r="S7" s="180"/>
      <c r="T7" s="303"/>
      <c r="U7" s="303"/>
      <c r="V7" s="181">
        <f>SUM(C7:S7)</f>
        <v>0</v>
      </c>
    </row>
    <row r="8" spans="1:22" s="167" customFormat="1">
      <c r="A8" s="178">
        <v>2</v>
      </c>
      <c r="B8" s="1" t="s">
        <v>102</v>
      </c>
      <c r="C8" s="179"/>
      <c r="D8" s="166"/>
      <c r="E8" s="166"/>
      <c r="F8" s="166"/>
      <c r="G8" s="166"/>
      <c r="H8" s="166"/>
      <c r="I8" s="166"/>
      <c r="J8" s="166"/>
      <c r="K8" s="166"/>
      <c r="L8" s="180"/>
      <c r="M8" s="179"/>
      <c r="N8" s="166"/>
      <c r="O8" s="166"/>
      <c r="P8" s="166"/>
      <c r="Q8" s="166"/>
      <c r="R8" s="166"/>
      <c r="S8" s="180"/>
      <c r="T8" s="303"/>
      <c r="U8" s="303"/>
      <c r="V8" s="181">
        <f t="shared" ref="V8:V20" si="0">SUM(C8:S8)</f>
        <v>0</v>
      </c>
    </row>
    <row r="9" spans="1:22" s="167" customFormat="1">
      <c r="A9" s="178">
        <v>3</v>
      </c>
      <c r="B9" s="1" t="s">
        <v>281</v>
      </c>
      <c r="C9" s="179"/>
      <c r="D9" s="166"/>
      <c r="E9" s="166"/>
      <c r="F9" s="166"/>
      <c r="G9" s="166"/>
      <c r="H9" s="166"/>
      <c r="I9" s="166"/>
      <c r="J9" s="166"/>
      <c r="K9" s="166"/>
      <c r="L9" s="180"/>
      <c r="M9" s="179"/>
      <c r="N9" s="166"/>
      <c r="O9" s="166"/>
      <c r="P9" s="166"/>
      <c r="Q9" s="166"/>
      <c r="R9" s="166"/>
      <c r="S9" s="180"/>
      <c r="T9" s="303"/>
      <c r="U9" s="303"/>
      <c r="V9" s="181">
        <f t="shared" si="0"/>
        <v>0</v>
      </c>
    </row>
    <row r="10" spans="1:22" s="167" customFormat="1">
      <c r="A10" s="178">
        <v>4</v>
      </c>
      <c r="B10" s="1" t="s">
        <v>103</v>
      </c>
      <c r="C10" s="179"/>
      <c r="D10" s="166"/>
      <c r="E10" s="166"/>
      <c r="F10" s="166"/>
      <c r="G10" s="166"/>
      <c r="H10" s="166"/>
      <c r="I10" s="166"/>
      <c r="J10" s="166"/>
      <c r="K10" s="166"/>
      <c r="L10" s="180"/>
      <c r="M10" s="179"/>
      <c r="N10" s="166"/>
      <c r="O10" s="166"/>
      <c r="P10" s="166"/>
      <c r="Q10" s="166"/>
      <c r="R10" s="166"/>
      <c r="S10" s="180"/>
      <c r="T10" s="303"/>
      <c r="U10" s="303"/>
      <c r="V10" s="181">
        <f t="shared" si="0"/>
        <v>0</v>
      </c>
    </row>
    <row r="11" spans="1:22" s="167" customFormat="1">
      <c r="A11" s="178">
        <v>5</v>
      </c>
      <c r="B11" s="1" t="s">
        <v>104</v>
      </c>
      <c r="C11" s="179"/>
      <c r="D11" s="166"/>
      <c r="E11" s="166"/>
      <c r="F11" s="166"/>
      <c r="G11" s="166"/>
      <c r="H11" s="166"/>
      <c r="I11" s="166"/>
      <c r="J11" s="166"/>
      <c r="K11" s="166"/>
      <c r="L11" s="180"/>
      <c r="M11" s="179"/>
      <c r="N11" s="166"/>
      <c r="O11" s="166"/>
      <c r="P11" s="166"/>
      <c r="Q11" s="166"/>
      <c r="R11" s="166"/>
      <c r="S11" s="180"/>
      <c r="T11" s="303"/>
      <c r="U11" s="303"/>
      <c r="V11" s="181">
        <f t="shared" si="0"/>
        <v>0</v>
      </c>
    </row>
    <row r="12" spans="1:22" s="167" customFormat="1">
      <c r="A12" s="178">
        <v>6</v>
      </c>
      <c r="B12" s="1" t="s">
        <v>105</v>
      </c>
      <c r="C12" s="179"/>
      <c r="D12" s="166"/>
      <c r="E12" s="166"/>
      <c r="F12" s="166"/>
      <c r="G12" s="166"/>
      <c r="H12" s="166"/>
      <c r="I12" s="166"/>
      <c r="J12" s="166"/>
      <c r="K12" s="166"/>
      <c r="L12" s="180"/>
      <c r="M12" s="179"/>
      <c r="N12" s="166"/>
      <c r="O12" s="166"/>
      <c r="P12" s="166"/>
      <c r="Q12" s="166"/>
      <c r="R12" s="166"/>
      <c r="S12" s="180"/>
      <c r="T12" s="303"/>
      <c r="U12" s="303"/>
      <c r="V12" s="181">
        <f t="shared" si="0"/>
        <v>0</v>
      </c>
    </row>
    <row r="13" spans="1:22" s="167" customFormat="1">
      <c r="A13" s="178">
        <v>7</v>
      </c>
      <c r="B13" s="1" t="s">
        <v>106</v>
      </c>
      <c r="C13" s="179"/>
      <c r="D13" s="166"/>
      <c r="E13" s="166"/>
      <c r="F13" s="166"/>
      <c r="G13" s="166"/>
      <c r="H13" s="166"/>
      <c r="I13" s="166"/>
      <c r="J13" s="166"/>
      <c r="K13" s="166"/>
      <c r="L13" s="180"/>
      <c r="M13" s="179"/>
      <c r="N13" s="166"/>
      <c r="O13" s="166"/>
      <c r="P13" s="166"/>
      <c r="Q13" s="166"/>
      <c r="R13" s="166"/>
      <c r="S13" s="180"/>
      <c r="T13" s="303"/>
      <c r="U13" s="303"/>
      <c r="V13" s="181">
        <f t="shared" si="0"/>
        <v>0</v>
      </c>
    </row>
    <row r="14" spans="1:22" s="167" customFormat="1">
      <c r="A14" s="178">
        <v>8</v>
      </c>
      <c r="B14" s="1" t="s">
        <v>107</v>
      </c>
      <c r="C14" s="179"/>
      <c r="D14" s="166"/>
      <c r="E14" s="166"/>
      <c r="F14" s="166"/>
      <c r="G14" s="166"/>
      <c r="H14" s="166"/>
      <c r="I14" s="166"/>
      <c r="J14" s="166"/>
      <c r="K14" s="166"/>
      <c r="L14" s="180"/>
      <c r="M14" s="179"/>
      <c r="N14" s="166"/>
      <c r="O14" s="166"/>
      <c r="P14" s="166"/>
      <c r="Q14" s="166"/>
      <c r="R14" s="166"/>
      <c r="S14" s="180"/>
      <c r="T14" s="303"/>
      <c r="U14" s="303"/>
      <c r="V14" s="181">
        <f t="shared" si="0"/>
        <v>0</v>
      </c>
    </row>
    <row r="15" spans="1:22" s="167" customFormat="1">
      <c r="A15" s="178">
        <v>9</v>
      </c>
      <c r="B15" s="1" t="s">
        <v>108</v>
      </c>
      <c r="C15" s="179"/>
      <c r="D15" s="166"/>
      <c r="E15" s="166"/>
      <c r="F15" s="166"/>
      <c r="G15" s="166"/>
      <c r="H15" s="166"/>
      <c r="I15" s="166"/>
      <c r="J15" s="166"/>
      <c r="K15" s="166"/>
      <c r="L15" s="180"/>
      <c r="M15" s="179"/>
      <c r="N15" s="166"/>
      <c r="O15" s="166"/>
      <c r="P15" s="166"/>
      <c r="Q15" s="166"/>
      <c r="R15" s="166"/>
      <c r="S15" s="180"/>
      <c r="T15" s="303"/>
      <c r="U15" s="303"/>
      <c r="V15" s="181">
        <f t="shared" si="0"/>
        <v>0</v>
      </c>
    </row>
    <row r="16" spans="1:22" s="167" customFormat="1">
      <c r="A16" s="178">
        <v>10</v>
      </c>
      <c r="B16" s="1" t="s">
        <v>109</v>
      </c>
      <c r="C16" s="179"/>
      <c r="D16" s="166"/>
      <c r="E16" s="166"/>
      <c r="F16" s="166"/>
      <c r="G16" s="166"/>
      <c r="H16" s="166"/>
      <c r="I16" s="166"/>
      <c r="J16" s="166"/>
      <c r="K16" s="166"/>
      <c r="L16" s="180"/>
      <c r="M16" s="179"/>
      <c r="N16" s="166"/>
      <c r="O16" s="166"/>
      <c r="P16" s="166"/>
      <c r="Q16" s="166"/>
      <c r="R16" s="166"/>
      <c r="S16" s="180"/>
      <c r="T16" s="303"/>
      <c r="U16" s="303"/>
      <c r="V16" s="181">
        <f t="shared" si="0"/>
        <v>0</v>
      </c>
    </row>
    <row r="17" spans="1:22" s="167" customFormat="1">
      <c r="A17" s="178">
        <v>11</v>
      </c>
      <c r="B17" s="1" t="s">
        <v>110</v>
      </c>
      <c r="C17" s="179"/>
      <c r="D17" s="166"/>
      <c r="E17" s="166"/>
      <c r="F17" s="166"/>
      <c r="G17" s="166"/>
      <c r="H17" s="166"/>
      <c r="I17" s="166"/>
      <c r="J17" s="166"/>
      <c r="K17" s="166"/>
      <c r="L17" s="180"/>
      <c r="M17" s="179"/>
      <c r="N17" s="166"/>
      <c r="O17" s="166"/>
      <c r="P17" s="166"/>
      <c r="Q17" s="166"/>
      <c r="R17" s="166"/>
      <c r="S17" s="180"/>
      <c r="T17" s="303"/>
      <c r="U17" s="303"/>
      <c r="V17" s="181">
        <f t="shared" si="0"/>
        <v>0</v>
      </c>
    </row>
    <row r="18" spans="1:22" s="167" customFormat="1">
      <c r="A18" s="178">
        <v>12</v>
      </c>
      <c r="B18" s="1" t="s">
        <v>111</v>
      </c>
      <c r="C18" s="179"/>
      <c r="D18" s="166"/>
      <c r="E18" s="166"/>
      <c r="F18" s="166"/>
      <c r="G18" s="166"/>
      <c r="H18" s="166"/>
      <c r="I18" s="166"/>
      <c r="J18" s="166"/>
      <c r="K18" s="166"/>
      <c r="L18" s="180"/>
      <c r="M18" s="179"/>
      <c r="N18" s="166"/>
      <c r="O18" s="166"/>
      <c r="P18" s="166"/>
      <c r="Q18" s="166"/>
      <c r="R18" s="166"/>
      <c r="S18" s="180"/>
      <c r="T18" s="303"/>
      <c r="U18" s="303"/>
      <c r="V18" s="181">
        <f t="shared" si="0"/>
        <v>0</v>
      </c>
    </row>
    <row r="19" spans="1:22" s="167" customFormat="1">
      <c r="A19" s="178">
        <v>13</v>
      </c>
      <c r="B19" s="1" t="s">
        <v>112</v>
      </c>
      <c r="C19" s="179"/>
      <c r="D19" s="166"/>
      <c r="E19" s="166"/>
      <c r="F19" s="166"/>
      <c r="G19" s="166"/>
      <c r="H19" s="166"/>
      <c r="I19" s="166"/>
      <c r="J19" s="166"/>
      <c r="K19" s="166"/>
      <c r="L19" s="180"/>
      <c r="M19" s="179"/>
      <c r="N19" s="166"/>
      <c r="O19" s="166"/>
      <c r="P19" s="166"/>
      <c r="Q19" s="166"/>
      <c r="R19" s="166"/>
      <c r="S19" s="180"/>
      <c r="T19" s="303"/>
      <c r="U19" s="303"/>
      <c r="V19" s="181">
        <f t="shared" si="0"/>
        <v>0</v>
      </c>
    </row>
    <row r="20" spans="1:22" s="167" customFormat="1">
      <c r="A20" s="178">
        <v>14</v>
      </c>
      <c r="B20" s="1" t="s">
        <v>113</v>
      </c>
      <c r="C20" s="179"/>
      <c r="D20" s="166"/>
      <c r="E20" s="166"/>
      <c r="F20" s="166"/>
      <c r="G20" s="166"/>
      <c r="H20" s="166"/>
      <c r="I20" s="166"/>
      <c r="J20" s="166"/>
      <c r="K20" s="166"/>
      <c r="L20" s="180"/>
      <c r="M20" s="179"/>
      <c r="N20" s="166"/>
      <c r="O20" s="166"/>
      <c r="P20" s="166"/>
      <c r="Q20" s="166"/>
      <c r="R20" s="166"/>
      <c r="S20" s="180"/>
      <c r="T20" s="303"/>
      <c r="U20" s="303"/>
      <c r="V20" s="181">
        <f t="shared" si="0"/>
        <v>0</v>
      </c>
    </row>
    <row r="21" spans="1:22" ht="13.5" thickBot="1">
      <c r="A21" s="168"/>
      <c r="B21" s="182" t="s">
        <v>114</v>
      </c>
      <c r="C21" s="183">
        <f>SUM(C7:C20)</f>
        <v>0</v>
      </c>
      <c r="D21" s="170">
        <f t="shared" ref="D21:V21" si="1">SUM(D7:D20)</f>
        <v>0</v>
      </c>
      <c r="E21" s="170">
        <f t="shared" si="1"/>
        <v>0</v>
      </c>
      <c r="F21" s="170">
        <f t="shared" si="1"/>
        <v>0</v>
      </c>
      <c r="G21" s="170">
        <f t="shared" si="1"/>
        <v>0</v>
      </c>
      <c r="H21" s="170">
        <f t="shared" si="1"/>
        <v>0</v>
      </c>
      <c r="I21" s="170">
        <f t="shared" si="1"/>
        <v>0</v>
      </c>
      <c r="J21" s="170">
        <f t="shared" si="1"/>
        <v>0</v>
      </c>
      <c r="K21" s="170">
        <f t="shared" si="1"/>
        <v>0</v>
      </c>
      <c r="L21" s="184">
        <f t="shared" si="1"/>
        <v>0</v>
      </c>
      <c r="M21" s="183">
        <f t="shared" si="1"/>
        <v>0</v>
      </c>
      <c r="N21" s="170">
        <f t="shared" si="1"/>
        <v>0</v>
      </c>
      <c r="O21" s="170">
        <f t="shared" si="1"/>
        <v>0</v>
      </c>
      <c r="P21" s="170">
        <f t="shared" si="1"/>
        <v>0</v>
      </c>
      <c r="Q21" s="170">
        <f t="shared" si="1"/>
        <v>0</v>
      </c>
      <c r="R21" s="170">
        <f t="shared" si="1"/>
        <v>0</v>
      </c>
      <c r="S21" s="184">
        <f>SUM(S7:S20)</f>
        <v>0</v>
      </c>
      <c r="T21" s="184">
        <f>SUM(T7:T20)</f>
        <v>0</v>
      </c>
      <c r="U21" s="184">
        <f t="shared" ref="U21" si="2">SUM(U7:U20)</f>
        <v>0</v>
      </c>
      <c r="V21" s="185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86"/>
      <c r="B25" s="186"/>
      <c r="C25" s="7"/>
      <c r="D25" s="86"/>
      <c r="E25" s="86"/>
    </row>
    <row r="26" spans="1:22">
      <c r="A26" s="186"/>
      <c r="B26" s="87"/>
      <c r="C26" s="7"/>
      <c r="D26" s="86"/>
      <c r="E26" s="86"/>
    </row>
    <row r="27" spans="1:22">
      <c r="A27" s="186"/>
      <c r="B27" s="186"/>
      <c r="C27" s="7"/>
      <c r="D27" s="86"/>
      <c r="E27" s="86"/>
    </row>
    <row r="28" spans="1:22">
      <c r="A28" s="186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D23" sqref="D23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4" customWidth="1"/>
    <col min="4" max="4" width="14.85546875" style="304" bestFit="1" customWidth="1"/>
    <col min="5" max="5" width="17.7109375" style="304" customWidth="1"/>
    <col min="6" max="6" width="15.85546875" style="304" customWidth="1"/>
    <col min="7" max="7" width="17.42578125" style="304" customWidth="1"/>
    <col min="8" max="8" width="15.28515625" style="304" customWidth="1"/>
    <col min="9" max="16384" width="9.140625" style="50"/>
  </cols>
  <sheetData>
    <row r="1" spans="1:9">
      <c r="A1" s="2" t="s">
        <v>35</v>
      </c>
      <c r="B1" s="4" t="str">
        <f>'Info '!C2</f>
        <v>JSC "CREDO BANK"</v>
      </c>
    </row>
    <row r="2" spans="1:9">
      <c r="A2" s="2" t="s">
        <v>36</v>
      </c>
      <c r="B2" s="364" t="s">
        <v>523</v>
      </c>
    </row>
    <row r="4" spans="1:9" ht="13.5" thickBot="1">
      <c r="A4" s="2" t="s">
        <v>263</v>
      </c>
      <c r="B4" s="171" t="s">
        <v>387</v>
      </c>
    </row>
    <row r="5" spans="1:9">
      <c r="A5" s="172"/>
      <c r="B5" s="187"/>
      <c r="C5" s="305" t="s">
        <v>0</v>
      </c>
      <c r="D5" s="305" t="s">
        <v>1</v>
      </c>
      <c r="E5" s="305" t="s">
        <v>2</v>
      </c>
      <c r="F5" s="305" t="s">
        <v>3</v>
      </c>
      <c r="G5" s="306" t="s">
        <v>4</v>
      </c>
      <c r="H5" s="307" t="s">
        <v>10</v>
      </c>
      <c r="I5" s="188"/>
    </row>
    <row r="6" spans="1:9" s="188" customFormat="1" ht="12.75" customHeight="1">
      <c r="A6" s="189"/>
      <c r="B6" s="579" t="s">
        <v>262</v>
      </c>
      <c r="C6" s="581" t="s">
        <v>379</v>
      </c>
      <c r="D6" s="583" t="s">
        <v>378</v>
      </c>
      <c r="E6" s="584"/>
      <c r="F6" s="581" t="s">
        <v>383</v>
      </c>
      <c r="G6" s="581" t="s">
        <v>384</v>
      </c>
      <c r="H6" s="577" t="s">
        <v>382</v>
      </c>
    </row>
    <row r="7" spans="1:9" ht="38.25">
      <c r="A7" s="191"/>
      <c r="B7" s="580"/>
      <c r="C7" s="582"/>
      <c r="D7" s="308" t="s">
        <v>381</v>
      </c>
      <c r="E7" s="308" t="s">
        <v>380</v>
      </c>
      <c r="F7" s="582"/>
      <c r="G7" s="582"/>
      <c r="H7" s="578"/>
      <c r="I7" s="188"/>
    </row>
    <row r="8" spans="1:9">
      <c r="A8" s="189">
        <v>1</v>
      </c>
      <c r="B8" s="1" t="s">
        <v>101</v>
      </c>
      <c r="C8" s="309">
        <v>66982874.5</v>
      </c>
      <c r="D8" s="310"/>
      <c r="E8" s="309"/>
      <c r="F8" s="309">
        <v>34009680.280000001</v>
      </c>
      <c r="G8" s="311">
        <v>34009680.280000001</v>
      </c>
      <c r="H8" s="521">
        <f>G8/(C8+E8)</f>
        <v>0.50773694819561677</v>
      </c>
    </row>
    <row r="9" spans="1:9" ht="15" customHeight="1">
      <c r="A9" s="189">
        <v>2</v>
      </c>
      <c r="B9" s="1" t="s">
        <v>102</v>
      </c>
      <c r="C9" s="309"/>
      <c r="D9" s="310"/>
      <c r="E9" s="309"/>
      <c r="F9" s="309"/>
      <c r="G9" s="311"/>
      <c r="H9" s="521"/>
    </row>
    <row r="10" spans="1:9">
      <c r="A10" s="189">
        <v>3</v>
      </c>
      <c r="B10" s="1" t="s">
        <v>281</v>
      </c>
      <c r="C10" s="309"/>
      <c r="D10" s="310"/>
      <c r="E10" s="309"/>
      <c r="F10" s="309"/>
      <c r="G10" s="311"/>
      <c r="H10" s="521"/>
    </row>
    <row r="11" spans="1:9">
      <c r="A11" s="189">
        <v>4</v>
      </c>
      <c r="B11" s="1" t="s">
        <v>103</v>
      </c>
      <c r="C11" s="309">
        <v>26135078.899999999</v>
      </c>
      <c r="D11" s="310"/>
      <c r="E11" s="309"/>
      <c r="F11" s="309"/>
      <c r="G11" s="311"/>
      <c r="H11" s="521"/>
    </row>
    <row r="12" spans="1:9">
      <c r="A12" s="189">
        <v>5</v>
      </c>
      <c r="B12" s="1" t="s">
        <v>104</v>
      </c>
      <c r="C12" s="309"/>
      <c r="D12" s="310"/>
      <c r="E12" s="309"/>
      <c r="F12" s="309"/>
      <c r="G12" s="311"/>
      <c r="H12" s="521"/>
    </row>
    <row r="13" spans="1:9">
      <c r="A13" s="189">
        <v>6</v>
      </c>
      <c r="B13" s="1" t="s">
        <v>105</v>
      </c>
      <c r="C13" s="309">
        <v>21418581.800000004</v>
      </c>
      <c r="D13" s="310"/>
      <c r="E13" s="309"/>
      <c r="F13" s="309">
        <v>10902978.474000001</v>
      </c>
      <c r="G13" s="311">
        <v>10902978.474000001</v>
      </c>
      <c r="H13" s="521">
        <f t="shared" ref="H13:H21" si="0">G13/(C13+E13)</f>
        <v>0.50904296912879632</v>
      </c>
    </row>
    <row r="14" spans="1:9">
      <c r="A14" s="189">
        <v>7</v>
      </c>
      <c r="B14" s="1" t="s">
        <v>106</v>
      </c>
      <c r="C14" s="309"/>
      <c r="D14" s="310"/>
      <c r="E14" s="309"/>
      <c r="F14" s="309"/>
      <c r="G14" s="311"/>
      <c r="H14" s="521"/>
    </row>
    <row r="15" spans="1:9">
      <c r="A15" s="189">
        <v>8</v>
      </c>
      <c r="B15" s="1" t="s">
        <v>107</v>
      </c>
      <c r="C15" s="309">
        <v>828571378.6324898</v>
      </c>
      <c r="D15" s="310">
        <v>48617021.359999999</v>
      </c>
      <c r="E15" s="309">
        <v>2310146.71</v>
      </c>
      <c r="F15" s="309">
        <v>623161144.00686741</v>
      </c>
      <c r="G15" s="311">
        <v>623161144.00686741</v>
      </c>
      <c r="H15" s="521">
        <f t="shared" si="0"/>
        <v>0.75</v>
      </c>
    </row>
    <row r="16" spans="1:9">
      <c r="A16" s="189">
        <v>9</v>
      </c>
      <c r="B16" s="1" t="s">
        <v>108</v>
      </c>
      <c r="C16" s="309"/>
      <c r="D16" s="310"/>
      <c r="E16" s="309"/>
      <c r="F16" s="309"/>
      <c r="G16" s="311"/>
      <c r="H16" s="521"/>
    </row>
    <row r="17" spans="1:8">
      <c r="A17" s="189">
        <v>10</v>
      </c>
      <c r="B17" s="1" t="s">
        <v>109</v>
      </c>
      <c r="C17" s="309">
        <v>1873066.189598389</v>
      </c>
      <c r="D17" s="310"/>
      <c r="E17" s="309"/>
      <c r="F17" s="309">
        <v>1923045.5346579964</v>
      </c>
      <c r="G17" s="311">
        <v>1923045.5346579964</v>
      </c>
      <c r="H17" s="521">
        <f t="shared" si="0"/>
        <v>1.0266831708015207</v>
      </c>
    </row>
    <row r="18" spans="1:8">
      <c r="A18" s="189">
        <v>11</v>
      </c>
      <c r="B18" s="1" t="s">
        <v>110</v>
      </c>
      <c r="C18" s="309">
        <v>59449624.175677761</v>
      </c>
      <c r="D18" s="310"/>
      <c r="E18" s="309"/>
      <c r="F18" s="309">
        <v>66880199.017999172</v>
      </c>
      <c r="G18" s="311">
        <v>66880199.017999172</v>
      </c>
      <c r="H18" s="521">
        <f t="shared" si="0"/>
        <v>1.1249894334127923</v>
      </c>
    </row>
    <row r="19" spans="1:8">
      <c r="A19" s="189">
        <v>12</v>
      </c>
      <c r="B19" s="1" t="s">
        <v>111</v>
      </c>
      <c r="C19" s="309"/>
      <c r="D19" s="310"/>
      <c r="E19" s="309"/>
      <c r="F19" s="309"/>
      <c r="G19" s="311"/>
      <c r="H19" s="521"/>
    </row>
    <row r="20" spans="1:8">
      <c r="A20" s="189">
        <v>13</v>
      </c>
      <c r="B20" s="1" t="s">
        <v>257</v>
      </c>
      <c r="C20" s="309"/>
      <c r="D20" s="310"/>
      <c r="E20" s="309"/>
      <c r="F20" s="309"/>
      <c r="G20" s="311"/>
      <c r="H20" s="521"/>
    </row>
    <row r="21" spans="1:8">
      <c r="A21" s="189">
        <v>14</v>
      </c>
      <c r="B21" s="1" t="s">
        <v>113</v>
      </c>
      <c r="C21" s="309">
        <v>91138836.780000001</v>
      </c>
      <c r="D21" s="310"/>
      <c r="E21" s="309"/>
      <c r="F21" s="309">
        <v>54185117.519999996</v>
      </c>
      <c r="G21" s="311">
        <v>54185117.519999996</v>
      </c>
      <c r="H21" s="521">
        <f t="shared" si="0"/>
        <v>0.59453378421756065</v>
      </c>
    </row>
    <row r="22" spans="1:8" ht="13.5" thickBot="1">
      <c r="A22" s="192"/>
      <c r="B22" s="193" t="s">
        <v>114</v>
      </c>
      <c r="C22" s="312">
        <f>SUM(C8:C21)</f>
        <v>1095569440.977766</v>
      </c>
      <c r="D22" s="312">
        <f>SUM(D8:D21)</f>
        <v>48617021.359999999</v>
      </c>
      <c r="E22" s="312">
        <f>SUM(E8:E21)</f>
        <v>2310146.71</v>
      </c>
      <c r="F22" s="312">
        <f>SUM(F8:F21)</f>
        <v>791062164.83352447</v>
      </c>
      <c r="G22" s="312">
        <f>SUM(G8:G21)</f>
        <v>791062164.83352447</v>
      </c>
      <c r="H22" s="491">
        <f>G22/(C22+E22)</f>
        <v>0.72053636273498178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10" activePane="bottomRight" state="frozen"/>
      <selection pane="topRight" activeCell="C1" sqref="C1"/>
      <selection pane="bottomLeft" activeCell="A6" sqref="A6"/>
      <selection pane="bottomRight" activeCell="I19" sqref="I19:J19"/>
    </sheetView>
  </sheetViews>
  <sheetFormatPr defaultColWidth="9.140625" defaultRowHeight="12.75"/>
  <cols>
    <col min="1" max="1" width="10.5703125" style="304" bestFit="1" customWidth="1"/>
    <col min="2" max="2" width="85" style="304" customWidth="1"/>
    <col min="3" max="11" width="12.7109375" style="304" customWidth="1"/>
    <col min="12" max="16384" width="9.140625" style="304"/>
  </cols>
  <sheetData>
    <row r="1" spans="1:11">
      <c r="A1" s="304" t="s">
        <v>35</v>
      </c>
      <c r="B1" s="304" t="str">
        <f>'Info '!C2</f>
        <v>JSC "CREDO BANK"</v>
      </c>
    </row>
    <row r="2" spans="1:11">
      <c r="A2" s="304" t="s">
        <v>36</v>
      </c>
      <c r="B2" s="364" t="s">
        <v>523</v>
      </c>
      <c r="C2" s="328"/>
      <c r="D2" s="328"/>
    </row>
    <row r="3" spans="1:11">
      <c r="B3" s="328"/>
      <c r="C3" s="328"/>
      <c r="D3" s="328"/>
    </row>
    <row r="4" spans="1:11" ht="13.5" thickBot="1">
      <c r="A4" s="304" t="s">
        <v>520</v>
      </c>
      <c r="B4" s="355" t="s">
        <v>388</v>
      </c>
      <c r="C4" s="328"/>
      <c r="D4" s="328"/>
    </row>
    <row r="5" spans="1:11" ht="30" customHeight="1">
      <c r="A5" s="585"/>
      <c r="B5" s="586"/>
      <c r="C5" s="587" t="s">
        <v>441</v>
      </c>
      <c r="D5" s="587"/>
      <c r="E5" s="587"/>
      <c r="F5" s="587" t="s">
        <v>442</v>
      </c>
      <c r="G5" s="587"/>
      <c r="H5" s="587"/>
      <c r="I5" s="587" t="s">
        <v>443</v>
      </c>
      <c r="J5" s="587"/>
      <c r="K5" s="588"/>
    </row>
    <row r="6" spans="1:11">
      <c r="A6" s="329"/>
      <c r="B6" s="330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31" t="s">
        <v>391</v>
      </c>
      <c r="B7" s="332"/>
      <c r="C7" s="332"/>
      <c r="D7" s="332"/>
      <c r="E7" s="332"/>
      <c r="F7" s="524"/>
      <c r="G7" s="524"/>
      <c r="H7" s="525"/>
      <c r="I7" s="524"/>
      <c r="J7" s="524"/>
      <c r="K7" s="526"/>
    </row>
    <row r="8" spans="1:11">
      <c r="A8" s="334">
        <v>1</v>
      </c>
      <c r="B8" s="335" t="s">
        <v>389</v>
      </c>
      <c r="C8" s="336"/>
      <c r="D8" s="336"/>
      <c r="E8" s="336"/>
      <c r="F8" s="492">
        <v>41714450.505170412</v>
      </c>
      <c r="G8" s="492">
        <v>66865322.259474337</v>
      </c>
      <c r="H8" s="493">
        <f>F8+G8</f>
        <v>108579772.76464474</v>
      </c>
      <c r="I8" s="492">
        <v>45239660.776241839</v>
      </c>
      <c r="J8" s="492">
        <v>40706002.708767973</v>
      </c>
      <c r="K8" s="494">
        <f>I8+J8</f>
        <v>85945663.485009819</v>
      </c>
    </row>
    <row r="9" spans="1:11">
      <c r="A9" s="331" t="s">
        <v>392</v>
      </c>
      <c r="B9" s="332"/>
      <c r="C9" s="332"/>
      <c r="D9" s="332"/>
      <c r="E9" s="332"/>
      <c r="F9" s="332"/>
      <c r="G9" s="332"/>
      <c r="H9" s="332"/>
      <c r="I9" s="332"/>
      <c r="J9" s="332"/>
      <c r="K9" s="333"/>
    </row>
    <row r="10" spans="1:11">
      <c r="A10" s="337">
        <v>2</v>
      </c>
      <c r="B10" s="338" t="s">
        <v>400</v>
      </c>
      <c r="C10" s="495">
        <v>34073695.170178413</v>
      </c>
      <c r="D10" s="496">
        <v>19275814.066470075</v>
      </c>
      <c r="E10" s="497">
        <f>C10+D10</f>
        <v>53349509.236648485</v>
      </c>
      <c r="F10" s="496">
        <v>10222108.551053524</v>
      </c>
      <c r="G10" s="496">
        <v>5782744.2199410228</v>
      </c>
      <c r="H10" s="497">
        <f>F10+G10</f>
        <v>16004852.770994548</v>
      </c>
      <c r="I10" s="496">
        <v>1703684.7585089207</v>
      </c>
      <c r="J10" s="496">
        <v>963790.70332350384</v>
      </c>
      <c r="K10" s="498">
        <f>I10+J10</f>
        <v>2667475.4618324246</v>
      </c>
    </row>
    <row r="11" spans="1:11">
      <c r="A11" s="337">
        <v>3</v>
      </c>
      <c r="B11" s="338" t="s">
        <v>394</v>
      </c>
      <c r="C11" s="495">
        <v>35766248.57986851</v>
      </c>
      <c r="D11" s="496">
        <v>12359478.282456672</v>
      </c>
      <c r="E11" s="497">
        <f t="shared" ref="E11:E20" si="0">C11+D11</f>
        <v>48125726.862325184</v>
      </c>
      <c r="F11" s="496">
        <v>22772653.318715658</v>
      </c>
      <c r="G11" s="496">
        <v>11738503.631968573</v>
      </c>
      <c r="H11" s="497">
        <f t="shared" ref="H11:H21" si="1">F11+G11</f>
        <v>34511156.950684234</v>
      </c>
      <c r="I11" s="496">
        <v>20161754.503427442</v>
      </c>
      <c r="J11" s="496">
        <v>11583259.969346549</v>
      </c>
      <c r="K11" s="498">
        <f t="shared" ref="K11:K21" si="2">I11+J11</f>
        <v>31745014.472773992</v>
      </c>
    </row>
    <row r="12" spans="1:11">
      <c r="A12" s="337">
        <v>4</v>
      </c>
      <c r="B12" s="338" t="s">
        <v>395</v>
      </c>
      <c r="C12" s="495">
        <v>11761904.761904761</v>
      </c>
      <c r="D12" s="496">
        <v>0</v>
      </c>
      <c r="E12" s="497">
        <f t="shared" si="0"/>
        <v>11761904.761904761</v>
      </c>
      <c r="F12" s="496">
        <v>0</v>
      </c>
      <c r="G12" s="496">
        <v>0</v>
      </c>
      <c r="H12" s="497">
        <f t="shared" si="1"/>
        <v>0</v>
      </c>
      <c r="I12" s="496">
        <v>0</v>
      </c>
      <c r="J12" s="496">
        <v>0</v>
      </c>
      <c r="K12" s="498">
        <f t="shared" si="2"/>
        <v>0</v>
      </c>
    </row>
    <row r="13" spans="1:11">
      <c r="A13" s="337">
        <v>5</v>
      </c>
      <c r="B13" s="338" t="s">
        <v>403</v>
      </c>
      <c r="C13" s="495">
        <v>45549153.980071425</v>
      </c>
      <c r="D13" s="496">
        <v>2846706.7290634923</v>
      </c>
      <c r="E13" s="497">
        <f t="shared" si="0"/>
        <v>48395860.709134921</v>
      </c>
      <c r="F13" s="496">
        <v>13664746.194021428</v>
      </c>
      <c r="G13" s="496">
        <v>854012.01871904766</v>
      </c>
      <c r="H13" s="497">
        <f t="shared" si="1"/>
        <v>14518758.212740475</v>
      </c>
      <c r="I13" s="496">
        <v>2277457.6990035712</v>
      </c>
      <c r="J13" s="496">
        <v>142335.33645317462</v>
      </c>
      <c r="K13" s="498">
        <f t="shared" si="2"/>
        <v>2419793.0354567459</v>
      </c>
    </row>
    <row r="14" spans="1:11">
      <c r="A14" s="337">
        <v>6</v>
      </c>
      <c r="B14" s="338" t="s">
        <v>436</v>
      </c>
      <c r="C14" s="495"/>
      <c r="D14" s="496"/>
      <c r="E14" s="497">
        <f t="shared" si="0"/>
        <v>0</v>
      </c>
      <c r="F14" s="496">
        <v>0</v>
      </c>
      <c r="G14" s="496">
        <v>0</v>
      </c>
      <c r="H14" s="497">
        <f t="shared" si="1"/>
        <v>0</v>
      </c>
      <c r="I14" s="496">
        <v>0</v>
      </c>
      <c r="J14" s="496">
        <v>0</v>
      </c>
      <c r="K14" s="498">
        <f t="shared" si="2"/>
        <v>0</v>
      </c>
    </row>
    <row r="15" spans="1:11">
      <c r="A15" s="337">
        <v>7</v>
      </c>
      <c r="B15" s="338" t="s">
        <v>437</v>
      </c>
      <c r="C15" s="495">
        <v>7332492.0934126973</v>
      </c>
      <c r="D15" s="496">
        <v>1714094.7685095239</v>
      </c>
      <c r="E15" s="497">
        <f t="shared" si="0"/>
        <v>9046586.8619222213</v>
      </c>
      <c r="F15" s="496">
        <v>7332492.0934126973</v>
      </c>
      <c r="G15" s="496">
        <v>1714094.7685095239</v>
      </c>
      <c r="H15" s="497">
        <f t="shared" si="1"/>
        <v>9046586.8619222213</v>
      </c>
      <c r="I15" s="496">
        <v>7332492.0934126973</v>
      </c>
      <c r="J15" s="496">
        <v>1714094.7685095239</v>
      </c>
      <c r="K15" s="498">
        <f t="shared" si="2"/>
        <v>9046586.8619222213</v>
      </c>
    </row>
    <row r="16" spans="1:11">
      <c r="A16" s="337">
        <v>8</v>
      </c>
      <c r="B16" s="339" t="s">
        <v>396</v>
      </c>
      <c r="C16" s="499">
        <f>SUM(C10:C15)</f>
        <v>134483494.58543581</v>
      </c>
      <c r="D16" s="499">
        <f>SUM(D10:D15)</f>
        <v>36196093.846499756</v>
      </c>
      <c r="E16" s="500">
        <f t="shared" si="0"/>
        <v>170679588.43193555</v>
      </c>
      <c r="F16" s="499">
        <f>SUM(F10:F15)</f>
        <v>53992000.157203309</v>
      </c>
      <c r="G16" s="499">
        <f>SUM(G10:G15)</f>
        <v>20089354.63913817</v>
      </c>
      <c r="H16" s="500">
        <f t="shared" si="1"/>
        <v>74081354.796341479</v>
      </c>
      <c r="I16" s="499">
        <f>SUM(I10:I15)</f>
        <v>31475389.05435263</v>
      </c>
      <c r="J16" s="499">
        <f>SUM(J10:J15)</f>
        <v>14403480.777632752</v>
      </c>
      <c r="K16" s="501">
        <f t="shared" si="2"/>
        <v>45878869.831985384</v>
      </c>
    </row>
    <row r="17" spans="1:11">
      <c r="A17" s="331" t="s">
        <v>393</v>
      </c>
      <c r="B17" s="332"/>
      <c r="C17" s="502"/>
      <c r="D17" s="502"/>
      <c r="E17" s="497"/>
      <c r="F17" s="502"/>
      <c r="G17" s="502"/>
      <c r="H17" s="497"/>
      <c r="I17" s="502"/>
      <c r="J17" s="502"/>
      <c r="K17" s="498"/>
    </row>
    <row r="18" spans="1:11">
      <c r="A18" s="337">
        <v>9</v>
      </c>
      <c r="B18" s="338" t="s">
        <v>399</v>
      </c>
      <c r="C18" s="495"/>
      <c r="D18" s="496"/>
      <c r="E18" s="497">
        <f t="shared" si="0"/>
        <v>0</v>
      </c>
      <c r="F18" s="496"/>
      <c r="G18" s="496"/>
      <c r="H18" s="497">
        <f t="shared" si="1"/>
        <v>0</v>
      </c>
      <c r="I18" s="496"/>
      <c r="J18" s="496"/>
      <c r="K18" s="498">
        <f t="shared" si="2"/>
        <v>0</v>
      </c>
    </row>
    <row r="19" spans="1:11">
      <c r="A19" s="337">
        <v>10</v>
      </c>
      <c r="B19" s="338" t="s">
        <v>438</v>
      </c>
      <c r="C19" s="495">
        <v>45690980.748825394</v>
      </c>
      <c r="D19" s="495">
        <v>842139.50692457228</v>
      </c>
      <c r="E19" s="500">
        <f t="shared" si="0"/>
        <v>46533120.255749963</v>
      </c>
      <c r="F19" s="496">
        <v>22845490.374412697</v>
      </c>
      <c r="G19" s="496">
        <v>421069.75346228614</v>
      </c>
      <c r="H19" s="497">
        <f t="shared" si="1"/>
        <v>23266560.127874982</v>
      </c>
      <c r="I19" s="496">
        <v>31867456.715230163</v>
      </c>
      <c r="J19" s="496">
        <v>28435141.749025773</v>
      </c>
      <c r="K19" s="498">
        <f t="shared" si="2"/>
        <v>60302598.464255936</v>
      </c>
    </row>
    <row r="20" spans="1:11">
      <c r="A20" s="337">
        <v>11</v>
      </c>
      <c r="B20" s="338" t="s">
        <v>398</v>
      </c>
      <c r="C20" s="495"/>
      <c r="D20" s="496"/>
      <c r="E20" s="497">
        <f t="shared" si="0"/>
        <v>0</v>
      </c>
      <c r="F20" s="496"/>
      <c r="G20" s="496"/>
      <c r="H20" s="497">
        <f t="shared" si="1"/>
        <v>0</v>
      </c>
      <c r="I20" s="496"/>
      <c r="J20" s="496"/>
      <c r="K20" s="498">
        <f t="shared" si="2"/>
        <v>0</v>
      </c>
    </row>
    <row r="21" spans="1:11" ht="13.5" thickBot="1">
      <c r="A21" s="340">
        <v>12</v>
      </c>
      <c r="B21" s="341" t="s">
        <v>397</v>
      </c>
      <c r="C21" s="503">
        <f>SUM(C18:C20)</f>
        <v>45690980.748825394</v>
      </c>
      <c r="D21" s="503">
        <f t="shared" ref="D21:E21" si="3">SUM(D18:D20)</f>
        <v>842139.50692457228</v>
      </c>
      <c r="E21" s="503">
        <f t="shared" si="3"/>
        <v>46533120.255749963</v>
      </c>
      <c r="F21" s="503">
        <f>SUM(F18:F20)</f>
        <v>22845490.374412697</v>
      </c>
      <c r="G21" s="503">
        <f>SUM(G18:G20)</f>
        <v>421069.75346228614</v>
      </c>
      <c r="H21" s="500">
        <f t="shared" si="1"/>
        <v>23266560.127874982</v>
      </c>
      <c r="I21" s="503">
        <f>SUM(I18:I20)</f>
        <v>31867456.715230163</v>
      </c>
      <c r="J21" s="503">
        <f>SUM(J18:J20)</f>
        <v>28435141.749025773</v>
      </c>
      <c r="K21" s="501">
        <f t="shared" si="2"/>
        <v>60302598.464255936</v>
      </c>
    </row>
    <row r="22" spans="1:11" ht="38.25" customHeight="1" thickBot="1">
      <c r="A22" s="342"/>
      <c r="B22" s="343"/>
      <c r="C22" s="343"/>
      <c r="D22" s="343"/>
      <c r="E22" s="343"/>
      <c r="F22" s="589" t="s">
        <v>440</v>
      </c>
      <c r="G22" s="587"/>
      <c r="H22" s="587"/>
      <c r="I22" s="589" t="s">
        <v>404</v>
      </c>
      <c r="J22" s="587"/>
      <c r="K22" s="588"/>
    </row>
    <row r="23" spans="1:11" ht="13.5" thickBot="1">
      <c r="A23" s="344">
        <v>13</v>
      </c>
      <c r="B23" s="345" t="s">
        <v>389</v>
      </c>
      <c r="C23" s="346"/>
      <c r="D23" s="346"/>
      <c r="E23" s="346"/>
      <c r="F23" s="504">
        <f>F8</f>
        <v>41714450.505170412</v>
      </c>
      <c r="G23" s="504">
        <f>G8</f>
        <v>66865322.259474337</v>
      </c>
      <c r="H23" s="505">
        <f>F23+G23</f>
        <v>108579772.76464474</v>
      </c>
      <c r="I23" s="504">
        <f>I8</f>
        <v>45239660.776241839</v>
      </c>
      <c r="J23" s="504">
        <f>J8</f>
        <v>40706002.708767973</v>
      </c>
      <c r="K23" s="506">
        <f>I23+J23</f>
        <v>85945663.485009819</v>
      </c>
    </row>
    <row r="24" spans="1:11" ht="13.5" thickBot="1">
      <c r="A24" s="347">
        <v>14</v>
      </c>
      <c r="B24" s="348" t="s">
        <v>401</v>
      </c>
      <c r="C24" s="349"/>
      <c r="D24" s="350"/>
      <c r="E24" s="351"/>
      <c r="F24" s="507">
        <f>MAX(F16-F21,F16*0.25)</f>
        <v>31146509.782790612</v>
      </c>
      <c r="G24" s="507">
        <f>MAX(G16-G21,G16*0.25)</f>
        <v>19668284.885675885</v>
      </c>
      <c r="H24" s="505">
        <f>F24+G24</f>
        <v>50814794.668466493</v>
      </c>
      <c r="I24" s="507">
        <f>MAX(I16-I21,I16*0.25)</f>
        <v>7868847.2635881575</v>
      </c>
      <c r="J24" s="507">
        <f>MAX(J16-J21,J16*0.25)</f>
        <v>3600870.1944081881</v>
      </c>
      <c r="K24" s="506">
        <f>I24+J24</f>
        <v>11469717.457996346</v>
      </c>
    </row>
    <row r="25" spans="1:11" ht="13.5" thickBot="1">
      <c r="A25" s="352">
        <v>15</v>
      </c>
      <c r="B25" s="353" t="s">
        <v>402</v>
      </c>
      <c r="C25" s="354"/>
      <c r="D25" s="354"/>
      <c r="E25" s="354"/>
      <c r="F25" s="508">
        <f>F23/F24</f>
        <v>1.3392977510507103</v>
      </c>
      <c r="G25" s="508">
        <f t="shared" ref="G25:K25" si="4">G23/G24</f>
        <v>3.3996519090574768</v>
      </c>
      <c r="H25" s="508">
        <f t="shared" si="4"/>
        <v>2.1367748009818239</v>
      </c>
      <c r="I25" s="508">
        <f t="shared" si="4"/>
        <v>5.7492106862438659</v>
      </c>
      <c r="J25" s="508">
        <f t="shared" si="4"/>
        <v>11.304490445665206</v>
      </c>
      <c r="K25" s="509">
        <f t="shared" si="4"/>
        <v>7.4932677112365189</v>
      </c>
    </row>
    <row r="27" spans="1:11" ht="38.25">
      <c r="B27" s="327" t="s">
        <v>439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  <ignoredErrors>
    <ignoredError sqref="E16 H16 H21 H23:H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0"/>
  </cols>
  <sheetData>
    <row r="1" spans="1:14">
      <c r="A1" s="4" t="s">
        <v>35</v>
      </c>
      <c r="B1" s="4" t="str">
        <f>'Info '!C2</f>
        <v>JSC "CREDO BANK"</v>
      </c>
    </row>
    <row r="2" spans="1:14" ht="14.25" customHeight="1">
      <c r="A2" s="4" t="s">
        <v>36</v>
      </c>
      <c r="B2" s="364" t="s">
        <v>523</v>
      </c>
    </row>
    <row r="3" spans="1:14" ht="14.25" customHeight="1"/>
    <row r="4" spans="1:14" ht="13.5" thickBot="1">
      <c r="A4" s="4" t="s">
        <v>275</v>
      </c>
      <c r="B4" s="267" t="s">
        <v>33</v>
      </c>
    </row>
    <row r="5" spans="1:14" s="199" customFormat="1">
      <c r="A5" s="195"/>
      <c r="B5" s="196"/>
      <c r="C5" s="197" t="s">
        <v>0</v>
      </c>
      <c r="D5" s="197" t="s">
        <v>1</v>
      </c>
      <c r="E5" s="197" t="s">
        <v>2</v>
      </c>
      <c r="F5" s="197" t="s">
        <v>3</v>
      </c>
      <c r="G5" s="197" t="s">
        <v>4</v>
      </c>
      <c r="H5" s="197" t="s">
        <v>10</v>
      </c>
      <c r="I5" s="197" t="s">
        <v>13</v>
      </c>
      <c r="J5" s="197" t="s">
        <v>14</v>
      </c>
      <c r="K5" s="197" t="s">
        <v>15</v>
      </c>
      <c r="L5" s="197" t="s">
        <v>16</v>
      </c>
      <c r="M5" s="197" t="s">
        <v>17</v>
      </c>
      <c r="N5" s="198" t="s">
        <v>18</v>
      </c>
    </row>
    <row r="6" spans="1:14" ht="25.5">
      <c r="A6" s="200"/>
      <c r="B6" s="201"/>
      <c r="C6" s="202" t="s">
        <v>274</v>
      </c>
      <c r="D6" s="203" t="s">
        <v>273</v>
      </c>
      <c r="E6" s="204" t="s">
        <v>272</v>
      </c>
      <c r="F6" s="205">
        <v>0</v>
      </c>
      <c r="G6" s="205">
        <v>0.2</v>
      </c>
      <c r="H6" s="205">
        <v>0.35</v>
      </c>
      <c r="I6" s="205">
        <v>0.5</v>
      </c>
      <c r="J6" s="205">
        <v>0.75</v>
      </c>
      <c r="K6" s="205">
        <v>1</v>
      </c>
      <c r="L6" s="205">
        <v>1.5</v>
      </c>
      <c r="M6" s="205">
        <v>2.5</v>
      </c>
      <c r="N6" s="266" t="s">
        <v>287</v>
      </c>
    </row>
    <row r="7" spans="1:14" ht="15">
      <c r="A7" s="206">
        <v>1</v>
      </c>
      <c r="B7" s="207" t="s">
        <v>271</v>
      </c>
      <c r="C7" s="208">
        <f>SUM(C8:C13)</f>
        <v>16422500</v>
      </c>
      <c r="D7" s="201"/>
      <c r="E7" s="209">
        <f t="shared" ref="E7:M7" si="0">SUM(E8:E13)</f>
        <v>1313800</v>
      </c>
      <c r="F7" s="210">
        <f>SUM(F8:F13)</f>
        <v>0</v>
      </c>
      <c r="G7" s="210">
        <f t="shared" si="0"/>
        <v>0</v>
      </c>
      <c r="H7" s="210">
        <f t="shared" si="0"/>
        <v>0</v>
      </c>
      <c r="I7" s="210">
        <f t="shared" si="0"/>
        <v>0</v>
      </c>
      <c r="J7" s="210">
        <f t="shared" si="0"/>
        <v>0</v>
      </c>
      <c r="K7" s="210">
        <f t="shared" si="0"/>
        <v>1313800</v>
      </c>
      <c r="L7" s="210">
        <f t="shared" si="0"/>
        <v>0</v>
      </c>
      <c r="M7" s="210">
        <f t="shared" si="0"/>
        <v>0</v>
      </c>
      <c r="N7" s="211">
        <f>SUM(N8:N13)</f>
        <v>1313800</v>
      </c>
    </row>
    <row r="8" spans="1:14" ht="14.25">
      <c r="A8" s="206">
        <v>1.1000000000000001</v>
      </c>
      <c r="B8" s="212" t="s">
        <v>269</v>
      </c>
      <c r="C8" s="210">
        <v>0</v>
      </c>
      <c r="D8" s="213">
        <v>0.02</v>
      </c>
      <c r="E8" s="209">
        <f>C8*D8</f>
        <v>0</v>
      </c>
      <c r="F8" s="210"/>
      <c r="G8" s="210"/>
      <c r="H8" s="210"/>
      <c r="I8" s="210"/>
      <c r="J8" s="210"/>
      <c r="K8" s="210"/>
      <c r="L8" s="210"/>
      <c r="M8" s="210"/>
      <c r="N8" s="211">
        <f>SUMPRODUCT($F$6:$M$6,F8:M8)</f>
        <v>0</v>
      </c>
    </row>
    <row r="9" spans="1:14" ht="14.25">
      <c r="A9" s="206">
        <v>1.2</v>
      </c>
      <c r="B9" s="212" t="s">
        <v>268</v>
      </c>
      <c r="C9" s="210">
        <v>0</v>
      </c>
      <c r="D9" s="213">
        <v>0.05</v>
      </c>
      <c r="E9" s="209">
        <f>C9*D9</f>
        <v>0</v>
      </c>
      <c r="F9" s="210"/>
      <c r="G9" s="210"/>
      <c r="H9" s="210"/>
      <c r="I9" s="210"/>
      <c r="J9" s="210"/>
      <c r="K9" s="210"/>
      <c r="L9" s="210"/>
      <c r="M9" s="210"/>
      <c r="N9" s="211">
        <f t="shared" ref="N9:N12" si="1">SUMPRODUCT($F$6:$M$6,F9:M9)</f>
        <v>0</v>
      </c>
    </row>
    <row r="10" spans="1:14" ht="14.25">
      <c r="A10" s="206">
        <v>1.3</v>
      </c>
      <c r="B10" s="212" t="s">
        <v>267</v>
      </c>
      <c r="C10" s="527">
        <v>16422500</v>
      </c>
      <c r="D10" s="213">
        <v>0.08</v>
      </c>
      <c r="E10" s="209">
        <f>C10*D10</f>
        <v>1313800</v>
      </c>
      <c r="F10" s="210"/>
      <c r="G10" s="210"/>
      <c r="H10" s="210"/>
      <c r="I10" s="210"/>
      <c r="J10" s="210"/>
      <c r="K10" s="527">
        <v>1313800</v>
      </c>
      <c r="L10" s="210"/>
      <c r="M10" s="210"/>
      <c r="N10" s="211">
        <f>SUMPRODUCT($F$6:$M$6,F10:M10)</f>
        <v>1313800</v>
      </c>
    </row>
    <row r="11" spans="1:14" ht="14.25">
      <c r="A11" s="206">
        <v>1.4</v>
      </c>
      <c r="B11" s="212" t="s">
        <v>266</v>
      </c>
      <c r="C11" s="210">
        <v>0</v>
      </c>
      <c r="D11" s="213">
        <v>0.11</v>
      </c>
      <c r="E11" s="209">
        <f>C11*D11</f>
        <v>0</v>
      </c>
      <c r="F11" s="210"/>
      <c r="G11" s="210"/>
      <c r="H11" s="210"/>
      <c r="I11" s="210"/>
      <c r="J11" s="210"/>
      <c r="K11" s="527"/>
      <c r="L11" s="210"/>
      <c r="M11" s="210"/>
      <c r="N11" s="211">
        <f t="shared" si="1"/>
        <v>0</v>
      </c>
    </row>
    <row r="12" spans="1:14" ht="14.25">
      <c r="A12" s="206">
        <v>1.5</v>
      </c>
      <c r="B12" s="212" t="s">
        <v>265</v>
      </c>
      <c r="C12" s="210">
        <v>0</v>
      </c>
      <c r="D12" s="213">
        <v>0.14000000000000001</v>
      </c>
      <c r="E12" s="209">
        <f>C12*D12</f>
        <v>0</v>
      </c>
      <c r="F12" s="210"/>
      <c r="G12" s="210"/>
      <c r="H12" s="210"/>
      <c r="I12" s="210"/>
      <c r="J12" s="210"/>
      <c r="K12" s="210"/>
      <c r="L12" s="210"/>
      <c r="M12" s="210"/>
      <c r="N12" s="211">
        <f t="shared" si="1"/>
        <v>0</v>
      </c>
    </row>
    <row r="13" spans="1:14" ht="14.25">
      <c r="A13" s="206">
        <v>1.6</v>
      </c>
      <c r="B13" s="214" t="s">
        <v>264</v>
      </c>
      <c r="C13" s="210">
        <v>0</v>
      </c>
      <c r="D13" s="215"/>
      <c r="E13" s="210"/>
      <c r="F13" s="210"/>
      <c r="G13" s="210"/>
      <c r="H13" s="210"/>
      <c r="I13" s="210"/>
      <c r="J13" s="210"/>
      <c r="K13" s="210"/>
      <c r="L13" s="210"/>
      <c r="M13" s="210"/>
      <c r="N13" s="211">
        <f>SUMPRODUCT($F$6:$M$6,F13:M13)</f>
        <v>0</v>
      </c>
    </row>
    <row r="14" spans="1:14" ht="15">
      <c r="A14" s="206">
        <v>2</v>
      </c>
      <c r="B14" s="216" t="s">
        <v>270</v>
      </c>
      <c r="C14" s="208">
        <f>SUM(C15:C20)</f>
        <v>0</v>
      </c>
      <c r="D14" s="201"/>
      <c r="E14" s="209">
        <f t="shared" ref="E14:M14" si="2">SUM(E15:E20)</f>
        <v>0</v>
      </c>
      <c r="F14" s="210">
        <f t="shared" si="2"/>
        <v>0</v>
      </c>
      <c r="G14" s="210">
        <f t="shared" si="2"/>
        <v>0</v>
      </c>
      <c r="H14" s="210">
        <f t="shared" si="2"/>
        <v>0</v>
      </c>
      <c r="I14" s="210">
        <f t="shared" si="2"/>
        <v>0</v>
      </c>
      <c r="J14" s="210">
        <f t="shared" si="2"/>
        <v>0</v>
      </c>
      <c r="K14" s="210">
        <f t="shared" si="2"/>
        <v>0</v>
      </c>
      <c r="L14" s="210">
        <f t="shared" si="2"/>
        <v>0</v>
      </c>
      <c r="M14" s="210">
        <f t="shared" si="2"/>
        <v>0</v>
      </c>
      <c r="N14" s="211">
        <f>SUM(N15:N20)</f>
        <v>0</v>
      </c>
    </row>
    <row r="15" spans="1:14" ht="14.25">
      <c r="A15" s="206">
        <v>2.1</v>
      </c>
      <c r="B15" s="214" t="s">
        <v>269</v>
      </c>
      <c r="C15" s="210"/>
      <c r="D15" s="213">
        <v>5.0000000000000001E-3</v>
      </c>
      <c r="E15" s="209">
        <f>C15*D15</f>
        <v>0</v>
      </c>
      <c r="F15" s="210"/>
      <c r="G15" s="210"/>
      <c r="H15" s="210"/>
      <c r="I15" s="210"/>
      <c r="J15" s="210"/>
      <c r="K15" s="210"/>
      <c r="L15" s="210"/>
      <c r="M15" s="210"/>
      <c r="N15" s="211">
        <f>SUMPRODUCT($F$6:$M$6,F15:M15)</f>
        <v>0</v>
      </c>
    </row>
    <row r="16" spans="1:14" ht="14.25">
      <c r="A16" s="206">
        <v>2.2000000000000002</v>
      </c>
      <c r="B16" s="214" t="s">
        <v>268</v>
      </c>
      <c r="C16" s="210"/>
      <c r="D16" s="213">
        <v>0.01</v>
      </c>
      <c r="E16" s="209">
        <f>C16*D16</f>
        <v>0</v>
      </c>
      <c r="F16" s="210"/>
      <c r="G16" s="210"/>
      <c r="H16" s="210"/>
      <c r="I16" s="210"/>
      <c r="J16" s="210"/>
      <c r="K16" s="210"/>
      <c r="L16" s="210"/>
      <c r="M16" s="210"/>
      <c r="N16" s="211">
        <f t="shared" ref="N16:N20" si="3">SUMPRODUCT($F$6:$M$6,F16:M16)</f>
        <v>0</v>
      </c>
    </row>
    <row r="17" spans="1:14" ht="14.25">
      <c r="A17" s="206">
        <v>2.2999999999999998</v>
      </c>
      <c r="B17" s="214" t="s">
        <v>267</v>
      </c>
      <c r="C17" s="210"/>
      <c r="D17" s="213">
        <v>0.02</v>
      </c>
      <c r="E17" s="209">
        <f>C17*D17</f>
        <v>0</v>
      </c>
      <c r="F17" s="210"/>
      <c r="G17" s="210"/>
      <c r="H17" s="210"/>
      <c r="I17" s="210"/>
      <c r="J17" s="210"/>
      <c r="K17" s="210"/>
      <c r="L17" s="210"/>
      <c r="M17" s="210"/>
      <c r="N17" s="211">
        <f t="shared" si="3"/>
        <v>0</v>
      </c>
    </row>
    <row r="18" spans="1:14" ht="14.25">
      <c r="A18" s="206">
        <v>2.4</v>
      </c>
      <c r="B18" s="214" t="s">
        <v>266</v>
      </c>
      <c r="C18" s="210"/>
      <c r="D18" s="213">
        <v>0.03</v>
      </c>
      <c r="E18" s="209">
        <f>C18*D18</f>
        <v>0</v>
      </c>
      <c r="F18" s="210"/>
      <c r="G18" s="210"/>
      <c r="H18" s="210"/>
      <c r="I18" s="210"/>
      <c r="J18" s="210"/>
      <c r="K18" s="210"/>
      <c r="L18" s="210"/>
      <c r="M18" s="210"/>
      <c r="N18" s="211">
        <f t="shared" si="3"/>
        <v>0</v>
      </c>
    </row>
    <row r="19" spans="1:14" ht="14.25">
      <c r="A19" s="206">
        <v>2.5</v>
      </c>
      <c r="B19" s="214" t="s">
        <v>265</v>
      </c>
      <c r="C19" s="210"/>
      <c r="D19" s="213">
        <v>0.04</v>
      </c>
      <c r="E19" s="209">
        <f>C19*D19</f>
        <v>0</v>
      </c>
      <c r="F19" s="210"/>
      <c r="G19" s="210"/>
      <c r="H19" s="210"/>
      <c r="I19" s="210"/>
      <c r="J19" s="210"/>
      <c r="K19" s="210"/>
      <c r="L19" s="210"/>
      <c r="M19" s="210"/>
      <c r="N19" s="211">
        <f t="shared" si="3"/>
        <v>0</v>
      </c>
    </row>
    <row r="20" spans="1:14" ht="14.25">
      <c r="A20" s="206">
        <v>2.6</v>
      </c>
      <c r="B20" s="214" t="s">
        <v>264</v>
      </c>
      <c r="C20" s="210"/>
      <c r="D20" s="215"/>
      <c r="E20" s="217"/>
      <c r="F20" s="210"/>
      <c r="G20" s="210"/>
      <c r="H20" s="210"/>
      <c r="I20" s="210"/>
      <c r="J20" s="210"/>
      <c r="K20" s="210"/>
      <c r="L20" s="210"/>
      <c r="M20" s="210"/>
      <c r="N20" s="211">
        <f t="shared" si="3"/>
        <v>0</v>
      </c>
    </row>
    <row r="21" spans="1:14" ht="15.75" thickBot="1">
      <c r="A21" s="218"/>
      <c r="B21" s="219" t="s">
        <v>114</v>
      </c>
      <c r="C21" s="194">
        <f>C14+C7</f>
        <v>16422500</v>
      </c>
      <c r="D21" s="220"/>
      <c r="E21" s="221">
        <f>E14+E7</f>
        <v>1313800</v>
      </c>
      <c r="F21" s="222">
        <f>F7+F14</f>
        <v>0</v>
      </c>
      <c r="G21" s="222">
        <f t="shared" ref="G21:L21" si="4">G7+G14</f>
        <v>0</v>
      </c>
      <c r="H21" s="222">
        <f t="shared" si="4"/>
        <v>0</v>
      </c>
      <c r="I21" s="222">
        <f t="shared" si="4"/>
        <v>0</v>
      </c>
      <c r="J21" s="222">
        <f t="shared" si="4"/>
        <v>0</v>
      </c>
      <c r="K21" s="222">
        <f t="shared" si="4"/>
        <v>1313800</v>
      </c>
      <c r="L21" s="222">
        <f t="shared" si="4"/>
        <v>0</v>
      </c>
      <c r="M21" s="222">
        <f>M7+M14</f>
        <v>0</v>
      </c>
      <c r="N21" s="223">
        <f>N14+N7</f>
        <v>1313800</v>
      </c>
    </row>
    <row r="22" spans="1:14">
      <c r="E22" s="224"/>
      <c r="F22" s="224"/>
      <c r="G22" s="224"/>
      <c r="H22" s="224"/>
      <c r="I22" s="224"/>
      <c r="J22" s="224"/>
      <c r="K22" s="224"/>
      <c r="L22" s="224"/>
      <c r="M22" s="22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4" zoomScale="90" zoomScaleNormal="90" workbookViewId="0">
      <selection activeCell="C6" sqref="C6"/>
    </sheetView>
  </sheetViews>
  <sheetFormatPr defaultRowHeight="15"/>
  <cols>
    <col min="1" max="1" width="11.42578125" customWidth="1"/>
    <col min="2" max="2" width="76.85546875" style="401" customWidth="1"/>
    <col min="3" max="3" width="22.85546875" customWidth="1"/>
  </cols>
  <sheetData>
    <row r="1" spans="1:3">
      <c r="A1" s="2" t="s">
        <v>35</v>
      </c>
      <c r="B1" t="str">
        <f>'Info '!C2</f>
        <v>JSC "CREDO BANK"</v>
      </c>
    </row>
    <row r="2" spans="1:3">
      <c r="A2" s="2" t="s">
        <v>36</v>
      </c>
      <c r="B2" s="364" t="s">
        <v>523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402" t="s">
        <v>446</v>
      </c>
      <c r="B5" s="403"/>
      <c r="C5" s="404"/>
    </row>
    <row r="6" spans="1:3" ht="24">
      <c r="A6" s="405">
        <v>1</v>
      </c>
      <c r="B6" s="406" t="s">
        <v>447</v>
      </c>
      <c r="C6" s="518">
        <f>1104326396.53777-8800652</f>
        <v>1095525744.53777</v>
      </c>
    </row>
    <row r="7" spans="1:3">
      <c r="A7" s="405">
        <v>2</v>
      </c>
      <c r="B7" s="406" t="s">
        <v>448</v>
      </c>
      <c r="C7" s="407">
        <v>-9153414.5600000005</v>
      </c>
    </row>
    <row r="8" spans="1:3" ht="24">
      <c r="A8" s="408">
        <v>3</v>
      </c>
      <c r="B8" s="409" t="s">
        <v>449</v>
      </c>
      <c r="C8" s="518">
        <f>C6+C7</f>
        <v>1086372329.9777701</v>
      </c>
    </row>
    <row r="9" spans="1:3">
      <c r="A9" s="402" t="s">
        <v>450</v>
      </c>
      <c r="B9" s="403"/>
      <c r="C9" s="410"/>
    </row>
    <row r="10" spans="1:3" ht="24">
      <c r="A10" s="411">
        <v>4</v>
      </c>
      <c r="B10" s="412" t="s">
        <v>451</v>
      </c>
      <c r="C10" s="407"/>
    </row>
    <row r="11" spans="1:3">
      <c r="A11" s="411">
        <v>5</v>
      </c>
      <c r="B11" s="413" t="s">
        <v>452</v>
      </c>
      <c r="C11" s="407"/>
    </row>
    <row r="12" spans="1:3">
      <c r="A12" s="411" t="s">
        <v>453</v>
      </c>
      <c r="B12" s="413" t="s">
        <v>454</v>
      </c>
      <c r="C12" s="518">
        <f>'15. CCR '!K10</f>
        <v>1313800</v>
      </c>
    </row>
    <row r="13" spans="1:3" ht="24">
      <c r="A13" s="414">
        <v>6</v>
      </c>
      <c r="B13" s="412" t="s">
        <v>455</v>
      </c>
      <c r="C13" s="407"/>
    </row>
    <row r="14" spans="1:3">
      <c r="A14" s="414">
        <v>7</v>
      </c>
      <c r="B14" s="415" t="s">
        <v>456</v>
      </c>
      <c r="C14" s="407"/>
    </row>
    <row r="15" spans="1:3">
      <c r="A15" s="416">
        <v>8</v>
      </c>
      <c r="B15" s="417" t="s">
        <v>457</v>
      </c>
      <c r="C15" s="407"/>
    </row>
    <row r="16" spans="1:3">
      <c r="A16" s="414">
        <v>9</v>
      </c>
      <c r="B16" s="415" t="s">
        <v>458</v>
      </c>
      <c r="C16" s="407"/>
    </row>
    <row r="17" spans="1:3">
      <c r="A17" s="414">
        <v>10</v>
      </c>
      <c r="B17" s="415" t="s">
        <v>459</v>
      </c>
      <c r="C17" s="407"/>
    </row>
    <row r="18" spans="1:3">
      <c r="A18" s="418">
        <v>11</v>
      </c>
      <c r="B18" s="419" t="s">
        <v>460</v>
      </c>
      <c r="C18" s="510">
        <f>SUM(C10:C17)</f>
        <v>1313800</v>
      </c>
    </row>
    <row r="19" spans="1:3">
      <c r="A19" s="420" t="s">
        <v>461</v>
      </c>
      <c r="B19" s="421"/>
      <c r="C19" s="422"/>
    </row>
    <row r="20" spans="1:3" ht="24">
      <c r="A20" s="423">
        <v>12</v>
      </c>
      <c r="B20" s="412" t="s">
        <v>462</v>
      </c>
      <c r="C20" s="407"/>
    </row>
    <row r="21" spans="1:3">
      <c r="A21" s="423">
        <v>13</v>
      </c>
      <c r="B21" s="412" t="s">
        <v>463</v>
      </c>
      <c r="C21" s="407"/>
    </row>
    <row r="22" spans="1:3">
      <c r="A22" s="423">
        <v>14</v>
      </c>
      <c r="B22" s="412" t="s">
        <v>464</v>
      </c>
      <c r="C22" s="407"/>
    </row>
    <row r="23" spans="1:3" ht="24">
      <c r="A23" s="423" t="s">
        <v>465</v>
      </c>
      <c r="B23" s="412" t="s">
        <v>466</v>
      </c>
      <c r="C23" s="407"/>
    </row>
    <row r="24" spans="1:3">
      <c r="A24" s="423">
        <v>15</v>
      </c>
      <c r="B24" s="412" t="s">
        <v>467</v>
      </c>
      <c r="C24" s="407"/>
    </row>
    <row r="25" spans="1:3">
      <c r="A25" s="423" t="s">
        <v>468</v>
      </c>
      <c r="B25" s="412" t="s">
        <v>469</v>
      </c>
      <c r="C25" s="407"/>
    </row>
    <row r="26" spans="1:3">
      <c r="A26" s="424">
        <v>16</v>
      </c>
      <c r="B26" s="425" t="s">
        <v>470</v>
      </c>
      <c r="C26" s="510">
        <f>SUM(C20:C25)</f>
        <v>0</v>
      </c>
    </row>
    <row r="27" spans="1:3">
      <c r="A27" s="402" t="s">
        <v>471</v>
      </c>
      <c r="B27" s="403"/>
      <c r="C27" s="410"/>
    </row>
    <row r="28" spans="1:3">
      <c r="A28" s="426">
        <v>17</v>
      </c>
      <c r="B28" s="413" t="s">
        <v>472</v>
      </c>
      <c r="C28" s="407">
        <v>48617021.359999999</v>
      </c>
    </row>
    <row r="29" spans="1:3">
      <c r="A29" s="426">
        <v>18</v>
      </c>
      <c r="B29" s="413" t="s">
        <v>473</v>
      </c>
      <c r="C29" s="407">
        <v>-46306874.649999999</v>
      </c>
    </row>
    <row r="30" spans="1:3">
      <c r="A30" s="424">
        <v>19</v>
      </c>
      <c r="B30" s="425" t="s">
        <v>474</v>
      </c>
      <c r="C30" s="510">
        <f>C28+C29</f>
        <v>2310146.7100000009</v>
      </c>
    </row>
    <row r="31" spans="1:3">
      <c r="A31" s="402" t="s">
        <v>475</v>
      </c>
      <c r="B31" s="403"/>
      <c r="C31" s="410"/>
    </row>
    <row r="32" spans="1:3" ht="24">
      <c r="A32" s="426" t="s">
        <v>476</v>
      </c>
      <c r="B32" s="412" t="s">
        <v>477</v>
      </c>
      <c r="C32" s="427"/>
    </row>
    <row r="33" spans="1:3">
      <c r="A33" s="426" t="s">
        <v>478</v>
      </c>
      <c r="B33" s="413" t="s">
        <v>479</v>
      </c>
      <c r="C33" s="427"/>
    </row>
    <row r="34" spans="1:3">
      <c r="A34" s="402" t="s">
        <v>480</v>
      </c>
      <c r="B34" s="403"/>
      <c r="C34" s="410"/>
    </row>
    <row r="35" spans="1:3">
      <c r="A35" s="428">
        <v>20</v>
      </c>
      <c r="B35" s="429" t="s">
        <v>481</v>
      </c>
      <c r="C35" s="510">
        <f>'9.Capital'!C28</f>
        <v>123316511.58999991</v>
      </c>
    </row>
    <row r="36" spans="1:3">
      <c r="A36" s="424">
        <v>21</v>
      </c>
      <c r="B36" s="425" t="s">
        <v>482</v>
      </c>
      <c r="C36" s="510">
        <f>C8+C18+C26+C30</f>
        <v>1089996276.6877701</v>
      </c>
    </row>
    <row r="37" spans="1:3">
      <c r="A37" s="402" t="s">
        <v>483</v>
      </c>
      <c r="B37" s="403"/>
      <c r="C37" s="410"/>
    </row>
    <row r="38" spans="1:3">
      <c r="A38" s="424">
        <v>22</v>
      </c>
      <c r="B38" s="425" t="s">
        <v>483</v>
      </c>
      <c r="C38" s="511">
        <f t="shared" ref="C38" si="0">C35/C36</f>
        <v>0.1131348007579699</v>
      </c>
    </row>
    <row r="39" spans="1:3">
      <c r="A39" s="402" t="s">
        <v>484</v>
      </c>
      <c r="B39" s="403"/>
      <c r="C39" s="410"/>
    </row>
    <row r="40" spans="1:3">
      <c r="A40" s="430" t="s">
        <v>485</v>
      </c>
      <c r="B40" s="412" t="s">
        <v>486</v>
      </c>
      <c r="C40" s="427"/>
    </row>
    <row r="41" spans="1:3" ht="24">
      <c r="A41" s="431" t="s">
        <v>487</v>
      </c>
      <c r="B41" s="406" t="s">
        <v>488</v>
      </c>
      <c r="C41" s="427"/>
    </row>
    <row r="43" spans="1:3">
      <c r="B43" s="401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37" activePane="bottomRight" state="frozen"/>
      <selection activeCell="B9" sqref="B9"/>
      <selection pane="topRight" activeCell="B9" sqref="B9"/>
      <selection pane="bottomLeft" activeCell="B9" sqref="B9"/>
      <selection pane="bottomRight" activeCell="I46" sqref="I4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" style="3" bestFit="1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"CREDO BANK"</v>
      </c>
    </row>
    <row r="2" spans="1:8">
      <c r="A2" s="2" t="s">
        <v>36</v>
      </c>
      <c r="B2" s="364" t="s">
        <v>523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5" t="s">
        <v>6</v>
      </c>
      <c r="E5" s="105" t="s">
        <v>7</v>
      </c>
      <c r="F5" s="105" t="s">
        <v>8</v>
      </c>
      <c r="G5" s="14" t="s">
        <v>9</v>
      </c>
    </row>
    <row r="6" spans="1:8">
      <c r="B6" s="243" t="s">
        <v>147</v>
      </c>
      <c r="C6" s="336"/>
      <c r="D6" s="336"/>
      <c r="E6" s="336"/>
      <c r="F6" s="336"/>
      <c r="G6" s="362"/>
    </row>
    <row r="7" spans="1:8">
      <c r="A7" s="15"/>
      <c r="B7" s="244" t="s">
        <v>141</v>
      </c>
      <c r="C7" s="336"/>
      <c r="D7" s="336"/>
      <c r="E7" s="336"/>
      <c r="F7" s="336"/>
      <c r="G7" s="362"/>
    </row>
    <row r="8" spans="1:8" ht="15">
      <c r="A8" s="395">
        <v>1</v>
      </c>
      <c r="B8" s="16" t="s">
        <v>146</v>
      </c>
      <c r="C8" s="17">
        <v>123316511.58999991</v>
      </c>
      <c r="D8" s="17">
        <v>131506915.59000006</v>
      </c>
      <c r="E8" s="18">
        <v>121945499.48999994</v>
      </c>
      <c r="F8" s="18">
        <v>114300002.17000024</v>
      </c>
      <c r="G8" s="18">
        <v>116011251.56999989</v>
      </c>
    </row>
    <row r="9" spans="1:8" ht="15">
      <c r="A9" s="395">
        <v>2</v>
      </c>
      <c r="B9" s="16" t="s">
        <v>145</v>
      </c>
      <c r="C9" s="17">
        <v>123316511.58999991</v>
      </c>
      <c r="D9" s="17">
        <v>131506915.59000006</v>
      </c>
      <c r="E9" s="18">
        <v>121945499.48999994</v>
      </c>
      <c r="F9" s="18">
        <v>114300002.17000024</v>
      </c>
      <c r="G9" s="18">
        <v>116011251.56999989</v>
      </c>
    </row>
    <row r="10" spans="1:8" ht="15">
      <c r="A10" s="395">
        <v>3</v>
      </c>
      <c r="B10" s="16" t="s">
        <v>144</v>
      </c>
      <c r="C10" s="17">
        <v>154317183.00179398</v>
      </c>
      <c r="D10" s="17">
        <v>162608289.14765704</v>
      </c>
      <c r="E10" s="18">
        <v>152267146.68617666</v>
      </c>
      <c r="F10" s="18">
        <v>137277850.72747794</v>
      </c>
      <c r="G10" s="18">
        <v>128424850.74434817</v>
      </c>
    </row>
    <row r="11" spans="1:8" ht="15">
      <c r="A11" s="396"/>
      <c r="B11" s="243" t="s">
        <v>143</v>
      </c>
      <c r="C11" s="336"/>
      <c r="D11" s="336"/>
      <c r="E11" s="336"/>
      <c r="F11" s="336"/>
      <c r="G11" s="362"/>
    </row>
    <row r="12" spans="1:8" ht="15" customHeight="1">
      <c r="A12" s="395">
        <v>4</v>
      </c>
      <c r="B12" s="16" t="s">
        <v>276</v>
      </c>
      <c r="C12" s="528">
        <v>1015159449.2122746</v>
      </c>
      <c r="D12" s="325">
        <v>996558621.4938091</v>
      </c>
      <c r="E12" s="18">
        <v>917826900.48788691</v>
      </c>
      <c r="F12" s="18">
        <v>853845182.39196527</v>
      </c>
      <c r="G12" s="18">
        <v>811102559.7416122</v>
      </c>
    </row>
    <row r="13" spans="1:8" ht="15">
      <c r="A13" s="396"/>
      <c r="B13" s="243" t="s">
        <v>142</v>
      </c>
      <c r="C13" s="336"/>
      <c r="D13" s="336"/>
      <c r="E13" s="336"/>
      <c r="F13" s="336"/>
      <c r="G13" s="362"/>
    </row>
    <row r="14" spans="1:8" s="19" customFormat="1" ht="15">
      <c r="A14" s="395"/>
      <c r="B14" s="244" t="s">
        <v>141</v>
      </c>
      <c r="C14" s="336"/>
      <c r="D14" s="336"/>
      <c r="E14" s="336"/>
      <c r="F14" s="336"/>
      <c r="G14" s="362"/>
    </row>
    <row r="15" spans="1:8" ht="15">
      <c r="A15" s="397">
        <v>5</v>
      </c>
      <c r="B15" s="16" t="str">
        <f>"Common equity Tier 1 ratio &gt;="&amp;'9.1. Capital Requirements'!C19*100&amp;"%"</f>
        <v>Common equity Tier 1 ratio &gt;=4.96583152888879%</v>
      </c>
      <c r="C15" s="455">
        <v>0.1215</v>
      </c>
      <c r="D15" s="455">
        <v>0.13196104348871665</v>
      </c>
      <c r="E15" s="456">
        <v>0.13286328764735233</v>
      </c>
      <c r="F15" s="456">
        <v>0.13386501970977896</v>
      </c>
      <c r="G15" s="456">
        <v>0.14302907835349066</v>
      </c>
    </row>
    <row r="16" spans="1:8" ht="15" customHeight="1">
      <c r="A16" s="397">
        <v>6</v>
      </c>
      <c r="B16" s="16" t="str">
        <f>"Tier 1 ratio &gt;="&amp;'9.1. Capital Requirements'!C20*100&amp;"%"</f>
        <v>Tier 1 ratio &gt;=6.62173865476177%</v>
      </c>
      <c r="C16" s="455">
        <v>0.1215</v>
      </c>
      <c r="D16" s="455">
        <v>0.13196104348871665</v>
      </c>
      <c r="E16" s="456">
        <v>0.13286328764735233</v>
      </c>
      <c r="F16" s="456">
        <v>0.13386501970977896</v>
      </c>
      <c r="G16" s="456">
        <v>0.14302907835349066</v>
      </c>
    </row>
    <row r="17" spans="1:7" ht="15">
      <c r="A17" s="397">
        <v>7</v>
      </c>
      <c r="B17" s="16" t="str">
        <f>"Total Regulatory Capital ratio &gt;="&amp;'9.1. Capital Requirements'!C21*100&amp;"%"</f>
        <v>Total Regulatory Capital ratio &gt;=10.5889848730157%</v>
      </c>
      <c r="C17" s="455">
        <v>0.152</v>
      </c>
      <c r="D17" s="455">
        <v>0.16316981825305216</v>
      </c>
      <c r="E17" s="456">
        <v>0.1658996338037558</v>
      </c>
      <c r="F17" s="456">
        <v>0.1607760441335597</v>
      </c>
      <c r="G17" s="456">
        <v>0.15833367704481127</v>
      </c>
    </row>
    <row r="18" spans="1:7" ht="15">
      <c r="A18" s="396"/>
      <c r="B18" s="245" t="s">
        <v>140</v>
      </c>
      <c r="C18" s="336"/>
      <c r="D18" s="336"/>
      <c r="E18" s="336"/>
      <c r="F18" s="336"/>
      <c r="G18" s="362"/>
    </row>
    <row r="19" spans="1:7" ht="15" customHeight="1">
      <c r="A19" s="398">
        <v>8</v>
      </c>
      <c r="B19" s="16" t="s">
        <v>139</v>
      </c>
      <c r="C19" s="512">
        <v>0.1650468857858102</v>
      </c>
      <c r="D19" s="457">
        <v>0.1807</v>
      </c>
      <c r="E19" s="458">
        <v>0.18040221367609136</v>
      </c>
      <c r="F19" s="458">
        <v>0.18186780094076749</v>
      </c>
      <c r="G19" s="458">
        <v>0.18125362917716736</v>
      </c>
    </row>
    <row r="20" spans="1:7" ht="15">
      <c r="A20" s="398">
        <v>9</v>
      </c>
      <c r="B20" s="16" t="s">
        <v>138</v>
      </c>
      <c r="C20" s="512">
        <v>8.4838236060264333E-2</v>
      </c>
      <c r="D20" s="457">
        <v>7.7299999999999994E-2</v>
      </c>
      <c r="E20" s="458">
        <v>7.6976904491381698E-2</v>
      </c>
      <c r="F20" s="458">
        <v>7.7199110075451965E-2</v>
      </c>
      <c r="G20" s="458">
        <v>7.8175513859688128E-2</v>
      </c>
    </row>
    <row r="21" spans="1:7" ht="15">
      <c r="A21" s="398">
        <v>10</v>
      </c>
      <c r="B21" s="16" t="s">
        <v>137</v>
      </c>
      <c r="C21" s="457">
        <v>2.0708672332525227E-2</v>
      </c>
      <c r="D21" s="457">
        <v>5.0099999999999999E-2</v>
      </c>
      <c r="E21" s="458">
        <v>4.8399999999999999E-2</v>
      </c>
      <c r="F21" s="458">
        <v>4.7942645411220869E-2</v>
      </c>
      <c r="G21" s="458">
        <v>4.2885262166737E-2</v>
      </c>
    </row>
    <row r="22" spans="1:7" ht="15">
      <c r="A22" s="398">
        <v>11</v>
      </c>
      <c r="B22" s="16" t="s">
        <v>136</v>
      </c>
      <c r="C22" s="457">
        <v>8.0208649725545866E-2</v>
      </c>
      <c r="D22" s="457">
        <v>0.10340000000000001</v>
      </c>
      <c r="E22" s="458">
        <v>0.10340000000000001</v>
      </c>
      <c r="F22" s="458">
        <v>0.10466869086531552</v>
      </c>
      <c r="G22" s="458">
        <v>0.10307811531747924</v>
      </c>
    </row>
    <row r="23" spans="1:7" ht="15">
      <c r="A23" s="398">
        <v>12</v>
      </c>
      <c r="B23" s="16" t="s">
        <v>282</v>
      </c>
      <c r="C23" s="457">
        <v>-2.5934865245174812E-2</v>
      </c>
      <c r="D23" s="457">
        <v>3.1E-2</v>
      </c>
      <c r="E23" s="458">
        <v>2.7300000000000001E-2</v>
      </c>
      <c r="F23" s="458">
        <v>2.436339117470375E-2</v>
      </c>
      <c r="G23" s="458">
        <v>2.820454581096897E-2</v>
      </c>
    </row>
    <row r="24" spans="1:7" ht="15">
      <c r="A24" s="398">
        <v>13</v>
      </c>
      <c r="B24" s="16" t="s">
        <v>283</v>
      </c>
      <c r="C24" s="457">
        <v>-0.19803226738461732</v>
      </c>
      <c r="D24" s="457">
        <v>0.22059999999999999</v>
      </c>
      <c r="E24" s="458">
        <v>0.19320000000000001</v>
      </c>
      <c r="F24" s="458">
        <v>0.16793851080296396</v>
      </c>
      <c r="G24" s="458">
        <v>0.1904364879242218</v>
      </c>
    </row>
    <row r="25" spans="1:7" ht="15">
      <c r="A25" s="396"/>
      <c r="B25" s="245" t="s">
        <v>362</v>
      </c>
      <c r="C25" s="336"/>
      <c r="D25" s="336"/>
      <c r="E25" s="336"/>
      <c r="F25" s="336"/>
      <c r="G25" s="362"/>
    </row>
    <row r="26" spans="1:7" ht="15">
      <c r="A26" s="398">
        <v>14</v>
      </c>
      <c r="B26" s="16" t="s">
        <v>135</v>
      </c>
      <c r="C26" s="457">
        <v>1.103E-2</v>
      </c>
      <c r="D26" s="457">
        <v>1.0699999999999999E-2</v>
      </c>
      <c r="E26" s="458">
        <v>1.1900000000000001E-2</v>
      </c>
      <c r="F26" s="458">
        <v>1.6103255019986554E-2</v>
      </c>
      <c r="G26" s="458">
        <v>1.54E-2</v>
      </c>
    </row>
    <row r="27" spans="1:7" ht="15" customHeight="1">
      <c r="A27" s="398">
        <v>15</v>
      </c>
      <c r="B27" s="16" t="s">
        <v>134</v>
      </c>
      <c r="C27" s="457">
        <v>3.7600000000000001E-2</v>
      </c>
      <c r="D27" s="457">
        <v>2.7400000000000001E-2</v>
      </c>
      <c r="E27" s="458">
        <v>2.8199999999999999E-2</v>
      </c>
      <c r="F27" s="458">
        <v>3.0161120474280601E-2</v>
      </c>
      <c r="G27" s="458">
        <v>2.9100000000000001E-2</v>
      </c>
    </row>
    <row r="28" spans="1:7" ht="15">
      <c r="A28" s="398">
        <v>16</v>
      </c>
      <c r="B28" s="16" t="s">
        <v>133</v>
      </c>
      <c r="C28" s="457">
        <v>0.1027286629840982</v>
      </c>
      <c r="D28" s="457">
        <v>9.8199999999999996E-2</v>
      </c>
      <c r="E28" s="458">
        <v>0.1077</v>
      </c>
      <c r="F28" s="458">
        <v>0.11511003127202413</v>
      </c>
      <c r="G28" s="458">
        <v>0.1139</v>
      </c>
    </row>
    <row r="29" spans="1:7" ht="15" customHeight="1">
      <c r="A29" s="398">
        <v>17</v>
      </c>
      <c r="B29" s="16" t="s">
        <v>132</v>
      </c>
      <c r="C29" s="457">
        <v>0.15093033674069736</v>
      </c>
      <c r="D29" s="457">
        <v>0.151</v>
      </c>
      <c r="E29" s="458">
        <v>0.15129999999999999</v>
      </c>
      <c r="F29" s="458">
        <v>0.14128763193978938</v>
      </c>
      <c r="G29" s="458">
        <v>0.14180000000000001</v>
      </c>
    </row>
    <row r="30" spans="1:7" ht="15">
      <c r="A30" s="398">
        <v>18</v>
      </c>
      <c r="B30" s="16" t="s">
        <v>131</v>
      </c>
      <c r="C30" s="457">
        <v>4.1200000000000001E-2</v>
      </c>
      <c r="D30" s="457">
        <v>0.23330000000000001</v>
      </c>
      <c r="E30" s="458">
        <v>0.11799999999999999</v>
      </c>
      <c r="F30" s="458">
        <v>5.6935653122070162E-2</v>
      </c>
      <c r="G30" s="458">
        <v>-1.5800000000000002E-2</v>
      </c>
    </row>
    <row r="31" spans="1:7" ht="15" customHeight="1">
      <c r="A31" s="396"/>
      <c r="B31" s="245" t="s">
        <v>363</v>
      </c>
      <c r="C31" s="336"/>
      <c r="D31" s="336"/>
      <c r="E31" s="336"/>
      <c r="F31" s="336"/>
      <c r="G31" s="362"/>
    </row>
    <row r="32" spans="1:7" ht="15" customHeight="1">
      <c r="A32" s="398">
        <v>19</v>
      </c>
      <c r="B32" s="16" t="s">
        <v>130</v>
      </c>
      <c r="C32" s="457">
        <v>0.11219999999999999</v>
      </c>
      <c r="D32" s="457">
        <v>0.12540000000000001</v>
      </c>
      <c r="E32" s="457">
        <v>0.125</v>
      </c>
      <c r="F32" s="457">
        <v>0.1402010103717794</v>
      </c>
      <c r="G32" s="457">
        <v>0.1245</v>
      </c>
    </row>
    <row r="33" spans="1:7" ht="15" customHeight="1">
      <c r="A33" s="398">
        <v>20</v>
      </c>
      <c r="B33" s="16" t="s">
        <v>129</v>
      </c>
      <c r="C33" s="457">
        <v>0.20271610565916984</v>
      </c>
      <c r="D33" s="457">
        <v>0.21279999999999999</v>
      </c>
      <c r="E33" s="457">
        <v>0.2157</v>
      </c>
      <c r="F33" s="457">
        <v>0.19413923014534593</v>
      </c>
      <c r="G33" s="457">
        <v>0.1923</v>
      </c>
    </row>
    <row r="34" spans="1:7" ht="15" customHeight="1">
      <c r="A34" s="398">
        <v>21</v>
      </c>
      <c r="B34" s="16" t="s">
        <v>128</v>
      </c>
      <c r="C34" s="457">
        <v>2.3498131662469838E-2</v>
      </c>
      <c r="D34" s="457">
        <v>4.8800000000000003E-2</v>
      </c>
      <c r="E34" s="457">
        <v>2.5000000000000001E-2</v>
      </c>
      <c r="F34" s="457">
        <v>1.5505032725646274E-2</v>
      </c>
      <c r="G34" s="457">
        <v>1.2999999999999999E-2</v>
      </c>
    </row>
    <row r="35" spans="1:7" ht="15" customHeight="1">
      <c r="A35" s="399"/>
      <c r="B35" s="245" t="s">
        <v>406</v>
      </c>
      <c r="C35" s="336"/>
      <c r="D35" s="336"/>
      <c r="E35" s="336"/>
      <c r="F35" s="336"/>
      <c r="G35" s="362"/>
    </row>
    <row r="36" spans="1:7" ht="15">
      <c r="A36" s="398">
        <v>22</v>
      </c>
      <c r="B36" s="16" t="s">
        <v>389</v>
      </c>
      <c r="C36" s="529">
        <v>108579772.76464474</v>
      </c>
      <c r="D36" s="459">
        <v>107800944.9480156</v>
      </c>
      <c r="E36" s="459">
        <v>102994551.60893553</v>
      </c>
      <c r="F36" s="459">
        <v>75777538.614183202</v>
      </c>
      <c r="G36" s="459">
        <v>68201511.860423028</v>
      </c>
    </row>
    <row r="37" spans="1:7" ht="15" customHeight="1">
      <c r="A37" s="398">
        <v>23</v>
      </c>
      <c r="B37" s="16" t="s">
        <v>401</v>
      </c>
      <c r="C37" s="529">
        <v>50814794.668466493</v>
      </c>
      <c r="D37" s="459">
        <v>28884513.010003846</v>
      </c>
      <c r="E37" s="460">
        <v>38405325.569212638</v>
      </c>
      <c r="F37" s="460">
        <v>34747757.718601964</v>
      </c>
      <c r="G37" s="460">
        <v>14232834.234206108</v>
      </c>
    </row>
    <row r="38" spans="1:7" ht="15.75" thickBot="1">
      <c r="A38" s="400">
        <v>24</v>
      </c>
      <c r="B38" s="246" t="s">
        <v>390</v>
      </c>
      <c r="C38" s="530">
        <v>2.1367748009818239</v>
      </c>
      <c r="D38" s="461">
        <v>3.7321364881824346</v>
      </c>
      <c r="E38" s="462">
        <v>2.6817778545666178</v>
      </c>
      <c r="F38" s="462">
        <v>2.1807893110068566</v>
      </c>
      <c r="G38" s="462">
        <v>4.7918433347950273</v>
      </c>
    </row>
    <row r="39" spans="1:7">
      <c r="A39" s="20"/>
    </row>
    <row r="40" spans="1:7" ht="38.25">
      <c r="B40" s="327" t="s">
        <v>524</v>
      </c>
    </row>
    <row r="41" spans="1:7" ht="51">
      <c r="B41" s="327" t="s">
        <v>405</v>
      </c>
    </row>
    <row r="43" spans="1:7">
      <c r="B43" s="3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C41" sqref="C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"CREDO BANK"</v>
      </c>
    </row>
    <row r="2" spans="1:8">
      <c r="A2" s="2" t="s">
        <v>36</v>
      </c>
      <c r="B2" s="364" t="s">
        <v>523</v>
      </c>
    </row>
    <row r="3" spans="1:8">
      <c r="A3" s="2"/>
    </row>
    <row r="4" spans="1:8" ht="15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37" t="s">
        <v>73</v>
      </c>
      <c r="D5" s="538"/>
      <c r="E5" s="539"/>
      <c r="F5" s="537" t="s">
        <v>77</v>
      </c>
      <c r="G5" s="538"/>
      <c r="H5" s="540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 ht="15.75">
      <c r="A7" s="28">
        <v>1</v>
      </c>
      <c r="B7" s="32" t="s">
        <v>40</v>
      </c>
      <c r="C7" s="463">
        <v>23563333.800000001</v>
      </c>
      <c r="D7" s="463">
        <v>13390385.459999999</v>
      </c>
      <c r="E7" s="34">
        <f>C7+D7</f>
        <v>36953719.259999998</v>
      </c>
      <c r="F7" s="465">
        <v>9284721.5900000017</v>
      </c>
      <c r="G7" s="466">
        <v>9961641.910000002</v>
      </c>
      <c r="H7" s="37">
        <f>F7+G7</f>
        <v>19246363.500000004</v>
      </c>
    </row>
    <row r="8" spans="1:8" ht="15.75">
      <c r="A8" s="28">
        <v>2</v>
      </c>
      <c r="B8" s="32" t="s">
        <v>41</v>
      </c>
      <c r="C8" s="463">
        <v>29999932.960000001</v>
      </c>
      <c r="D8" s="463">
        <v>34009680.280000001</v>
      </c>
      <c r="E8" s="34">
        <f t="shared" ref="E8:E19" si="0">C8+D8</f>
        <v>64009613.240000002</v>
      </c>
      <c r="F8" s="465">
        <v>33208136.149999999</v>
      </c>
      <c r="G8" s="466">
        <v>13873476.919999998</v>
      </c>
      <c r="H8" s="37">
        <f t="shared" ref="H8:H40" si="1">F8+G8</f>
        <v>47081613.069999993</v>
      </c>
    </row>
    <row r="9" spans="1:8" ht="15.75">
      <c r="A9" s="28">
        <v>3</v>
      </c>
      <c r="B9" s="32" t="s">
        <v>42</v>
      </c>
      <c r="C9" s="463">
        <v>327240.87</v>
      </c>
      <c r="D9" s="463">
        <v>21095224.150000002</v>
      </c>
      <c r="E9" s="34">
        <f t="shared" si="0"/>
        <v>21422465.020000003</v>
      </c>
      <c r="F9" s="465">
        <v>85940.25</v>
      </c>
      <c r="G9" s="466">
        <v>14328020.199999999</v>
      </c>
      <c r="H9" s="37">
        <f t="shared" si="1"/>
        <v>14413960.449999999</v>
      </c>
    </row>
    <row r="10" spans="1:8" ht="15.75">
      <c r="A10" s="28">
        <v>4</v>
      </c>
      <c r="B10" s="32" t="s">
        <v>43</v>
      </c>
      <c r="C10" s="463">
        <v>0</v>
      </c>
      <c r="D10" s="463">
        <v>0</v>
      </c>
      <c r="E10" s="34">
        <f t="shared" si="0"/>
        <v>0</v>
      </c>
      <c r="F10" s="465">
        <v>0</v>
      </c>
      <c r="G10" s="466">
        <v>0</v>
      </c>
      <c r="H10" s="37">
        <f t="shared" si="1"/>
        <v>0</v>
      </c>
    </row>
    <row r="11" spans="1:8" ht="15.75">
      <c r="A11" s="28">
        <v>5</v>
      </c>
      <c r="B11" s="32" t="s">
        <v>44</v>
      </c>
      <c r="C11" s="463">
        <v>28902781.77</v>
      </c>
      <c r="D11" s="463">
        <v>0</v>
      </c>
      <c r="E11" s="34">
        <f t="shared" si="0"/>
        <v>28902781.77</v>
      </c>
      <c r="F11" s="465">
        <v>26000000</v>
      </c>
      <c r="G11" s="466">
        <v>0</v>
      </c>
      <c r="H11" s="37">
        <f t="shared" si="1"/>
        <v>26000000</v>
      </c>
    </row>
    <row r="12" spans="1:8" ht="15.75">
      <c r="A12" s="28">
        <v>6.1</v>
      </c>
      <c r="B12" s="38" t="s">
        <v>45</v>
      </c>
      <c r="C12" s="463">
        <v>789657269.23000002</v>
      </c>
      <c r="D12" s="463">
        <v>90407920.254600003</v>
      </c>
      <c r="E12" s="34">
        <f t="shared" si="0"/>
        <v>880065189.48460007</v>
      </c>
      <c r="F12" s="465">
        <v>597552739.31000006</v>
      </c>
      <c r="G12" s="466">
        <v>76873374.221200004</v>
      </c>
      <c r="H12" s="37">
        <f t="shared" si="1"/>
        <v>674426113.53120005</v>
      </c>
    </row>
    <row r="13" spans="1:8" ht="15.75">
      <c r="A13" s="28">
        <v>6.2</v>
      </c>
      <c r="B13" s="38" t="s">
        <v>46</v>
      </c>
      <c r="C13" s="463">
        <v>-28952057.994898703</v>
      </c>
      <c r="D13" s="463">
        <v>-4161466.5906919995</v>
      </c>
      <c r="E13" s="34">
        <f t="shared" si="0"/>
        <v>-33113524.585590702</v>
      </c>
      <c r="F13" s="465">
        <v>-16791351.5024</v>
      </c>
      <c r="G13" s="466">
        <v>-2865933.2566999998</v>
      </c>
      <c r="H13" s="37">
        <f t="shared" si="1"/>
        <v>-19657284.759099998</v>
      </c>
    </row>
    <row r="14" spans="1:8">
      <c r="A14" s="28">
        <v>6</v>
      </c>
      <c r="B14" s="32" t="s">
        <v>47</v>
      </c>
      <c r="C14" s="34">
        <f>C12+C13</f>
        <v>760705211.23510134</v>
      </c>
      <c r="D14" s="34">
        <f>D12+D13</f>
        <v>86246453.663908005</v>
      </c>
      <c r="E14" s="34">
        <f t="shared" si="0"/>
        <v>846951664.89900935</v>
      </c>
      <c r="F14" s="34">
        <f>F12+F13</f>
        <v>580761387.80760002</v>
      </c>
      <c r="G14" s="34">
        <f>G12+G13</f>
        <v>74007440.96450001</v>
      </c>
      <c r="H14" s="37">
        <f t="shared" si="1"/>
        <v>654768828.77209997</v>
      </c>
    </row>
    <row r="15" spans="1:8" ht="15.75">
      <c r="A15" s="28">
        <v>7</v>
      </c>
      <c r="B15" s="32" t="s">
        <v>48</v>
      </c>
      <c r="C15" s="463">
        <v>16372887.560000002</v>
      </c>
      <c r="D15" s="463">
        <v>1045526.6699999999</v>
      </c>
      <c r="E15" s="34">
        <f t="shared" si="0"/>
        <v>17418414.230000004</v>
      </c>
      <c r="F15" s="465">
        <v>12678467.970000001</v>
      </c>
      <c r="G15" s="466">
        <v>1037370.0499999999</v>
      </c>
      <c r="H15" s="37">
        <f t="shared" si="1"/>
        <v>13715838.020000001</v>
      </c>
    </row>
    <row r="16" spans="1:8" ht="15.75">
      <c r="A16" s="28">
        <v>8</v>
      </c>
      <c r="B16" s="32" t="s">
        <v>209</v>
      </c>
      <c r="C16" s="463">
        <v>1389398.5</v>
      </c>
      <c r="D16" s="463" t="s">
        <v>521</v>
      </c>
      <c r="E16" s="34">
        <f>C16</f>
        <v>1389398.5</v>
      </c>
      <c r="F16" s="465">
        <v>348155</v>
      </c>
      <c r="G16" s="466" t="s">
        <v>521</v>
      </c>
      <c r="H16" s="37">
        <f>F16</f>
        <v>348155</v>
      </c>
    </row>
    <row r="17" spans="1:8" ht="15.75">
      <c r="A17" s="28">
        <v>9</v>
      </c>
      <c r="B17" s="32" t="s">
        <v>49</v>
      </c>
      <c r="C17" s="463">
        <v>0</v>
      </c>
      <c r="D17" s="463">
        <v>0</v>
      </c>
      <c r="E17" s="34">
        <f t="shared" si="0"/>
        <v>0</v>
      </c>
      <c r="F17" s="465">
        <v>0</v>
      </c>
      <c r="G17" s="466">
        <v>0</v>
      </c>
      <c r="H17" s="37">
        <f t="shared" si="1"/>
        <v>0</v>
      </c>
    </row>
    <row r="18" spans="1:8" ht="15.75">
      <c r="A18" s="28">
        <v>10</v>
      </c>
      <c r="B18" s="32" t="s">
        <v>50</v>
      </c>
      <c r="C18" s="463">
        <v>30813947.359999999</v>
      </c>
      <c r="D18" s="463" t="s">
        <v>521</v>
      </c>
      <c r="E18" s="34">
        <f>C18</f>
        <v>30813947.359999999</v>
      </c>
      <c r="F18" s="465">
        <v>34061189.560000002</v>
      </c>
      <c r="G18" s="466" t="s">
        <v>521</v>
      </c>
      <c r="H18" s="37">
        <f>F18</f>
        <v>34061189.560000002</v>
      </c>
    </row>
    <row r="19" spans="1:8" ht="15.75">
      <c r="A19" s="28">
        <v>11</v>
      </c>
      <c r="B19" s="32" t="s">
        <v>51</v>
      </c>
      <c r="C19" s="463">
        <v>23732425.830000002</v>
      </c>
      <c r="D19" s="463">
        <v>7006301.3900000006</v>
      </c>
      <c r="E19" s="34">
        <f t="shared" si="0"/>
        <v>30738727.220000003</v>
      </c>
      <c r="F19" s="465">
        <v>16556739.720000001</v>
      </c>
      <c r="G19" s="466">
        <v>4679041.1000000015</v>
      </c>
      <c r="H19" s="37">
        <f t="shared" si="1"/>
        <v>21235780.82</v>
      </c>
    </row>
    <row r="20" spans="1:8">
      <c r="A20" s="28">
        <v>12</v>
      </c>
      <c r="B20" s="40" t="s">
        <v>52</v>
      </c>
      <c r="C20" s="34">
        <f>SUM(C7:C11)+SUM(C14:C19)</f>
        <v>915807159.88510144</v>
      </c>
      <c r="D20" s="34">
        <f>SUM(D7:D11)+SUM(D14:D19)</f>
        <v>162793571.61390799</v>
      </c>
      <c r="E20" s="34">
        <f>C20+D20</f>
        <v>1078600731.4990094</v>
      </c>
      <c r="F20" s="34">
        <f>SUM(F7:F11)+SUM(F14:F19)</f>
        <v>712984738.04760003</v>
      </c>
      <c r="G20" s="34">
        <f>SUM(G7:G11)+SUM(G14:G19)</f>
        <v>117886991.14450002</v>
      </c>
      <c r="H20" s="37">
        <f t="shared" si="1"/>
        <v>830871729.19210005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 ht="15.75">
      <c r="A22" s="28">
        <v>13</v>
      </c>
      <c r="B22" s="32" t="s">
        <v>54</v>
      </c>
      <c r="C22" s="463">
        <v>24000000</v>
      </c>
      <c r="D22" s="463">
        <v>5255200</v>
      </c>
      <c r="E22" s="34">
        <f>C22+D22</f>
        <v>29255200</v>
      </c>
      <c r="F22" s="35">
        <v>12500000</v>
      </c>
      <c r="G22" s="36">
        <v>906090</v>
      </c>
      <c r="H22" s="37">
        <f t="shared" si="1"/>
        <v>13406090</v>
      </c>
    </row>
    <row r="23" spans="1:8" ht="15.75">
      <c r="A23" s="28">
        <v>14</v>
      </c>
      <c r="B23" s="32" t="s">
        <v>55</v>
      </c>
      <c r="C23" s="463">
        <v>14809116.6</v>
      </c>
      <c r="D23" s="463">
        <v>2611930.0299999998</v>
      </c>
      <c r="E23" s="34">
        <f t="shared" ref="E23:E40" si="2">C23+D23</f>
        <v>17421046.629999999</v>
      </c>
      <c r="F23" s="35">
        <v>9400204.8846186176</v>
      </c>
      <c r="G23" s="36">
        <v>1410465.7893000001</v>
      </c>
      <c r="H23" s="37">
        <f t="shared" si="1"/>
        <v>10810670.673918618</v>
      </c>
    </row>
    <row r="24" spans="1:8" ht="15.75">
      <c r="A24" s="28">
        <v>15</v>
      </c>
      <c r="B24" s="32" t="s">
        <v>56</v>
      </c>
      <c r="C24" s="463">
        <v>3471252.0641999999</v>
      </c>
      <c r="D24" s="463">
        <v>4452803.4821768599</v>
      </c>
      <c r="E24" s="34">
        <f t="shared" si="2"/>
        <v>7924055.5463768598</v>
      </c>
      <c r="F24" s="35">
        <v>0</v>
      </c>
      <c r="G24" s="36">
        <v>0</v>
      </c>
      <c r="H24" s="37">
        <f t="shared" si="1"/>
        <v>0</v>
      </c>
    </row>
    <row r="25" spans="1:8" ht="15.75">
      <c r="A25" s="28">
        <v>16</v>
      </c>
      <c r="B25" s="32" t="s">
        <v>57</v>
      </c>
      <c r="C25" s="463">
        <v>32528118.460000001</v>
      </c>
      <c r="D25" s="463">
        <v>11363079.700747006</v>
      </c>
      <c r="E25" s="34">
        <f t="shared" si="2"/>
        <v>43891198.160747007</v>
      </c>
      <c r="F25" s="35">
        <v>10290137.83</v>
      </c>
      <c r="G25" s="36">
        <v>6354104.8020000001</v>
      </c>
      <c r="H25" s="37">
        <f t="shared" si="1"/>
        <v>16644242.631999999</v>
      </c>
    </row>
    <row r="26" spans="1:8" ht="15.75">
      <c r="A26" s="28">
        <v>17</v>
      </c>
      <c r="B26" s="32" t="s">
        <v>58</v>
      </c>
      <c r="C26" s="464"/>
      <c r="D26" s="464"/>
      <c r="E26" s="34">
        <f t="shared" si="2"/>
        <v>0</v>
      </c>
      <c r="F26" s="42"/>
      <c r="G26" s="43"/>
      <c r="H26" s="37">
        <f t="shared" si="1"/>
        <v>0</v>
      </c>
    </row>
    <row r="27" spans="1:8" ht="15.75">
      <c r="A27" s="28">
        <v>18</v>
      </c>
      <c r="B27" s="32" t="s">
        <v>59</v>
      </c>
      <c r="C27" s="463">
        <v>588827962.11539674</v>
      </c>
      <c r="D27" s="463">
        <v>157256258.57797402</v>
      </c>
      <c r="E27" s="34">
        <f t="shared" si="2"/>
        <v>746084220.69337082</v>
      </c>
      <c r="F27" s="35">
        <v>467615903.25250006</v>
      </c>
      <c r="G27" s="36">
        <v>116451853.22806628</v>
      </c>
      <c r="H27" s="37">
        <f t="shared" si="1"/>
        <v>584067756.48056638</v>
      </c>
    </row>
    <row r="28" spans="1:8" ht="15.75">
      <c r="A28" s="28">
        <v>19</v>
      </c>
      <c r="B28" s="32" t="s">
        <v>60</v>
      </c>
      <c r="C28" s="463">
        <v>17684841.25</v>
      </c>
      <c r="D28" s="463">
        <v>1593456.5</v>
      </c>
      <c r="E28" s="34">
        <f t="shared" si="2"/>
        <v>19278297.75</v>
      </c>
      <c r="F28" s="35">
        <v>13511449.489999998</v>
      </c>
      <c r="G28" s="36">
        <v>1347851.8699999999</v>
      </c>
      <c r="H28" s="37">
        <f t="shared" si="1"/>
        <v>14859301.359999998</v>
      </c>
    </row>
    <row r="29" spans="1:8" ht="15.75">
      <c r="A29" s="28">
        <v>20</v>
      </c>
      <c r="B29" s="32" t="s">
        <v>61</v>
      </c>
      <c r="C29" s="463">
        <v>51477581.989999987</v>
      </c>
      <c r="D29" s="463">
        <v>9263223.8699999992</v>
      </c>
      <c r="E29" s="34">
        <f t="shared" si="2"/>
        <v>60740805.859999985</v>
      </c>
      <c r="F29" s="35">
        <v>45126071.159999996</v>
      </c>
      <c r="G29" s="36">
        <v>9622507.2100000009</v>
      </c>
      <c r="H29" s="37">
        <f t="shared" si="1"/>
        <v>54748578.369999997</v>
      </c>
    </row>
    <row r="30" spans="1:8" ht="15.75">
      <c r="A30" s="28">
        <v>21</v>
      </c>
      <c r="B30" s="32" t="s">
        <v>62</v>
      </c>
      <c r="C30" s="463">
        <v>21535980</v>
      </c>
      <c r="D30" s="463">
        <v>0</v>
      </c>
      <c r="E30" s="34">
        <f t="shared" si="2"/>
        <v>21535980</v>
      </c>
      <c r="F30" s="35">
        <v>13119900</v>
      </c>
      <c r="G30" s="36">
        <v>0</v>
      </c>
      <c r="H30" s="37">
        <f t="shared" si="1"/>
        <v>13119900</v>
      </c>
    </row>
    <row r="31" spans="1:8">
      <c r="A31" s="28">
        <v>22</v>
      </c>
      <c r="B31" s="40" t="s">
        <v>63</v>
      </c>
      <c r="C31" s="34">
        <f>SUM(C22:C30)</f>
        <v>754334852.47959673</v>
      </c>
      <c r="D31" s="34">
        <f>SUM(D22:D30)</f>
        <v>191795952.16089788</v>
      </c>
      <c r="E31" s="34">
        <f>C31+D31</f>
        <v>946130804.64049459</v>
      </c>
      <c r="F31" s="34">
        <f>SUM(F22:F30)</f>
        <v>571563666.61711872</v>
      </c>
      <c r="G31" s="34">
        <f>SUM(G22:G30)</f>
        <v>136092872.89936629</v>
      </c>
      <c r="H31" s="37">
        <f t="shared" si="1"/>
        <v>707656539.51648498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 ht="15.75">
      <c r="A33" s="28">
        <v>23</v>
      </c>
      <c r="B33" s="32" t="s">
        <v>65</v>
      </c>
      <c r="C33" s="463">
        <v>4400000</v>
      </c>
      <c r="D33" s="41">
        <v>0</v>
      </c>
      <c r="E33" s="34">
        <f t="shared" si="2"/>
        <v>4400000</v>
      </c>
      <c r="F33" s="465">
        <v>4400000</v>
      </c>
      <c r="G33" s="43">
        <v>0</v>
      </c>
      <c r="H33" s="37">
        <f t="shared" si="1"/>
        <v>4400000</v>
      </c>
    </row>
    <row r="34" spans="1:8" ht="15.75">
      <c r="A34" s="28">
        <v>24</v>
      </c>
      <c r="B34" s="32" t="s">
        <v>66</v>
      </c>
      <c r="C34" s="463">
        <v>0</v>
      </c>
      <c r="D34" s="41">
        <v>0</v>
      </c>
      <c r="E34" s="34">
        <f t="shared" si="2"/>
        <v>0</v>
      </c>
      <c r="F34" s="465">
        <v>0</v>
      </c>
      <c r="G34" s="43">
        <v>0</v>
      </c>
      <c r="H34" s="37">
        <f t="shared" si="1"/>
        <v>0</v>
      </c>
    </row>
    <row r="35" spans="1:8" ht="15.75">
      <c r="A35" s="28">
        <v>25</v>
      </c>
      <c r="B35" s="39" t="s">
        <v>67</v>
      </c>
      <c r="C35" s="463">
        <v>0</v>
      </c>
      <c r="D35" s="41">
        <v>0</v>
      </c>
      <c r="E35" s="34">
        <f t="shared" si="2"/>
        <v>0</v>
      </c>
      <c r="F35" s="465">
        <v>0</v>
      </c>
      <c r="G35" s="43">
        <v>0</v>
      </c>
      <c r="H35" s="37">
        <f t="shared" si="1"/>
        <v>0</v>
      </c>
    </row>
    <row r="36" spans="1:8" ht="15.75">
      <c r="A36" s="28">
        <v>26</v>
      </c>
      <c r="B36" s="32" t="s">
        <v>68</v>
      </c>
      <c r="C36" s="463">
        <v>0</v>
      </c>
      <c r="D36" s="41">
        <v>0</v>
      </c>
      <c r="E36" s="34">
        <f t="shared" si="2"/>
        <v>0</v>
      </c>
      <c r="F36" s="465">
        <v>0</v>
      </c>
      <c r="G36" s="43">
        <v>0</v>
      </c>
      <c r="H36" s="37">
        <f t="shared" si="1"/>
        <v>0</v>
      </c>
    </row>
    <row r="37" spans="1:8" ht="15.75">
      <c r="A37" s="28">
        <v>27</v>
      </c>
      <c r="B37" s="32" t="s">
        <v>69</v>
      </c>
      <c r="C37" s="463">
        <v>0</v>
      </c>
      <c r="D37" s="41">
        <v>0</v>
      </c>
      <c r="E37" s="34">
        <f t="shared" si="2"/>
        <v>0</v>
      </c>
      <c r="F37" s="465">
        <v>0</v>
      </c>
      <c r="G37" s="43">
        <v>0</v>
      </c>
      <c r="H37" s="37">
        <f t="shared" si="1"/>
        <v>0</v>
      </c>
    </row>
    <row r="38" spans="1:8" ht="15.75">
      <c r="A38" s="28">
        <v>28</v>
      </c>
      <c r="B38" s="32" t="s">
        <v>70</v>
      </c>
      <c r="C38" s="463">
        <v>127673467.14999992</v>
      </c>
      <c r="D38" s="41">
        <v>0</v>
      </c>
      <c r="E38" s="34">
        <f t="shared" si="2"/>
        <v>127673467.14999992</v>
      </c>
      <c r="F38" s="465">
        <v>118418730.56999989</v>
      </c>
      <c r="G38" s="43">
        <v>0</v>
      </c>
      <c r="H38" s="37">
        <f t="shared" si="1"/>
        <v>118418730.56999989</v>
      </c>
    </row>
    <row r="39" spans="1:8" ht="15.75">
      <c r="A39" s="28">
        <v>29</v>
      </c>
      <c r="B39" s="32" t="s">
        <v>71</v>
      </c>
      <c r="C39" s="463">
        <v>396459</v>
      </c>
      <c r="D39" s="41">
        <v>0</v>
      </c>
      <c r="E39" s="34">
        <f t="shared" si="2"/>
        <v>396459</v>
      </c>
      <c r="F39" s="465">
        <v>396459</v>
      </c>
      <c r="G39" s="43">
        <v>0</v>
      </c>
      <c r="H39" s="37">
        <f t="shared" si="1"/>
        <v>396459</v>
      </c>
    </row>
    <row r="40" spans="1:8" ht="15.75">
      <c r="A40" s="28">
        <v>30</v>
      </c>
      <c r="B40" s="295" t="s">
        <v>277</v>
      </c>
      <c r="C40" s="463">
        <f>SUM(C33:C39)</f>
        <v>132469926.14999992</v>
      </c>
      <c r="D40" s="463">
        <f>SUM(D33:D39)</f>
        <v>0</v>
      </c>
      <c r="E40" s="34">
        <f t="shared" si="2"/>
        <v>132469926.14999992</v>
      </c>
      <c r="F40" s="463">
        <f>SUM(F33:F39)</f>
        <v>123215189.56999989</v>
      </c>
      <c r="G40" s="463">
        <f>SUM(G33:G39)</f>
        <v>0</v>
      </c>
      <c r="H40" s="37">
        <f t="shared" si="1"/>
        <v>123215189.56999989</v>
      </c>
    </row>
    <row r="41" spans="1:8" ht="15" thickBot="1">
      <c r="A41" s="45">
        <v>31</v>
      </c>
      <c r="B41" s="46" t="s">
        <v>72</v>
      </c>
      <c r="C41" s="47">
        <f>C31+C40</f>
        <v>886804778.62959671</v>
      </c>
      <c r="D41" s="47">
        <f>D31+D40</f>
        <v>191795952.16089788</v>
      </c>
      <c r="E41" s="47">
        <f>C41+D41</f>
        <v>1078600730.7904947</v>
      </c>
      <c r="F41" s="47">
        <f>F31+F40</f>
        <v>694778856.18711865</v>
      </c>
      <c r="G41" s="47">
        <f>G31+G40</f>
        <v>136092872.89936629</v>
      </c>
      <c r="H41" s="48">
        <f>F41+G41</f>
        <v>830871729.08648491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16:E17 E18 E20 E31 E40:E41 E14 H16:H17 H18" formula="1"/>
    <ignoredError sqref="C20:D20 F20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3" activePane="bottomRight" state="frozen"/>
      <selection activeCell="B9" sqref="B9"/>
      <selection pane="topRight" activeCell="B9" sqref="B9"/>
      <selection pane="bottomLeft" activeCell="B9" sqref="B9"/>
      <selection pane="bottomRight" activeCell="F66" sqref="F6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4" t="s">
        <v>523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1" t="s">
        <v>204</v>
      </c>
      <c r="B4" s="247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37" t="s">
        <v>73</v>
      </c>
      <c r="D5" s="538"/>
      <c r="E5" s="539"/>
      <c r="F5" s="537" t="s">
        <v>77</v>
      </c>
      <c r="G5" s="538"/>
      <c r="H5" s="540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47" t="s">
        <v>203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202</v>
      </c>
      <c r="C8" s="60">
        <v>412887.74</v>
      </c>
      <c r="D8" s="60">
        <v>76825.320000000007</v>
      </c>
      <c r="E8" s="467">
        <f t="shared" ref="E8:E22" si="0">C8+D8</f>
        <v>489713.06</v>
      </c>
      <c r="F8" s="60">
        <v>495101.91</v>
      </c>
      <c r="G8" s="60">
        <v>40935.699999999997</v>
      </c>
      <c r="H8" s="471">
        <f t="shared" ref="H8:H22" si="1">F8+G8</f>
        <v>536037.61</v>
      </c>
    </row>
    <row r="9" spans="1:8">
      <c r="A9" s="59">
        <v>2</v>
      </c>
      <c r="B9" s="62" t="s">
        <v>201</v>
      </c>
      <c r="C9" s="63">
        <f>C10+C11+C12+C13+C14+C15+C16+C17+C18</f>
        <v>39248706.560000002</v>
      </c>
      <c r="D9" s="63">
        <f>D10+D11+D12+D13+D14+D15+D16+D17+D18</f>
        <v>1420354.6</v>
      </c>
      <c r="E9" s="467">
        <f t="shared" si="0"/>
        <v>40669061.160000004</v>
      </c>
      <c r="F9" s="63">
        <f>F10+F11+F12+F13+F14+F15+F16+F17+F18</f>
        <v>30576606.66</v>
      </c>
      <c r="G9" s="63">
        <f>G10+G11+G12+G13+G14+G15+G16+G17+G18</f>
        <v>2173820.5500000003</v>
      </c>
      <c r="H9" s="471">
        <f t="shared" si="1"/>
        <v>32750427.210000001</v>
      </c>
    </row>
    <row r="10" spans="1:8">
      <c r="A10" s="59">
        <v>2.1</v>
      </c>
      <c r="B10" s="64" t="s">
        <v>200</v>
      </c>
      <c r="C10" s="60">
        <v>0</v>
      </c>
      <c r="D10" s="60">
        <v>0</v>
      </c>
      <c r="E10" s="467">
        <f t="shared" si="0"/>
        <v>0</v>
      </c>
      <c r="F10" s="60">
        <v>0</v>
      </c>
      <c r="G10" s="60">
        <v>0</v>
      </c>
      <c r="H10" s="471">
        <f t="shared" si="1"/>
        <v>0</v>
      </c>
    </row>
    <row r="11" spans="1:8">
      <c r="A11" s="59">
        <v>2.2000000000000002</v>
      </c>
      <c r="B11" s="64" t="s">
        <v>199</v>
      </c>
      <c r="C11" s="60">
        <v>121535.31</v>
      </c>
      <c r="D11" s="60">
        <v>234948.92</v>
      </c>
      <c r="E11" s="467">
        <f t="shared" si="0"/>
        <v>356484.23</v>
      </c>
      <c r="F11" s="60">
        <v>74288.759999999995</v>
      </c>
      <c r="G11" s="60">
        <v>255388.9</v>
      </c>
      <c r="H11" s="471">
        <f t="shared" si="1"/>
        <v>329677.65999999997</v>
      </c>
    </row>
    <row r="12" spans="1:8">
      <c r="A12" s="59">
        <v>2.2999999999999998</v>
      </c>
      <c r="B12" s="64" t="s">
        <v>198</v>
      </c>
      <c r="C12" s="60">
        <v>0</v>
      </c>
      <c r="D12" s="60">
        <v>0</v>
      </c>
      <c r="E12" s="467">
        <f t="shared" si="0"/>
        <v>0</v>
      </c>
      <c r="F12" s="60">
        <v>0</v>
      </c>
      <c r="G12" s="60">
        <v>0</v>
      </c>
      <c r="H12" s="471">
        <f t="shared" si="1"/>
        <v>0</v>
      </c>
    </row>
    <row r="13" spans="1:8">
      <c r="A13" s="59">
        <v>2.4</v>
      </c>
      <c r="B13" s="64" t="s">
        <v>197</v>
      </c>
      <c r="C13" s="60">
        <v>3460.28</v>
      </c>
      <c r="D13" s="60">
        <v>7597.43</v>
      </c>
      <c r="E13" s="467">
        <f t="shared" si="0"/>
        <v>11057.710000000001</v>
      </c>
      <c r="F13" s="60">
        <v>0</v>
      </c>
      <c r="G13" s="60">
        <v>0</v>
      </c>
      <c r="H13" s="471">
        <f t="shared" si="1"/>
        <v>0</v>
      </c>
    </row>
    <row r="14" spans="1:8">
      <c r="A14" s="59">
        <v>2.5</v>
      </c>
      <c r="B14" s="64" t="s">
        <v>196</v>
      </c>
      <c r="C14" s="60">
        <v>6286.12</v>
      </c>
      <c r="D14" s="60">
        <v>40861.370000000003</v>
      </c>
      <c r="E14" s="467">
        <f t="shared" si="0"/>
        <v>47147.490000000005</v>
      </c>
      <c r="F14" s="60">
        <v>1779.26</v>
      </c>
      <c r="G14" s="60">
        <v>21264.19</v>
      </c>
      <c r="H14" s="471">
        <f t="shared" si="1"/>
        <v>23043.449999999997</v>
      </c>
    </row>
    <row r="15" spans="1:8">
      <c r="A15" s="59">
        <v>2.6</v>
      </c>
      <c r="B15" s="64" t="s">
        <v>195</v>
      </c>
      <c r="C15" s="60">
        <v>29706.16</v>
      </c>
      <c r="D15" s="60">
        <v>21253.26</v>
      </c>
      <c r="E15" s="467">
        <f t="shared" si="0"/>
        <v>50959.42</v>
      </c>
      <c r="F15" s="60">
        <v>10415.33</v>
      </c>
      <c r="G15" s="60">
        <v>22415.21</v>
      </c>
      <c r="H15" s="471">
        <f t="shared" si="1"/>
        <v>32830.54</v>
      </c>
    </row>
    <row r="16" spans="1:8">
      <c r="A16" s="59">
        <v>2.7</v>
      </c>
      <c r="B16" s="64" t="s">
        <v>194</v>
      </c>
      <c r="C16" s="60">
        <v>13573.64</v>
      </c>
      <c r="D16" s="60">
        <v>34274.239999999998</v>
      </c>
      <c r="E16" s="467">
        <f t="shared" si="0"/>
        <v>47847.88</v>
      </c>
      <c r="F16" s="60">
        <v>5546.37</v>
      </c>
      <c r="G16" s="60">
        <v>52541.440000000002</v>
      </c>
      <c r="H16" s="471">
        <f t="shared" si="1"/>
        <v>58087.810000000005</v>
      </c>
    </row>
    <row r="17" spans="1:8">
      <c r="A17" s="59">
        <v>2.8</v>
      </c>
      <c r="B17" s="64" t="s">
        <v>193</v>
      </c>
      <c r="C17" s="60">
        <v>39054397.350000001</v>
      </c>
      <c r="D17" s="60">
        <v>1070476.6200000001</v>
      </c>
      <c r="E17" s="467">
        <f t="shared" si="0"/>
        <v>40124873.969999999</v>
      </c>
      <c r="F17" s="60">
        <v>30478278.34</v>
      </c>
      <c r="G17" s="60">
        <v>1794005.92</v>
      </c>
      <c r="H17" s="471">
        <f t="shared" si="1"/>
        <v>32272284.259999998</v>
      </c>
    </row>
    <row r="18" spans="1:8">
      <c r="A18" s="59">
        <v>2.9</v>
      </c>
      <c r="B18" s="64" t="s">
        <v>192</v>
      </c>
      <c r="C18" s="60">
        <v>19747.7</v>
      </c>
      <c r="D18" s="60">
        <v>10942.76</v>
      </c>
      <c r="E18" s="467">
        <f t="shared" si="0"/>
        <v>30690.46</v>
      </c>
      <c r="F18" s="60">
        <v>6298.6</v>
      </c>
      <c r="G18" s="60">
        <v>28204.89</v>
      </c>
      <c r="H18" s="471">
        <f t="shared" si="1"/>
        <v>34503.49</v>
      </c>
    </row>
    <row r="19" spans="1:8">
      <c r="A19" s="59">
        <v>3</v>
      </c>
      <c r="B19" s="62" t="s">
        <v>191</v>
      </c>
      <c r="C19" s="60">
        <v>1651102.88</v>
      </c>
      <c r="D19" s="60">
        <v>48699.5</v>
      </c>
      <c r="E19" s="467">
        <f t="shared" si="0"/>
        <v>1699802.38</v>
      </c>
      <c r="F19" s="60">
        <v>3115351.71</v>
      </c>
      <c r="G19" s="60">
        <v>249175.72</v>
      </c>
      <c r="H19" s="471">
        <f t="shared" si="1"/>
        <v>3364527.43</v>
      </c>
    </row>
    <row r="20" spans="1:8">
      <c r="A20" s="59">
        <v>4</v>
      </c>
      <c r="B20" s="62" t="s">
        <v>190</v>
      </c>
      <c r="C20" s="60">
        <v>642951.22</v>
      </c>
      <c r="D20" s="60">
        <v>0</v>
      </c>
      <c r="E20" s="467">
        <f t="shared" si="0"/>
        <v>642951.22</v>
      </c>
      <c r="F20" s="60">
        <v>46657.53</v>
      </c>
      <c r="G20" s="60">
        <v>0</v>
      </c>
      <c r="H20" s="471">
        <f t="shared" si="1"/>
        <v>46657.53</v>
      </c>
    </row>
    <row r="21" spans="1:8">
      <c r="A21" s="59">
        <v>5</v>
      </c>
      <c r="B21" s="62" t="s">
        <v>189</v>
      </c>
      <c r="C21" s="60">
        <v>0</v>
      </c>
      <c r="D21" s="60">
        <v>0</v>
      </c>
      <c r="E21" s="467">
        <f t="shared" si="0"/>
        <v>0</v>
      </c>
      <c r="F21" s="60">
        <v>0</v>
      </c>
      <c r="G21" s="60">
        <v>0</v>
      </c>
      <c r="H21" s="471">
        <f t="shared" si="1"/>
        <v>0</v>
      </c>
    </row>
    <row r="22" spans="1:8">
      <c r="A22" s="59">
        <v>6</v>
      </c>
      <c r="B22" s="65" t="s">
        <v>188</v>
      </c>
      <c r="C22" s="63">
        <f>C8+C9+C19+C20+C21</f>
        <v>41955648.400000006</v>
      </c>
      <c r="D22" s="63">
        <f>D8+D9+D19+D20+D21</f>
        <v>1545879.4200000002</v>
      </c>
      <c r="E22" s="467">
        <f t="shared" si="0"/>
        <v>43501527.820000008</v>
      </c>
      <c r="F22" s="63">
        <f>F8+F9+F19+F20+F21</f>
        <v>34233717.810000002</v>
      </c>
      <c r="G22" s="63">
        <f>G8+G9+G19+G20+G21</f>
        <v>2463931.9700000007</v>
      </c>
      <c r="H22" s="471">
        <f t="shared" si="1"/>
        <v>36697649.780000001</v>
      </c>
    </row>
    <row r="23" spans="1:8">
      <c r="A23" s="59"/>
      <c r="B23" s="247" t="s">
        <v>187</v>
      </c>
      <c r="C23" s="66"/>
      <c r="D23" s="66"/>
      <c r="E23" s="67"/>
      <c r="F23" s="66"/>
      <c r="G23" s="66"/>
      <c r="H23" s="68"/>
    </row>
    <row r="24" spans="1:8">
      <c r="A24" s="59">
        <v>7</v>
      </c>
      <c r="B24" s="62" t="s">
        <v>186</v>
      </c>
      <c r="C24" s="60">
        <v>53807.020000000004</v>
      </c>
      <c r="D24" s="60">
        <v>12888.189999999999</v>
      </c>
      <c r="E24" s="467">
        <f t="shared" ref="E24:E31" si="2">C24+D24</f>
        <v>66695.210000000006</v>
      </c>
      <c r="F24" s="60">
        <v>0</v>
      </c>
      <c r="G24" s="60">
        <v>0</v>
      </c>
      <c r="H24" s="471">
        <f t="shared" ref="H24:H31" si="3">F24+G24</f>
        <v>0</v>
      </c>
    </row>
    <row r="25" spans="1:8">
      <c r="A25" s="59">
        <v>8</v>
      </c>
      <c r="B25" s="62" t="s">
        <v>185</v>
      </c>
      <c r="C25" s="60">
        <v>937466.71</v>
      </c>
      <c r="D25" s="60">
        <v>78104.780000000013</v>
      </c>
      <c r="E25" s="467">
        <f t="shared" si="2"/>
        <v>1015571.49</v>
      </c>
      <c r="F25" s="60">
        <v>166894.41</v>
      </c>
      <c r="G25" s="60">
        <v>33568.449999999997</v>
      </c>
      <c r="H25" s="471">
        <f t="shared" si="3"/>
        <v>200462.86</v>
      </c>
    </row>
    <row r="26" spans="1:8">
      <c r="A26" s="59">
        <v>9</v>
      </c>
      <c r="B26" s="62" t="s">
        <v>184</v>
      </c>
      <c r="C26" s="60">
        <v>175167.12</v>
      </c>
      <c r="D26" s="60">
        <v>8116.06</v>
      </c>
      <c r="E26" s="467">
        <f t="shared" si="2"/>
        <v>183283.18</v>
      </c>
      <c r="F26" s="60">
        <v>515345.22</v>
      </c>
      <c r="G26" s="60">
        <v>570.17999999999995</v>
      </c>
      <c r="H26" s="471">
        <f t="shared" si="3"/>
        <v>515915.39999999997</v>
      </c>
    </row>
    <row r="27" spans="1:8">
      <c r="A27" s="59">
        <v>10</v>
      </c>
      <c r="B27" s="62" t="s">
        <v>183</v>
      </c>
      <c r="C27" s="60">
        <v>0</v>
      </c>
      <c r="D27" s="60">
        <v>0</v>
      </c>
      <c r="E27" s="467">
        <f t="shared" si="2"/>
        <v>0</v>
      </c>
      <c r="F27" s="60">
        <v>0</v>
      </c>
      <c r="G27" s="60">
        <v>0</v>
      </c>
      <c r="H27" s="471">
        <f t="shared" si="3"/>
        <v>0</v>
      </c>
    </row>
    <row r="28" spans="1:8">
      <c r="A28" s="59">
        <v>11</v>
      </c>
      <c r="B28" s="62" t="s">
        <v>182</v>
      </c>
      <c r="C28" s="60">
        <v>19437238.869999997</v>
      </c>
      <c r="D28" s="60">
        <v>1658086.88</v>
      </c>
      <c r="E28" s="467">
        <f t="shared" si="2"/>
        <v>21095325.749999996</v>
      </c>
      <c r="F28" s="60">
        <v>13509705.630000001</v>
      </c>
      <c r="G28" s="60">
        <v>1601779.2100000002</v>
      </c>
      <c r="H28" s="471">
        <f t="shared" si="3"/>
        <v>15111484.840000002</v>
      </c>
    </row>
    <row r="29" spans="1:8">
      <c r="A29" s="59">
        <v>12</v>
      </c>
      <c r="B29" s="62" t="s">
        <v>181</v>
      </c>
      <c r="C29" s="60">
        <v>0</v>
      </c>
      <c r="D29" s="60">
        <v>0</v>
      </c>
      <c r="E29" s="467">
        <f t="shared" si="2"/>
        <v>0</v>
      </c>
      <c r="F29" s="60">
        <v>0</v>
      </c>
      <c r="G29" s="60">
        <v>0</v>
      </c>
      <c r="H29" s="471">
        <f t="shared" si="3"/>
        <v>0</v>
      </c>
    </row>
    <row r="30" spans="1:8">
      <c r="A30" s="59">
        <v>13</v>
      </c>
      <c r="B30" s="69" t="s">
        <v>180</v>
      </c>
      <c r="C30" s="63">
        <f>C24+C25+C26+C27+C28+C29</f>
        <v>20603679.719999999</v>
      </c>
      <c r="D30" s="63">
        <f>D24+D25+D26+D27+D28+D29</f>
        <v>1757195.91</v>
      </c>
      <c r="E30" s="467">
        <f t="shared" si="2"/>
        <v>22360875.629999999</v>
      </c>
      <c r="F30" s="63">
        <f>F24+F25+F26+F27+F28+F29</f>
        <v>14191945.260000002</v>
      </c>
      <c r="G30" s="63">
        <f>G24+G25+G26+G27+G28+G29</f>
        <v>1635917.84</v>
      </c>
      <c r="H30" s="471">
        <f t="shared" si="3"/>
        <v>15827863.100000001</v>
      </c>
    </row>
    <row r="31" spans="1:8">
      <c r="A31" s="59">
        <v>14</v>
      </c>
      <c r="B31" s="69" t="s">
        <v>179</v>
      </c>
      <c r="C31" s="63">
        <f>C22-C30</f>
        <v>21351968.680000007</v>
      </c>
      <c r="D31" s="63">
        <f>D22-D30</f>
        <v>-211316.48999999976</v>
      </c>
      <c r="E31" s="467">
        <f t="shared" si="2"/>
        <v>21140652.190000009</v>
      </c>
      <c r="F31" s="63">
        <f>F22-F30</f>
        <v>20041772.550000001</v>
      </c>
      <c r="G31" s="63">
        <f>G22-G30</f>
        <v>828014.13000000059</v>
      </c>
      <c r="H31" s="471">
        <f t="shared" si="3"/>
        <v>20869786.68</v>
      </c>
    </row>
    <row r="32" spans="1:8">
      <c r="A32" s="59"/>
      <c r="B32" s="70"/>
      <c r="C32" s="70"/>
      <c r="D32" s="71"/>
      <c r="E32" s="67"/>
      <c r="F32" s="71"/>
      <c r="G32" s="71"/>
      <c r="H32" s="472"/>
    </row>
    <row r="33" spans="1:8">
      <c r="A33" s="59"/>
      <c r="B33" s="70" t="s">
        <v>178</v>
      </c>
      <c r="C33" s="66"/>
      <c r="D33" s="66"/>
      <c r="E33" s="67"/>
      <c r="F33" s="66"/>
      <c r="G33" s="66"/>
      <c r="H33" s="472"/>
    </row>
    <row r="34" spans="1:8">
      <c r="A34" s="59">
        <v>15</v>
      </c>
      <c r="B34" s="72" t="s">
        <v>177</v>
      </c>
      <c r="C34" s="73">
        <f>C35-C36</f>
        <v>11367725.030000005</v>
      </c>
      <c r="D34" s="73">
        <f>D35-D36</f>
        <v>-77704.839999999909</v>
      </c>
      <c r="E34" s="467">
        <f t="shared" ref="E34:E45" si="4">C34+D34</f>
        <v>11290020.190000005</v>
      </c>
      <c r="F34" s="73">
        <f>F35-F36</f>
        <v>9635627.5499999989</v>
      </c>
      <c r="G34" s="73">
        <f>G35-G36</f>
        <v>38954.479999999865</v>
      </c>
      <c r="H34" s="467">
        <f t="shared" ref="H34:H45" si="5">F34+G34</f>
        <v>9674582.0299999993</v>
      </c>
    </row>
    <row r="35" spans="1:8">
      <c r="A35" s="59">
        <v>15.1</v>
      </c>
      <c r="B35" s="64" t="s">
        <v>176</v>
      </c>
      <c r="C35" s="60">
        <v>13249299.980000004</v>
      </c>
      <c r="D35" s="60">
        <v>509348.23000000004</v>
      </c>
      <c r="E35" s="467">
        <f t="shared" si="4"/>
        <v>13758648.210000005</v>
      </c>
      <c r="F35" s="60">
        <v>10931040.459999999</v>
      </c>
      <c r="G35" s="60">
        <v>471428.75999999989</v>
      </c>
      <c r="H35" s="467">
        <f t="shared" si="5"/>
        <v>11402469.219999999</v>
      </c>
    </row>
    <row r="36" spans="1:8">
      <c r="A36" s="59">
        <v>15.2</v>
      </c>
      <c r="B36" s="64" t="s">
        <v>175</v>
      </c>
      <c r="C36" s="60">
        <v>1881574.9500000002</v>
      </c>
      <c r="D36" s="60">
        <v>587053.06999999995</v>
      </c>
      <c r="E36" s="467">
        <f t="shared" si="4"/>
        <v>2468628.02</v>
      </c>
      <c r="F36" s="60">
        <v>1295412.9099999999</v>
      </c>
      <c r="G36" s="60">
        <v>432474.28</v>
      </c>
      <c r="H36" s="467">
        <f t="shared" si="5"/>
        <v>1727887.19</v>
      </c>
    </row>
    <row r="37" spans="1:8">
      <c r="A37" s="59">
        <v>16</v>
      </c>
      <c r="B37" s="62" t="s">
        <v>174</v>
      </c>
      <c r="C37" s="60">
        <v>0</v>
      </c>
      <c r="D37" s="60">
        <v>0</v>
      </c>
      <c r="E37" s="467">
        <f t="shared" si="4"/>
        <v>0</v>
      </c>
      <c r="F37" s="60">
        <v>0</v>
      </c>
      <c r="G37" s="60">
        <v>0</v>
      </c>
      <c r="H37" s="467">
        <f t="shared" si="5"/>
        <v>0</v>
      </c>
    </row>
    <row r="38" spans="1:8">
      <c r="A38" s="59">
        <v>17</v>
      </c>
      <c r="B38" s="62" t="s">
        <v>173</v>
      </c>
      <c r="C38" s="60">
        <v>0</v>
      </c>
      <c r="D38" s="60">
        <v>0</v>
      </c>
      <c r="E38" s="467">
        <f t="shared" si="4"/>
        <v>0</v>
      </c>
      <c r="F38" s="60">
        <v>0</v>
      </c>
      <c r="G38" s="60">
        <v>0</v>
      </c>
      <c r="H38" s="467">
        <f t="shared" si="5"/>
        <v>0</v>
      </c>
    </row>
    <row r="39" spans="1:8">
      <c r="A39" s="59">
        <v>18</v>
      </c>
      <c r="B39" s="62" t="s">
        <v>172</v>
      </c>
      <c r="C39" s="60">
        <v>0</v>
      </c>
      <c r="D39" s="60">
        <v>0</v>
      </c>
      <c r="E39" s="467">
        <f t="shared" si="4"/>
        <v>0</v>
      </c>
      <c r="F39" s="60">
        <v>0</v>
      </c>
      <c r="G39" s="60">
        <v>0</v>
      </c>
      <c r="H39" s="467">
        <f t="shared" si="5"/>
        <v>0</v>
      </c>
    </row>
    <row r="40" spans="1:8">
      <c r="A40" s="59">
        <v>19</v>
      </c>
      <c r="B40" s="62" t="s">
        <v>171</v>
      </c>
      <c r="C40" s="60">
        <v>-47604.380000000354</v>
      </c>
      <c r="D40" s="60"/>
      <c r="E40" s="467">
        <f t="shared" si="4"/>
        <v>-47604.380000000354</v>
      </c>
      <c r="F40" s="60">
        <v>209560.66000000003</v>
      </c>
      <c r="G40" s="60"/>
      <c r="H40" s="467">
        <f t="shared" si="5"/>
        <v>209560.66000000003</v>
      </c>
    </row>
    <row r="41" spans="1:8">
      <c r="A41" s="59">
        <v>20</v>
      </c>
      <c r="B41" s="62" t="s">
        <v>170</v>
      </c>
      <c r="C41" s="60">
        <v>-759143.52000010014</v>
      </c>
      <c r="D41" s="60"/>
      <c r="E41" s="467">
        <f t="shared" si="4"/>
        <v>-759143.52000010014</v>
      </c>
      <c r="F41" s="60">
        <v>62815.069999888539</v>
      </c>
      <c r="G41" s="60"/>
      <c r="H41" s="467">
        <f t="shared" si="5"/>
        <v>62815.069999888539</v>
      </c>
    </row>
    <row r="42" spans="1:8">
      <c r="A42" s="59">
        <v>21</v>
      </c>
      <c r="B42" s="62" t="s">
        <v>169</v>
      </c>
      <c r="C42" s="60">
        <v>-265.75000000000182</v>
      </c>
      <c r="D42" s="60">
        <v>0</v>
      </c>
      <c r="E42" s="467">
        <f t="shared" si="4"/>
        <v>-265.75000000000182</v>
      </c>
      <c r="F42" s="60">
        <v>74013.77999999997</v>
      </c>
      <c r="G42" s="60">
        <v>0</v>
      </c>
      <c r="H42" s="467">
        <f t="shared" si="5"/>
        <v>74013.77999999997</v>
      </c>
    </row>
    <row r="43" spans="1:8">
      <c r="A43" s="59">
        <v>22</v>
      </c>
      <c r="B43" s="62" t="s">
        <v>168</v>
      </c>
      <c r="C43" s="60">
        <v>185982.71</v>
      </c>
      <c r="D43" s="60">
        <v>98.69</v>
      </c>
      <c r="E43" s="467">
        <f t="shared" si="4"/>
        <v>186081.4</v>
      </c>
      <c r="F43" s="60">
        <v>220305.81</v>
      </c>
      <c r="G43" s="60">
        <v>0</v>
      </c>
      <c r="H43" s="467">
        <f t="shared" si="5"/>
        <v>220305.81</v>
      </c>
    </row>
    <row r="44" spans="1:8">
      <c r="A44" s="59">
        <v>23</v>
      </c>
      <c r="B44" s="62" t="s">
        <v>167</v>
      </c>
      <c r="C44" s="60">
        <v>473358.31</v>
      </c>
      <c r="D44" s="60">
        <v>0</v>
      </c>
      <c r="E44" s="467">
        <f t="shared" si="4"/>
        <v>473358.31</v>
      </c>
      <c r="F44" s="60">
        <v>104393.09</v>
      </c>
      <c r="G44" s="60">
        <v>0</v>
      </c>
      <c r="H44" s="467">
        <f t="shared" si="5"/>
        <v>104393.09</v>
      </c>
    </row>
    <row r="45" spans="1:8">
      <c r="A45" s="59">
        <v>24</v>
      </c>
      <c r="B45" s="69" t="s">
        <v>284</v>
      </c>
      <c r="C45" s="63">
        <f>C34+C37+C38+C39+C40+C41+C42+C43+C44</f>
        <v>11220052.399999905</v>
      </c>
      <c r="D45" s="63">
        <f>D34+D37+D38+D39+D40+D41+D42+D43+D44</f>
        <v>-77606.149999999907</v>
      </c>
      <c r="E45" s="467">
        <f t="shared" si="4"/>
        <v>11142446.249999905</v>
      </c>
      <c r="F45" s="63">
        <f>F34+F37+F38+F39+F40+F41+F42+F43+F44</f>
        <v>10306715.959999887</v>
      </c>
      <c r="G45" s="63">
        <f>G34+G37+G38+G39+G40+G41+G42+G43+G44</f>
        <v>38954.479999999865</v>
      </c>
      <c r="H45" s="467">
        <f t="shared" si="5"/>
        <v>10345670.439999888</v>
      </c>
    </row>
    <row r="46" spans="1:8">
      <c r="A46" s="59"/>
      <c r="B46" s="247" t="s">
        <v>166</v>
      </c>
      <c r="C46" s="66"/>
      <c r="D46" s="66"/>
      <c r="E46" s="67"/>
      <c r="F46" s="66"/>
      <c r="G46" s="66"/>
      <c r="H46" s="472"/>
    </row>
    <row r="47" spans="1:8">
      <c r="A47" s="59">
        <v>25</v>
      </c>
      <c r="B47" s="62" t="s">
        <v>165</v>
      </c>
      <c r="C47" s="60">
        <v>-264545.42999999988</v>
      </c>
      <c r="D47" s="60">
        <v>-19175.55</v>
      </c>
      <c r="E47" s="467">
        <f t="shared" ref="E47:E54" si="6">C47+D47</f>
        <v>-283720.97999999986</v>
      </c>
      <c r="F47" s="60">
        <v>1142102.5399999998</v>
      </c>
      <c r="G47" s="60">
        <v>122258.85</v>
      </c>
      <c r="H47" s="471">
        <f t="shared" ref="H47:H54" si="7">F47+G47</f>
        <v>1264361.3899999999</v>
      </c>
    </row>
    <row r="48" spans="1:8">
      <c r="A48" s="59">
        <v>26</v>
      </c>
      <c r="B48" s="62" t="s">
        <v>164</v>
      </c>
      <c r="C48" s="60">
        <v>1622860.06</v>
      </c>
      <c r="D48" s="60">
        <v>14280.15</v>
      </c>
      <c r="E48" s="467">
        <f t="shared" si="6"/>
        <v>1637140.21</v>
      </c>
      <c r="F48" s="60">
        <v>830279.74000000011</v>
      </c>
      <c r="G48" s="60">
        <v>43899.8</v>
      </c>
      <c r="H48" s="471">
        <f t="shared" si="7"/>
        <v>874179.54000000015</v>
      </c>
    </row>
    <row r="49" spans="1:8">
      <c r="A49" s="59">
        <v>27</v>
      </c>
      <c r="B49" s="62" t="s">
        <v>163</v>
      </c>
      <c r="C49" s="60">
        <v>17551240.600000001</v>
      </c>
      <c r="D49" s="60"/>
      <c r="E49" s="467">
        <f t="shared" si="6"/>
        <v>17551240.600000001</v>
      </c>
      <c r="F49" s="60">
        <v>15398615.799999999</v>
      </c>
      <c r="G49" s="60"/>
      <c r="H49" s="471">
        <f t="shared" si="7"/>
        <v>15398615.799999999</v>
      </c>
    </row>
    <row r="50" spans="1:8">
      <c r="A50" s="59">
        <v>28</v>
      </c>
      <c r="B50" s="62" t="s">
        <v>162</v>
      </c>
      <c r="C50" s="60">
        <v>169760.12</v>
      </c>
      <c r="D50" s="60"/>
      <c r="E50" s="467">
        <f t="shared" si="6"/>
        <v>169760.12</v>
      </c>
      <c r="F50" s="60">
        <v>123983.09</v>
      </c>
      <c r="G50" s="60"/>
      <c r="H50" s="471">
        <f t="shared" si="7"/>
        <v>123983.09</v>
      </c>
    </row>
    <row r="51" spans="1:8">
      <c r="A51" s="59">
        <v>29</v>
      </c>
      <c r="B51" s="62" t="s">
        <v>161</v>
      </c>
      <c r="C51" s="60">
        <v>3546059.76</v>
      </c>
      <c r="D51" s="60"/>
      <c r="E51" s="467">
        <f t="shared" si="6"/>
        <v>3546059.76</v>
      </c>
      <c r="F51" s="60">
        <v>2012149.05</v>
      </c>
      <c r="G51" s="60"/>
      <c r="H51" s="471">
        <f t="shared" si="7"/>
        <v>2012149.05</v>
      </c>
    </row>
    <row r="52" spans="1:8">
      <c r="A52" s="59">
        <v>30</v>
      </c>
      <c r="B52" s="62" t="s">
        <v>160</v>
      </c>
      <c r="C52" s="60">
        <v>4950594.95</v>
      </c>
      <c r="D52" s="60">
        <v>13233.210000000001</v>
      </c>
      <c r="E52" s="467">
        <f t="shared" si="6"/>
        <v>4963828.16</v>
      </c>
      <c r="F52" s="60">
        <v>2673568.34</v>
      </c>
      <c r="G52" s="60">
        <v>48974.81</v>
      </c>
      <c r="H52" s="471">
        <f t="shared" si="7"/>
        <v>2722543.15</v>
      </c>
    </row>
    <row r="53" spans="1:8">
      <c r="A53" s="59">
        <v>31</v>
      </c>
      <c r="B53" s="69" t="s">
        <v>285</v>
      </c>
      <c r="C53" s="63">
        <f>C47+C48+C49+C50+C51+C52</f>
        <v>27575970.059999999</v>
      </c>
      <c r="D53" s="63">
        <f>D47+D48+D49+D50+D51+D52</f>
        <v>8337.8100000000013</v>
      </c>
      <c r="E53" s="467">
        <f t="shared" si="6"/>
        <v>27584307.869999997</v>
      </c>
      <c r="F53" s="63">
        <f>F47+F48+F49+F50+F51+F52</f>
        <v>22180698.559999999</v>
      </c>
      <c r="G53" s="63">
        <f>G47+G48+G49+G50+G51+G52</f>
        <v>215133.46000000002</v>
      </c>
      <c r="H53" s="467">
        <f t="shared" si="7"/>
        <v>22395832.02</v>
      </c>
    </row>
    <row r="54" spans="1:8">
      <c r="A54" s="59">
        <v>32</v>
      </c>
      <c r="B54" s="69" t="s">
        <v>286</v>
      </c>
      <c r="C54" s="63">
        <f>C45-C53</f>
        <v>-16355917.660000093</v>
      </c>
      <c r="D54" s="63">
        <f>D45-D53</f>
        <v>-85943.959999999905</v>
      </c>
      <c r="E54" s="467">
        <f t="shared" si="6"/>
        <v>-16441861.620000092</v>
      </c>
      <c r="F54" s="63">
        <f>F45-F53</f>
        <v>-11873982.600000111</v>
      </c>
      <c r="G54" s="63">
        <f>G45-G53</f>
        <v>-176178.98000000016</v>
      </c>
      <c r="H54" s="467">
        <f t="shared" si="7"/>
        <v>-12050161.580000112</v>
      </c>
    </row>
    <row r="55" spans="1:8">
      <c r="A55" s="59"/>
      <c r="B55" s="70"/>
      <c r="C55" s="71"/>
      <c r="D55" s="71"/>
      <c r="E55" s="468"/>
      <c r="F55" s="71"/>
      <c r="G55" s="71"/>
      <c r="H55" s="472"/>
    </row>
    <row r="56" spans="1:8">
      <c r="A56" s="59">
        <v>33</v>
      </c>
      <c r="B56" s="69" t="s">
        <v>159</v>
      </c>
      <c r="C56" s="63">
        <f>C31+C54</f>
        <v>4996051.0199999139</v>
      </c>
      <c r="D56" s="63">
        <f>D31+D54</f>
        <v>-297260.44999999966</v>
      </c>
      <c r="E56" s="467">
        <f>C56+D56</f>
        <v>4698790.5699999146</v>
      </c>
      <c r="F56" s="63">
        <f>F31+F54</f>
        <v>8167789.9499998894</v>
      </c>
      <c r="G56" s="63">
        <f>G31+G54</f>
        <v>651835.15000000037</v>
      </c>
      <c r="H56" s="471">
        <f>F56+G56</f>
        <v>8819625.0999998897</v>
      </c>
    </row>
    <row r="57" spans="1:8">
      <c r="A57" s="59"/>
      <c r="B57" s="70"/>
      <c r="C57" s="71"/>
      <c r="D57" s="71"/>
      <c r="E57" s="67"/>
      <c r="F57" s="71"/>
      <c r="G57" s="71"/>
      <c r="H57" s="472"/>
    </row>
    <row r="58" spans="1:8">
      <c r="A58" s="59">
        <v>34</v>
      </c>
      <c r="B58" s="62" t="s">
        <v>158</v>
      </c>
      <c r="C58" s="60">
        <v>11244782.449999999</v>
      </c>
      <c r="D58" s="60"/>
      <c r="E58" s="467">
        <f>C58+D58</f>
        <v>11244782.449999999</v>
      </c>
      <c r="F58" s="60">
        <v>2260097.5300000003</v>
      </c>
      <c r="G58" s="60"/>
      <c r="H58" s="471">
        <f>F58+G58</f>
        <v>2260097.5300000003</v>
      </c>
    </row>
    <row r="59" spans="1:8" s="248" customFormat="1">
      <c r="A59" s="59">
        <v>35</v>
      </c>
      <c r="B59" s="62" t="s">
        <v>157</v>
      </c>
      <c r="C59" s="469"/>
      <c r="D59" s="60"/>
      <c r="E59" s="467">
        <f>C59+D59</f>
        <v>0</v>
      </c>
      <c r="F59" s="60"/>
      <c r="G59" s="60"/>
      <c r="H59" s="471">
        <f>F59+G59</f>
        <v>0</v>
      </c>
    </row>
    <row r="60" spans="1:8">
      <c r="A60" s="59">
        <v>36</v>
      </c>
      <c r="B60" s="62" t="s">
        <v>156</v>
      </c>
      <c r="C60" s="60">
        <v>328482.77</v>
      </c>
      <c r="D60" s="60"/>
      <c r="E60" s="467">
        <f>C60+D60</f>
        <v>328482.77</v>
      </c>
      <c r="F60" s="60">
        <v>213764.14</v>
      </c>
      <c r="G60" s="60"/>
      <c r="H60" s="471">
        <f>F60+G60</f>
        <v>213764.14</v>
      </c>
    </row>
    <row r="61" spans="1:8">
      <c r="A61" s="59">
        <v>37</v>
      </c>
      <c r="B61" s="69" t="s">
        <v>155</v>
      </c>
      <c r="C61" s="63">
        <f>C58+C59+C60</f>
        <v>11573265.219999999</v>
      </c>
      <c r="D61" s="63">
        <f>D58+D59+D60</f>
        <v>0</v>
      </c>
      <c r="E61" s="467">
        <f>C61+D61</f>
        <v>11573265.219999999</v>
      </c>
      <c r="F61" s="63">
        <f>F58+F59+F60</f>
        <v>2473861.6700000004</v>
      </c>
      <c r="G61" s="63">
        <f>G58+G59+G60</f>
        <v>0</v>
      </c>
      <c r="H61" s="471">
        <f>F61+G61</f>
        <v>2473861.6700000004</v>
      </c>
    </row>
    <row r="62" spans="1:8">
      <c r="A62" s="59"/>
      <c r="B62" s="74"/>
      <c r="C62" s="66"/>
      <c r="D62" s="66"/>
      <c r="E62" s="67"/>
      <c r="F62" s="66"/>
      <c r="G62" s="66"/>
      <c r="H62" s="472"/>
    </row>
    <row r="63" spans="1:8">
      <c r="A63" s="59">
        <v>38</v>
      </c>
      <c r="B63" s="75" t="s">
        <v>154</v>
      </c>
      <c r="C63" s="63">
        <f>C56-C61</f>
        <v>-6577214.2000000849</v>
      </c>
      <c r="D63" s="63">
        <f>D56-D61</f>
        <v>-297260.44999999966</v>
      </c>
      <c r="E63" s="467">
        <f>C63+D63</f>
        <v>-6874474.6500000842</v>
      </c>
      <c r="F63" s="63">
        <f>F56-F61</f>
        <v>5693928.2799998894</v>
      </c>
      <c r="G63" s="63">
        <f>G56-G61</f>
        <v>651835.15000000037</v>
      </c>
      <c r="H63" s="471">
        <f>F63+G63</f>
        <v>6345763.4299998898</v>
      </c>
    </row>
    <row r="64" spans="1:8">
      <c r="A64" s="55">
        <v>39</v>
      </c>
      <c r="B64" s="62" t="s">
        <v>153</v>
      </c>
      <c r="C64" s="76">
        <v>-64003.34</v>
      </c>
      <c r="D64" s="76"/>
      <c r="E64" s="467">
        <f>C64+D64</f>
        <v>-64003.34</v>
      </c>
      <c r="F64" s="76">
        <v>611459.25</v>
      </c>
      <c r="G64" s="76"/>
      <c r="H64" s="471">
        <f>F64+G64</f>
        <v>611459.25</v>
      </c>
    </row>
    <row r="65" spans="1:8">
      <c r="A65" s="59">
        <v>40</v>
      </c>
      <c r="B65" s="69" t="s">
        <v>152</v>
      </c>
      <c r="C65" s="63">
        <f>C63-C64</f>
        <v>-6513210.8600000851</v>
      </c>
      <c r="D65" s="63">
        <f>D63-D64</f>
        <v>-297260.44999999966</v>
      </c>
      <c r="E65" s="467">
        <f>C65+D65</f>
        <v>-6810471.3100000843</v>
      </c>
      <c r="F65" s="63">
        <f>F63-F64</f>
        <v>5082469.0299998894</v>
      </c>
      <c r="G65" s="63">
        <f>G63-G64</f>
        <v>651835.15000000037</v>
      </c>
      <c r="H65" s="471">
        <f>F65+G65</f>
        <v>5734304.1799998898</v>
      </c>
    </row>
    <row r="66" spans="1:8">
      <c r="A66" s="55">
        <v>41</v>
      </c>
      <c r="B66" s="62" t="s">
        <v>151</v>
      </c>
      <c r="C66" s="76">
        <v>-25200</v>
      </c>
      <c r="D66" s="76"/>
      <c r="E66" s="467">
        <f>C66+D66</f>
        <v>-25200</v>
      </c>
      <c r="F66" s="76">
        <v>-23850</v>
      </c>
      <c r="G66" s="76"/>
      <c r="H66" s="471">
        <f>F66+G66</f>
        <v>-23850</v>
      </c>
    </row>
    <row r="67" spans="1:8" ht="13.5" thickBot="1">
      <c r="A67" s="77">
        <v>42</v>
      </c>
      <c r="B67" s="78" t="s">
        <v>150</v>
      </c>
      <c r="C67" s="79">
        <f>C65+C66</f>
        <v>-6538410.8600000851</v>
      </c>
      <c r="D67" s="79">
        <f>D65+D66</f>
        <v>-297260.44999999966</v>
      </c>
      <c r="E67" s="470">
        <f>C67+D67</f>
        <v>-6835671.3100000843</v>
      </c>
      <c r="F67" s="79">
        <f>F65+F66</f>
        <v>5058619.0299998894</v>
      </c>
      <c r="G67" s="79">
        <f>G65+G66</f>
        <v>651835.15000000037</v>
      </c>
      <c r="H67" s="473">
        <f>F67+G67</f>
        <v>5710454.1799998898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E9 E22 E30:E31 E34:E45 E53:E54 E56 E61 E63: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6"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35</v>
      </c>
      <c r="B1" s="5" t="str">
        <f>'Info '!C2</f>
        <v>JSC "CREDO BANK"</v>
      </c>
    </row>
    <row r="2" spans="1:8">
      <c r="A2" s="2" t="s">
        <v>36</v>
      </c>
      <c r="B2" s="364" t="s">
        <v>523</v>
      </c>
    </row>
    <row r="3" spans="1:8">
      <c r="A3" s="4"/>
    </row>
    <row r="4" spans="1:8" ht="15" thickBot="1">
      <c r="A4" s="4" t="s">
        <v>79</v>
      </c>
      <c r="B4" s="4"/>
      <c r="C4" s="225"/>
      <c r="D4" s="225"/>
      <c r="E4" s="225"/>
      <c r="F4" s="226"/>
      <c r="G4" s="226"/>
      <c r="H4" s="227" t="s">
        <v>78</v>
      </c>
    </row>
    <row r="5" spans="1:8">
      <c r="A5" s="541" t="s">
        <v>11</v>
      </c>
      <c r="B5" s="543" t="s">
        <v>351</v>
      </c>
      <c r="C5" s="537" t="s">
        <v>73</v>
      </c>
      <c r="D5" s="538"/>
      <c r="E5" s="539"/>
      <c r="F5" s="537" t="s">
        <v>77</v>
      </c>
      <c r="G5" s="538"/>
      <c r="H5" s="540"/>
    </row>
    <row r="6" spans="1:8">
      <c r="A6" s="542"/>
      <c r="B6" s="544"/>
      <c r="C6" s="30" t="s">
        <v>298</v>
      </c>
      <c r="D6" s="30" t="s">
        <v>127</v>
      </c>
      <c r="E6" s="30" t="s">
        <v>114</v>
      </c>
      <c r="F6" s="30" t="s">
        <v>298</v>
      </c>
      <c r="G6" s="30" t="s">
        <v>127</v>
      </c>
      <c r="H6" s="31" t="s">
        <v>114</v>
      </c>
    </row>
    <row r="7" spans="1:8" s="19" customFormat="1" ht="15.75">
      <c r="A7" s="228">
        <v>1</v>
      </c>
      <c r="B7" s="229" t="s">
        <v>385</v>
      </c>
      <c r="C7" s="36"/>
      <c r="D7" s="36"/>
      <c r="E7" s="230">
        <f>C7+D7</f>
        <v>0</v>
      </c>
      <c r="F7" s="466"/>
      <c r="G7" s="466"/>
      <c r="H7" s="37">
        <f t="shared" ref="H7:H53" si="0">F7+G7</f>
        <v>0</v>
      </c>
    </row>
    <row r="8" spans="1:8" s="19" customFormat="1" ht="15.75">
      <c r="A8" s="228">
        <v>1.1000000000000001</v>
      </c>
      <c r="B8" s="283" t="s">
        <v>316</v>
      </c>
      <c r="C8" s="36"/>
      <c r="D8" s="36"/>
      <c r="E8" s="230">
        <f t="shared" ref="E8:E53" si="1">C8+D8</f>
        <v>0</v>
      </c>
      <c r="F8" s="466"/>
      <c r="G8" s="466"/>
      <c r="H8" s="37">
        <f t="shared" si="0"/>
        <v>0</v>
      </c>
    </row>
    <row r="9" spans="1:8" s="19" customFormat="1" ht="15.75">
      <c r="A9" s="228">
        <v>1.2</v>
      </c>
      <c r="B9" s="283" t="s">
        <v>317</v>
      </c>
      <c r="C9" s="36"/>
      <c r="D9" s="36"/>
      <c r="E9" s="230">
        <f t="shared" si="1"/>
        <v>0</v>
      </c>
      <c r="F9" s="466"/>
      <c r="G9" s="466"/>
      <c r="H9" s="37">
        <f t="shared" si="0"/>
        <v>0</v>
      </c>
    </row>
    <row r="10" spans="1:8" s="19" customFormat="1" ht="15.75">
      <c r="A10" s="228">
        <v>1.3</v>
      </c>
      <c r="B10" s="283" t="s">
        <v>318</v>
      </c>
      <c r="C10" s="466">
        <v>2118389.87</v>
      </c>
      <c r="D10" s="466">
        <v>2501903.5499999998</v>
      </c>
      <c r="E10" s="230">
        <f t="shared" si="1"/>
        <v>4620293.42</v>
      </c>
      <c r="F10" s="466">
        <v>833416.39</v>
      </c>
      <c r="G10" s="466">
        <v>2344497.2000000002</v>
      </c>
      <c r="H10" s="37">
        <f t="shared" si="0"/>
        <v>3177913.5900000003</v>
      </c>
    </row>
    <row r="11" spans="1:8" s="19" customFormat="1" ht="15.75">
      <c r="A11" s="228">
        <v>1.4</v>
      </c>
      <c r="B11" s="283" t="s">
        <v>299</v>
      </c>
      <c r="C11" s="36">
        <v>43996727.939999998</v>
      </c>
      <c r="D11" s="36"/>
      <c r="E11" s="230">
        <f t="shared" si="1"/>
        <v>43996727.939999998</v>
      </c>
      <c r="F11" s="466">
        <v>23545934.149999999</v>
      </c>
      <c r="G11" s="466"/>
      <c r="H11" s="37">
        <f t="shared" si="0"/>
        <v>23545934.149999999</v>
      </c>
    </row>
    <row r="12" spans="1:8" s="19" customFormat="1" ht="29.25" customHeight="1">
      <c r="A12" s="228">
        <v>2</v>
      </c>
      <c r="B12" s="232" t="s">
        <v>320</v>
      </c>
      <c r="C12" s="36"/>
      <c r="D12" s="36"/>
      <c r="E12" s="230">
        <f t="shared" si="1"/>
        <v>0</v>
      </c>
      <c r="F12" s="466"/>
      <c r="G12" s="466"/>
      <c r="H12" s="37">
        <f t="shared" si="0"/>
        <v>0</v>
      </c>
    </row>
    <row r="13" spans="1:8" s="19" customFormat="1" ht="19.899999999999999" customHeight="1">
      <c r="A13" s="228">
        <v>3</v>
      </c>
      <c r="B13" s="232" t="s">
        <v>319</v>
      </c>
      <c r="C13" s="36"/>
      <c r="D13" s="36"/>
      <c r="E13" s="230">
        <f t="shared" si="1"/>
        <v>0</v>
      </c>
      <c r="F13" s="466"/>
      <c r="G13" s="466"/>
      <c r="H13" s="37">
        <f t="shared" si="0"/>
        <v>0</v>
      </c>
    </row>
    <row r="14" spans="1:8" s="19" customFormat="1" ht="15.75">
      <c r="A14" s="228">
        <v>3.1</v>
      </c>
      <c r="B14" s="284" t="s">
        <v>300</v>
      </c>
      <c r="C14" s="36"/>
      <c r="D14" s="36"/>
      <c r="E14" s="230">
        <f t="shared" si="1"/>
        <v>0</v>
      </c>
      <c r="F14" s="466">
        <v>1000000</v>
      </c>
      <c r="G14" s="466"/>
      <c r="H14" s="37">
        <f>F14+G14</f>
        <v>1000000</v>
      </c>
    </row>
    <row r="15" spans="1:8" s="19" customFormat="1" ht="15.75">
      <c r="A15" s="228">
        <v>3.2</v>
      </c>
      <c r="B15" s="284" t="s">
        <v>301</v>
      </c>
      <c r="C15" s="36"/>
      <c r="D15" s="36"/>
      <c r="E15" s="230">
        <f t="shared" si="1"/>
        <v>0</v>
      </c>
      <c r="F15" s="466"/>
      <c r="G15" s="466"/>
      <c r="H15" s="37">
        <f t="shared" si="0"/>
        <v>0</v>
      </c>
    </row>
    <row r="16" spans="1:8" s="19" customFormat="1" ht="15.75">
      <c r="A16" s="228">
        <v>4</v>
      </c>
      <c r="B16" s="287" t="s">
        <v>330</v>
      </c>
      <c r="C16" s="36"/>
      <c r="D16" s="36"/>
      <c r="E16" s="230">
        <f t="shared" si="1"/>
        <v>0</v>
      </c>
      <c r="F16" s="466"/>
      <c r="G16" s="466"/>
      <c r="H16" s="37">
        <f t="shared" si="0"/>
        <v>0</v>
      </c>
    </row>
    <row r="17" spans="1:8" s="19" customFormat="1" ht="15.75">
      <c r="A17" s="228">
        <v>4.0999999999999996</v>
      </c>
      <c r="B17" s="284" t="s">
        <v>321</v>
      </c>
      <c r="C17" s="466">
        <v>7936723.0499999998</v>
      </c>
      <c r="D17" s="36"/>
      <c r="E17" s="230">
        <f>C17+D17</f>
        <v>7936723.0499999998</v>
      </c>
      <c r="F17" s="466">
        <v>11666912.119999999</v>
      </c>
      <c r="G17" s="466"/>
      <c r="H17" s="37">
        <f>F17+G17</f>
        <v>11666912.119999999</v>
      </c>
    </row>
    <row r="18" spans="1:8" s="19" customFormat="1">
      <c r="A18" s="228">
        <v>4.2</v>
      </c>
      <c r="B18" s="284" t="s">
        <v>315</v>
      </c>
      <c r="C18" s="36"/>
      <c r="D18" s="36"/>
      <c r="E18" s="230">
        <f>C18+D18</f>
        <v>0</v>
      </c>
      <c r="F18" s="36"/>
      <c r="G18" s="36"/>
      <c r="H18" s="37">
        <f t="shared" si="0"/>
        <v>0</v>
      </c>
    </row>
    <row r="19" spans="1:8" s="19" customFormat="1" ht="15.75">
      <c r="A19" s="228">
        <v>5</v>
      </c>
      <c r="B19" s="232" t="s">
        <v>329</v>
      </c>
      <c r="C19" s="474">
        <f>C21+C22+C28</f>
        <v>597833802.75999999</v>
      </c>
      <c r="D19" s="36"/>
      <c r="E19" s="230">
        <f t="shared" si="1"/>
        <v>597833802.75999999</v>
      </c>
      <c r="F19" s="474">
        <f>F21+F22+F28</f>
        <v>332442538.17000002</v>
      </c>
      <c r="G19" s="36"/>
      <c r="H19" s="37">
        <f t="shared" si="0"/>
        <v>332442538.17000002</v>
      </c>
    </row>
    <row r="20" spans="1:8" s="19" customFormat="1" ht="15.75">
      <c r="A20" s="228">
        <v>5.0999999999999996</v>
      </c>
      <c r="B20" s="285" t="s">
        <v>304</v>
      </c>
      <c r="C20" s="466"/>
      <c r="D20" s="36"/>
      <c r="E20" s="230">
        <f t="shared" si="1"/>
        <v>0</v>
      </c>
      <c r="F20" s="466"/>
      <c r="G20" s="36"/>
      <c r="H20" s="37">
        <f t="shared" si="0"/>
        <v>0</v>
      </c>
    </row>
    <row r="21" spans="1:8" s="19" customFormat="1" ht="15.75">
      <c r="A21" s="228">
        <v>5.2</v>
      </c>
      <c r="B21" s="285" t="s">
        <v>303</v>
      </c>
      <c r="C21" s="466">
        <v>87385.77</v>
      </c>
      <c r="D21" s="36"/>
      <c r="E21" s="230">
        <f t="shared" si="1"/>
        <v>87385.77</v>
      </c>
      <c r="F21" s="466">
        <v>107577.1</v>
      </c>
      <c r="G21" s="36"/>
      <c r="H21" s="37">
        <f t="shared" si="0"/>
        <v>107577.1</v>
      </c>
    </row>
    <row r="22" spans="1:8" s="19" customFormat="1" ht="15.75">
      <c r="A22" s="228">
        <v>5.3</v>
      </c>
      <c r="B22" s="285" t="s">
        <v>302</v>
      </c>
      <c r="C22" s="474">
        <f>SUM(C23:C27)</f>
        <v>587580458.37</v>
      </c>
      <c r="D22" s="36"/>
      <c r="E22" s="230">
        <f t="shared" si="1"/>
        <v>587580458.37</v>
      </c>
      <c r="F22" s="474">
        <f>SUM(F23:F27)</f>
        <v>327567705.88</v>
      </c>
      <c r="G22" s="36"/>
      <c r="H22" s="37">
        <f t="shared" si="0"/>
        <v>327567705.88</v>
      </c>
    </row>
    <row r="23" spans="1:8" s="19" customFormat="1" ht="15.75">
      <c r="A23" s="228" t="s">
        <v>20</v>
      </c>
      <c r="B23" s="233" t="s">
        <v>80</v>
      </c>
      <c r="C23" s="466">
        <v>413475210.13999999</v>
      </c>
      <c r="D23" s="36"/>
      <c r="E23" s="230">
        <f t="shared" si="1"/>
        <v>413475210.13999999</v>
      </c>
      <c r="F23" s="466">
        <v>245882645.11000001</v>
      </c>
      <c r="G23" s="36"/>
      <c r="H23" s="37">
        <f t="shared" si="0"/>
        <v>245882645.11000001</v>
      </c>
    </row>
    <row r="24" spans="1:8" s="19" customFormat="1" ht="15.75">
      <c r="A24" s="228" t="s">
        <v>21</v>
      </c>
      <c r="B24" s="233" t="s">
        <v>81</v>
      </c>
      <c r="C24" s="466">
        <v>94198292.170000002</v>
      </c>
      <c r="D24" s="36"/>
      <c r="E24" s="230">
        <f t="shared" si="1"/>
        <v>94198292.170000002</v>
      </c>
      <c r="F24" s="466">
        <v>46958910.670000002</v>
      </c>
      <c r="G24" s="36"/>
      <c r="H24" s="37">
        <f t="shared" si="0"/>
        <v>46958910.670000002</v>
      </c>
    </row>
    <row r="25" spans="1:8" s="19" customFormat="1" ht="15.75">
      <c r="A25" s="228" t="s">
        <v>22</v>
      </c>
      <c r="B25" s="233" t="s">
        <v>82</v>
      </c>
      <c r="C25" s="466">
        <v>0</v>
      </c>
      <c r="D25" s="36"/>
      <c r="E25" s="230">
        <f t="shared" si="1"/>
        <v>0</v>
      </c>
      <c r="F25" s="466">
        <v>0</v>
      </c>
      <c r="G25" s="36"/>
      <c r="H25" s="37">
        <f t="shared" si="0"/>
        <v>0</v>
      </c>
    </row>
    <row r="26" spans="1:8" s="19" customFormat="1" ht="15.75">
      <c r="A26" s="228" t="s">
        <v>23</v>
      </c>
      <c r="B26" s="233" t="s">
        <v>83</v>
      </c>
      <c r="C26" s="466">
        <v>79036563.560000002</v>
      </c>
      <c r="D26" s="36"/>
      <c r="E26" s="230">
        <f t="shared" si="1"/>
        <v>79036563.560000002</v>
      </c>
      <c r="F26" s="466">
        <v>34710001.700000003</v>
      </c>
      <c r="G26" s="36"/>
      <c r="H26" s="37">
        <f t="shared" si="0"/>
        <v>34710001.700000003</v>
      </c>
    </row>
    <row r="27" spans="1:8" s="19" customFormat="1" ht="15.75">
      <c r="A27" s="228" t="s">
        <v>24</v>
      </c>
      <c r="B27" s="233" t="s">
        <v>84</v>
      </c>
      <c r="C27" s="466">
        <v>870392.5</v>
      </c>
      <c r="D27" s="36"/>
      <c r="E27" s="230">
        <f t="shared" si="1"/>
        <v>870392.5</v>
      </c>
      <c r="F27" s="466">
        <v>16148.4</v>
      </c>
      <c r="G27" s="36"/>
      <c r="H27" s="37">
        <f t="shared" si="0"/>
        <v>16148.4</v>
      </c>
    </row>
    <row r="28" spans="1:8" s="19" customFormat="1" ht="15.75">
      <c r="A28" s="228">
        <v>5.4</v>
      </c>
      <c r="B28" s="285" t="s">
        <v>305</v>
      </c>
      <c r="C28" s="466">
        <v>10165958.619999999</v>
      </c>
      <c r="D28" s="36"/>
      <c r="E28" s="230">
        <f t="shared" si="1"/>
        <v>10165958.619999999</v>
      </c>
      <c r="F28" s="466">
        <v>4767255.1900000004</v>
      </c>
      <c r="G28" s="36"/>
      <c r="H28" s="37">
        <f t="shared" si="0"/>
        <v>4767255.1900000004</v>
      </c>
    </row>
    <row r="29" spans="1:8" s="19" customFormat="1">
      <c r="A29" s="228">
        <v>5.5</v>
      </c>
      <c r="B29" s="285" t="s">
        <v>306</v>
      </c>
      <c r="C29" s="36"/>
      <c r="D29" s="36"/>
      <c r="E29" s="230">
        <f t="shared" si="1"/>
        <v>0</v>
      </c>
      <c r="F29" s="36"/>
      <c r="G29" s="36"/>
      <c r="H29" s="37">
        <f t="shared" si="0"/>
        <v>0</v>
      </c>
    </row>
    <row r="30" spans="1:8" s="19" customFormat="1">
      <c r="A30" s="228">
        <v>5.6</v>
      </c>
      <c r="B30" s="285" t="s">
        <v>307</v>
      </c>
      <c r="C30" s="36"/>
      <c r="D30" s="36"/>
      <c r="E30" s="230">
        <f t="shared" si="1"/>
        <v>0</v>
      </c>
      <c r="F30" s="36"/>
      <c r="G30" s="36"/>
      <c r="H30" s="37">
        <f t="shared" si="0"/>
        <v>0</v>
      </c>
    </row>
    <row r="31" spans="1:8" s="19" customFormat="1">
      <c r="A31" s="228">
        <v>5.7</v>
      </c>
      <c r="B31" s="285" t="s">
        <v>84</v>
      </c>
      <c r="C31" s="36"/>
      <c r="D31" s="36"/>
      <c r="E31" s="230">
        <f t="shared" si="1"/>
        <v>0</v>
      </c>
      <c r="F31" s="36"/>
      <c r="G31" s="36"/>
      <c r="H31" s="37">
        <f t="shared" si="0"/>
        <v>0</v>
      </c>
    </row>
    <row r="32" spans="1:8" s="19" customFormat="1">
      <c r="A32" s="228">
        <v>6</v>
      </c>
      <c r="B32" s="232" t="s">
        <v>335</v>
      </c>
      <c r="C32" s="36"/>
      <c r="D32" s="36"/>
      <c r="E32" s="230">
        <f t="shared" si="1"/>
        <v>0</v>
      </c>
      <c r="F32" s="36"/>
      <c r="G32" s="36"/>
      <c r="H32" s="37">
        <f t="shared" si="0"/>
        <v>0</v>
      </c>
    </row>
    <row r="33" spans="1:8" s="19" customFormat="1" ht="15.75">
      <c r="A33" s="228">
        <v>6.1</v>
      </c>
      <c r="B33" s="286" t="s">
        <v>325</v>
      </c>
      <c r="C33" s="466"/>
      <c r="D33" s="466">
        <v>24633750</v>
      </c>
      <c r="E33" s="230">
        <f t="shared" si="1"/>
        <v>24633750</v>
      </c>
      <c r="F33" s="466"/>
      <c r="G33" s="466">
        <v>22335711.399999999</v>
      </c>
      <c r="H33" s="37">
        <f t="shared" si="0"/>
        <v>22335711.399999999</v>
      </c>
    </row>
    <row r="34" spans="1:8" s="19" customFormat="1" ht="15.75">
      <c r="A34" s="228">
        <v>6.2</v>
      </c>
      <c r="B34" s="286" t="s">
        <v>326</v>
      </c>
      <c r="C34" s="466">
        <v>19590810</v>
      </c>
      <c r="D34" s="466">
        <v>1313085.2</v>
      </c>
      <c r="E34" s="230">
        <f t="shared" si="1"/>
        <v>20903895.199999999</v>
      </c>
      <c r="F34" s="466">
        <v>21933281.199999999</v>
      </c>
      <c r="G34" s="466">
        <v>813591</v>
      </c>
      <c r="H34" s="37">
        <f t="shared" si="0"/>
        <v>22746872.199999999</v>
      </c>
    </row>
    <row r="35" spans="1:8" s="19" customFormat="1">
      <c r="A35" s="228">
        <v>6.3</v>
      </c>
      <c r="B35" s="286" t="s">
        <v>322</v>
      </c>
      <c r="C35" s="36"/>
      <c r="D35" s="36"/>
      <c r="E35" s="230">
        <f t="shared" si="1"/>
        <v>0</v>
      </c>
      <c r="F35" s="36"/>
      <c r="G35" s="36"/>
      <c r="H35" s="37">
        <f t="shared" si="0"/>
        <v>0</v>
      </c>
    </row>
    <row r="36" spans="1:8" s="19" customFormat="1">
      <c r="A36" s="228">
        <v>6.4</v>
      </c>
      <c r="B36" s="286" t="s">
        <v>323</v>
      </c>
      <c r="C36" s="36"/>
      <c r="D36" s="36"/>
      <c r="E36" s="230">
        <f t="shared" si="1"/>
        <v>0</v>
      </c>
      <c r="F36" s="36"/>
      <c r="G36" s="36"/>
      <c r="H36" s="37">
        <f t="shared" si="0"/>
        <v>0</v>
      </c>
    </row>
    <row r="37" spans="1:8" s="19" customFormat="1">
      <c r="A37" s="228">
        <v>6.5</v>
      </c>
      <c r="B37" s="286" t="s">
        <v>324</v>
      </c>
      <c r="C37" s="36"/>
      <c r="D37" s="36"/>
      <c r="E37" s="230">
        <f t="shared" si="1"/>
        <v>0</v>
      </c>
      <c r="F37" s="36"/>
      <c r="G37" s="36"/>
      <c r="H37" s="37">
        <f t="shared" si="0"/>
        <v>0</v>
      </c>
    </row>
    <row r="38" spans="1:8" s="19" customFormat="1">
      <c r="A38" s="228">
        <v>6.6</v>
      </c>
      <c r="B38" s="286" t="s">
        <v>327</v>
      </c>
      <c r="C38" s="36"/>
      <c r="D38" s="36"/>
      <c r="E38" s="230">
        <f t="shared" si="1"/>
        <v>0</v>
      </c>
      <c r="F38" s="36"/>
      <c r="G38" s="36"/>
      <c r="H38" s="37">
        <f t="shared" si="0"/>
        <v>0</v>
      </c>
    </row>
    <row r="39" spans="1:8" s="19" customFormat="1">
      <c r="A39" s="228">
        <v>6.7</v>
      </c>
      <c r="B39" s="286" t="s">
        <v>328</v>
      </c>
      <c r="C39" s="36"/>
      <c r="D39" s="36"/>
      <c r="E39" s="230">
        <f t="shared" si="1"/>
        <v>0</v>
      </c>
      <c r="F39" s="36"/>
      <c r="G39" s="36"/>
      <c r="H39" s="37">
        <f t="shared" si="0"/>
        <v>0</v>
      </c>
    </row>
    <row r="40" spans="1:8" s="19" customFormat="1">
      <c r="A40" s="228">
        <v>7</v>
      </c>
      <c r="B40" s="232" t="s">
        <v>331</v>
      </c>
      <c r="C40" s="36"/>
      <c r="D40" s="36"/>
      <c r="E40" s="230">
        <f t="shared" si="1"/>
        <v>0</v>
      </c>
      <c r="F40" s="36"/>
      <c r="G40" s="36"/>
      <c r="H40" s="37">
        <f t="shared" si="0"/>
        <v>0</v>
      </c>
    </row>
    <row r="41" spans="1:8" s="19" customFormat="1" ht="15.75">
      <c r="A41" s="228">
        <v>7.1</v>
      </c>
      <c r="B41" s="231" t="s">
        <v>332</v>
      </c>
      <c r="C41" s="466">
        <v>2458649.2799999993</v>
      </c>
      <c r="D41" s="466">
        <v>117144.38579</v>
      </c>
      <c r="E41" s="230">
        <f t="shared" si="1"/>
        <v>2575793.6657899995</v>
      </c>
      <c r="F41" s="466">
        <v>1930957.2399999995</v>
      </c>
      <c r="G41" s="466">
        <v>293363.56890399999</v>
      </c>
      <c r="H41" s="37">
        <f t="shared" si="0"/>
        <v>2224320.8089039996</v>
      </c>
    </row>
    <row r="42" spans="1:8" s="19" customFormat="1" ht="25.5">
      <c r="A42" s="228">
        <v>7.2</v>
      </c>
      <c r="B42" s="231" t="s">
        <v>333</v>
      </c>
      <c r="C42" s="466">
        <v>6828777.1100000003</v>
      </c>
      <c r="D42" s="466">
        <v>327160.76767400006</v>
      </c>
      <c r="E42" s="230">
        <f t="shared" si="1"/>
        <v>7155937.8776740003</v>
      </c>
      <c r="F42" s="466">
        <v>1246761.5999999994</v>
      </c>
      <c r="G42" s="466">
        <v>129158.32127799999</v>
      </c>
      <c r="H42" s="37">
        <f t="shared" si="0"/>
        <v>1375919.9212779994</v>
      </c>
    </row>
    <row r="43" spans="1:8" s="19" customFormat="1" ht="25.5">
      <c r="A43" s="228">
        <v>7.3</v>
      </c>
      <c r="B43" s="231" t="s">
        <v>336</v>
      </c>
      <c r="C43" s="466">
        <v>23349062.390000001</v>
      </c>
      <c r="D43" s="466">
        <v>16685551.67</v>
      </c>
      <c r="E43" s="230">
        <f t="shared" si="1"/>
        <v>40034614.060000002</v>
      </c>
      <c r="F43" s="466">
        <v>14503273</v>
      </c>
      <c r="G43" s="466">
        <v>15975293</v>
      </c>
      <c r="H43" s="37">
        <f t="shared" si="0"/>
        <v>30478566</v>
      </c>
    </row>
    <row r="44" spans="1:8" s="19" customFormat="1" ht="25.5">
      <c r="A44" s="228">
        <v>7.4</v>
      </c>
      <c r="B44" s="231" t="s">
        <v>337</v>
      </c>
      <c r="C44" s="466">
        <v>16845049.710000001</v>
      </c>
      <c r="D44" s="466">
        <v>8636501.2100000009</v>
      </c>
      <c r="E44" s="230">
        <f t="shared" si="1"/>
        <v>25481550.920000002</v>
      </c>
      <c r="F44" s="466">
        <v>9116639.3599999994</v>
      </c>
      <c r="G44" s="466">
        <v>7349067.9012780003</v>
      </c>
      <c r="H44" s="37">
        <f t="shared" si="0"/>
        <v>16465707.261278</v>
      </c>
    </row>
    <row r="45" spans="1:8" s="19" customFormat="1">
      <c r="A45" s="228">
        <v>8</v>
      </c>
      <c r="B45" s="232" t="s">
        <v>314</v>
      </c>
      <c r="C45" s="36"/>
      <c r="D45" s="36"/>
      <c r="E45" s="230">
        <f t="shared" si="1"/>
        <v>0</v>
      </c>
      <c r="F45" s="36"/>
      <c r="G45" s="36"/>
      <c r="H45" s="37">
        <f t="shared" si="0"/>
        <v>0</v>
      </c>
    </row>
    <row r="46" spans="1:8" s="19" customFormat="1">
      <c r="A46" s="228">
        <v>8.1</v>
      </c>
      <c r="B46" s="284" t="s">
        <v>338</v>
      </c>
      <c r="C46" s="36"/>
      <c r="D46" s="36"/>
      <c r="E46" s="230">
        <f t="shared" si="1"/>
        <v>0</v>
      </c>
      <c r="F46" s="36"/>
      <c r="G46" s="36"/>
      <c r="H46" s="37">
        <f t="shared" si="0"/>
        <v>0</v>
      </c>
    </row>
    <row r="47" spans="1:8" s="19" customFormat="1">
      <c r="A47" s="228">
        <v>8.1999999999999993</v>
      </c>
      <c r="B47" s="284" t="s">
        <v>339</v>
      </c>
      <c r="C47" s="36"/>
      <c r="D47" s="36"/>
      <c r="E47" s="230">
        <f t="shared" si="1"/>
        <v>0</v>
      </c>
      <c r="F47" s="36"/>
      <c r="G47" s="36"/>
      <c r="H47" s="37">
        <f t="shared" si="0"/>
        <v>0</v>
      </c>
    </row>
    <row r="48" spans="1:8" s="19" customFormat="1">
      <c r="A48" s="228">
        <v>8.3000000000000007</v>
      </c>
      <c r="B48" s="284" t="s">
        <v>340</v>
      </c>
      <c r="C48" s="36"/>
      <c r="D48" s="36"/>
      <c r="E48" s="230">
        <f t="shared" si="1"/>
        <v>0</v>
      </c>
      <c r="F48" s="36"/>
      <c r="G48" s="36"/>
      <c r="H48" s="37">
        <f t="shared" si="0"/>
        <v>0</v>
      </c>
    </row>
    <row r="49" spans="1:8" s="19" customFormat="1">
      <c r="A49" s="228">
        <v>8.4</v>
      </c>
      <c r="B49" s="284" t="s">
        <v>341</v>
      </c>
      <c r="C49" s="36"/>
      <c r="D49" s="36"/>
      <c r="E49" s="230">
        <f t="shared" si="1"/>
        <v>0</v>
      </c>
      <c r="F49" s="36"/>
      <c r="G49" s="36"/>
      <c r="H49" s="37">
        <f t="shared" si="0"/>
        <v>0</v>
      </c>
    </row>
    <row r="50" spans="1:8" s="19" customFormat="1">
      <c r="A50" s="228">
        <v>8.5</v>
      </c>
      <c r="B50" s="284" t="s">
        <v>342</v>
      </c>
      <c r="C50" s="36"/>
      <c r="D50" s="36"/>
      <c r="E50" s="230">
        <f t="shared" si="1"/>
        <v>0</v>
      </c>
      <c r="F50" s="36"/>
      <c r="G50" s="36"/>
      <c r="H50" s="37">
        <f t="shared" si="0"/>
        <v>0</v>
      </c>
    </row>
    <row r="51" spans="1:8" s="19" customFormat="1">
      <c r="A51" s="228">
        <v>8.6</v>
      </c>
      <c r="B51" s="284" t="s">
        <v>343</v>
      </c>
      <c r="C51" s="36"/>
      <c r="D51" s="36"/>
      <c r="E51" s="230">
        <f t="shared" si="1"/>
        <v>0</v>
      </c>
      <c r="F51" s="36"/>
      <c r="G51" s="36"/>
      <c r="H51" s="37">
        <f t="shared" si="0"/>
        <v>0</v>
      </c>
    </row>
    <row r="52" spans="1:8" s="19" customFormat="1">
      <c r="A52" s="228">
        <v>8.6999999999999993</v>
      </c>
      <c r="B52" s="284" t="s">
        <v>344</v>
      </c>
      <c r="C52" s="36"/>
      <c r="D52" s="36"/>
      <c r="E52" s="230">
        <f t="shared" si="1"/>
        <v>0</v>
      </c>
      <c r="F52" s="36"/>
      <c r="G52" s="36"/>
      <c r="H52" s="37">
        <f t="shared" si="0"/>
        <v>0</v>
      </c>
    </row>
    <row r="53" spans="1:8" s="19" customFormat="1" ht="15" thickBot="1">
      <c r="A53" s="234">
        <v>9</v>
      </c>
      <c r="B53" s="235" t="s">
        <v>334</v>
      </c>
      <c r="C53" s="236"/>
      <c r="D53" s="236"/>
      <c r="E53" s="237">
        <f t="shared" si="1"/>
        <v>0</v>
      </c>
      <c r="F53" s="236"/>
      <c r="G53" s="236"/>
      <c r="H53" s="4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5" sqref="B1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0" customWidth="1"/>
    <col min="12" max="16384" width="9.140625" style="50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4" t="s">
        <v>523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208</v>
      </c>
      <c r="B4" s="171" t="s">
        <v>308</v>
      </c>
      <c r="D4" s="81" t="s">
        <v>78</v>
      </c>
    </row>
    <row r="5" spans="1:8" ht="15" customHeight="1">
      <c r="A5" s="269" t="s">
        <v>11</v>
      </c>
      <c r="B5" s="270"/>
      <c r="C5" s="387" t="s">
        <v>5</v>
      </c>
      <c r="D5" s="388" t="s">
        <v>6</v>
      </c>
    </row>
    <row r="6" spans="1:8" ht="15" customHeight="1">
      <c r="A6" s="82">
        <v>1</v>
      </c>
      <c r="B6" s="378" t="s">
        <v>312</v>
      </c>
      <c r="C6" s="380">
        <f>C7+C9+C10</f>
        <v>783575312.94352448</v>
      </c>
      <c r="D6" s="381">
        <f>D7+D9+D10</f>
        <v>765231484.6125592</v>
      </c>
    </row>
    <row r="7" spans="1:8" ht="15" customHeight="1">
      <c r="A7" s="82">
        <v>1.1000000000000001</v>
      </c>
      <c r="B7" s="378" t="s">
        <v>207</v>
      </c>
      <c r="C7" s="382">
        <v>780528902.91102445</v>
      </c>
      <c r="D7" s="383">
        <v>761649833.34755921</v>
      </c>
    </row>
    <row r="8" spans="1:8">
      <c r="A8" s="82" t="s">
        <v>19</v>
      </c>
      <c r="B8" s="378" t="s">
        <v>206</v>
      </c>
      <c r="C8" s="382"/>
      <c r="D8" s="383"/>
    </row>
    <row r="9" spans="1:8" ht="15" customHeight="1">
      <c r="A9" s="82">
        <v>1.2</v>
      </c>
      <c r="B9" s="379" t="s">
        <v>205</v>
      </c>
      <c r="C9" s="382">
        <v>1732610.0325</v>
      </c>
      <c r="D9" s="383">
        <v>2004416.2650000001</v>
      </c>
    </row>
    <row r="10" spans="1:8" ht="15" customHeight="1">
      <c r="A10" s="82">
        <v>1.3</v>
      </c>
      <c r="B10" s="378" t="s">
        <v>33</v>
      </c>
      <c r="C10" s="384">
        <v>1313800</v>
      </c>
      <c r="D10" s="383">
        <v>1577235</v>
      </c>
    </row>
    <row r="11" spans="1:8" ht="15" customHeight="1">
      <c r="A11" s="82">
        <v>2</v>
      </c>
      <c r="B11" s="378" t="s">
        <v>309</v>
      </c>
      <c r="C11" s="382">
        <v>5855938.6625000099</v>
      </c>
      <c r="D11" s="383">
        <v>5598939.2750000097</v>
      </c>
    </row>
    <row r="12" spans="1:8" ht="15" customHeight="1">
      <c r="A12" s="82">
        <v>3</v>
      </c>
      <c r="B12" s="378" t="s">
        <v>310</v>
      </c>
      <c r="C12" s="384">
        <v>225728197.60624999</v>
      </c>
      <c r="D12" s="383">
        <v>225728197.60624999</v>
      </c>
    </row>
    <row r="13" spans="1:8" ht="15" customHeight="1" thickBot="1">
      <c r="A13" s="84">
        <v>4</v>
      </c>
      <c r="B13" s="85" t="s">
        <v>311</v>
      </c>
      <c r="C13" s="385">
        <f>C6+C11+C12</f>
        <v>1015159449.2122746</v>
      </c>
      <c r="D13" s="386">
        <f>D6+D11+D12</f>
        <v>996558621.49380922</v>
      </c>
    </row>
    <row r="14" spans="1:8">
      <c r="B14" s="88"/>
    </row>
    <row r="15" spans="1:8" ht="25.5">
      <c r="B15" s="89" t="s">
        <v>525</v>
      </c>
    </row>
    <row r="16" spans="1:8">
      <c r="B16" s="89"/>
    </row>
    <row r="17" spans="1:4" ht="11.25">
      <c r="A17" s="50"/>
      <c r="B17" s="50"/>
      <c r="C17" s="50"/>
      <c r="D17" s="50"/>
    </row>
    <row r="18" spans="1:4" ht="11.25">
      <c r="A18" s="50"/>
      <c r="B18" s="50"/>
      <c r="C18" s="50"/>
      <c r="D18" s="50"/>
    </row>
    <row r="19" spans="1:4" ht="11.25">
      <c r="A19" s="50"/>
      <c r="B19" s="50"/>
      <c r="C19" s="50"/>
      <c r="D19" s="50"/>
    </row>
    <row r="20" spans="1:4" ht="11.25">
      <c r="A20" s="50"/>
      <c r="B20" s="50"/>
      <c r="C20" s="50"/>
      <c r="D20" s="50"/>
    </row>
    <row r="21" spans="1:4" ht="11.25">
      <c r="A21" s="50"/>
      <c r="B21" s="50"/>
      <c r="C21" s="50"/>
      <c r="D21" s="50"/>
    </row>
    <row r="22" spans="1:4" ht="11.25">
      <c r="A22" s="50"/>
      <c r="B22" s="50"/>
      <c r="C22" s="50"/>
      <c r="D22" s="50"/>
    </row>
    <row r="23" spans="1:4" ht="11.25">
      <c r="A23" s="50"/>
      <c r="B23" s="50"/>
      <c r="C23" s="50"/>
      <c r="D23" s="50"/>
    </row>
    <row r="24" spans="1:4" ht="11.25">
      <c r="A24" s="50"/>
      <c r="B24" s="50"/>
      <c r="C24" s="50"/>
      <c r="D24" s="50"/>
    </row>
    <row r="25" spans="1:4" ht="11.25">
      <c r="A25" s="50"/>
      <c r="B25" s="50"/>
      <c r="C25" s="50"/>
      <c r="D25" s="50"/>
    </row>
    <row r="26" spans="1:4" ht="11.25">
      <c r="A26" s="50"/>
      <c r="B26" s="50"/>
      <c r="C26" s="50"/>
      <c r="D26" s="50"/>
    </row>
    <row r="27" spans="1:4" ht="11.25">
      <c r="A27" s="50"/>
      <c r="B27" s="50"/>
      <c r="C27" s="50"/>
      <c r="D27" s="50"/>
    </row>
    <row r="28" spans="1:4" ht="11.25">
      <c r="A28" s="50"/>
      <c r="B28" s="50"/>
      <c r="C28" s="50"/>
      <c r="D28" s="50"/>
    </row>
    <row r="29" spans="1:4" ht="11.25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A11" sqref="A11:XFD1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4" t="str">
        <f>'Info '!C2</f>
        <v>JSC "CREDO BANK"</v>
      </c>
    </row>
    <row r="2" spans="1:3">
      <c r="A2" s="2" t="s">
        <v>36</v>
      </c>
      <c r="B2" s="364" t="s">
        <v>523</v>
      </c>
    </row>
    <row r="4" spans="1:3" ht="16.5" customHeight="1" thickBot="1">
      <c r="A4" s="90" t="s">
        <v>85</v>
      </c>
      <c r="B4" s="91" t="s">
        <v>278</v>
      </c>
      <c r="C4" s="92"/>
    </row>
    <row r="5" spans="1:3">
      <c r="A5" s="93"/>
      <c r="B5" s="545" t="s">
        <v>86</v>
      </c>
      <c r="C5" s="546"/>
    </row>
    <row r="6" spans="1:3">
      <c r="A6" s="94">
        <v>1</v>
      </c>
      <c r="B6" s="95" t="s">
        <v>494</v>
      </c>
      <c r="C6" s="96"/>
    </row>
    <row r="7" spans="1:3">
      <c r="A7" s="94">
        <v>2</v>
      </c>
      <c r="B7" s="95" t="s">
        <v>495</v>
      </c>
      <c r="C7" s="96"/>
    </row>
    <row r="8" spans="1:3">
      <c r="A8" s="94">
        <v>3</v>
      </c>
      <c r="B8" s="95" t="s">
        <v>496</v>
      </c>
      <c r="C8" s="96"/>
    </row>
    <row r="9" spans="1:3">
      <c r="A9" s="94">
        <v>4</v>
      </c>
      <c r="B9" s="95" t="s">
        <v>497</v>
      </c>
      <c r="C9" s="96"/>
    </row>
    <row r="10" spans="1:3" ht="15">
      <c r="A10" s="94">
        <v>5</v>
      </c>
      <c r="B10" s="553" t="s">
        <v>517</v>
      </c>
      <c r="C10" s="554"/>
    </row>
    <row r="11" spans="1:3">
      <c r="A11" s="94"/>
      <c r="B11" s="547"/>
      <c r="C11" s="548"/>
    </row>
    <row r="12" spans="1:3">
      <c r="A12" s="94"/>
      <c r="B12" s="549" t="s">
        <v>87</v>
      </c>
      <c r="C12" s="550"/>
    </row>
    <row r="13" spans="1:3">
      <c r="A13" s="94">
        <v>1</v>
      </c>
      <c r="B13" s="95" t="s">
        <v>492</v>
      </c>
      <c r="C13" s="97"/>
    </row>
    <row r="14" spans="1:3">
      <c r="A14" s="94">
        <v>2</v>
      </c>
      <c r="B14" s="95" t="s">
        <v>498</v>
      </c>
      <c r="C14" s="97"/>
    </row>
    <row r="15" spans="1:3">
      <c r="A15" s="94">
        <v>3</v>
      </c>
      <c r="B15" s="95" t="s">
        <v>499</v>
      </c>
      <c r="C15" s="97"/>
    </row>
    <row r="16" spans="1:3">
      <c r="A16" s="94"/>
      <c r="B16" s="95"/>
      <c r="C16" s="97"/>
    </row>
    <row r="17" spans="1:3" ht="15.75" customHeight="1">
      <c r="A17" s="94"/>
      <c r="B17" s="95"/>
      <c r="C17" s="98"/>
    </row>
    <row r="18" spans="1:3" ht="30" customHeight="1">
      <c r="A18" s="94"/>
      <c r="B18" s="551" t="s">
        <v>88</v>
      </c>
      <c r="C18" s="552"/>
    </row>
    <row r="19" spans="1:3" ht="15">
      <c r="A19" s="94">
        <v>1</v>
      </c>
      <c r="B19" s="454" t="s">
        <v>500</v>
      </c>
      <c r="C19" s="475">
        <v>0.60199999999999998</v>
      </c>
    </row>
    <row r="20" spans="1:3" ht="15">
      <c r="A20" s="94">
        <v>2</v>
      </c>
      <c r="B20" s="454" t="s">
        <v>501</v>
      </c>
      <c r="C20" s="475">
        <v>9.9000000000000005E-2</v>
      </c>
    </row>
    <row r="21" spans="1:3" ht="15">
      <c r="A21" s="94">
        <v>3</v>
      </c>
      <c r="B21" s="454" t="s">
        <v>502</v>
      </c>
      <c r="C21" s="475">
        <v>9.9000000000000005E-2</v>
      </c>
    </row>
    <row r="22" spans="1:3" ht="15">
      <c r="A22" s="94">
        <v>4</v>
      </c>
      <c r="B22" s="454" t="s">
        <v>503</v>
      </c>
      <c r="C22" s="475">
        <v>9.3399999999999997E-2</v>
      </c>
    </row>
    <row r="23" spans="1:3" ht="27">
      <c r="A23" s="94">
        <v>5</v>
      </c>
      <c r="B23" s="454" t="s">
        <v>504</v>
      </c>
      <c r="C23" s="475">
        <v>8.7900000000000006E-2</v>
      </c>
    </row>
    <row r="24" spans="1:3" ht="15.75" customHeight="1">
      <c r="A24" s="94">
        <v>6</v>
      </c>
      <c r="B24" s="454" t="s">
        <v>505</v>
      </c>
      <c r="C24" s="475">
        <v>1.8700000000000001E-2</v>
      </c>
    </row>
    <row r="25" spans="1:3" ht="29.25" customHeight="1">
      <c r="A25" s="94"/>
      <c r="B25" s="551" t="s">
        <v>89</v>
      </c>
      <c r="C25" s="552"/>
    </row>
    <row r="26" spans="1:3" ht="15">
      <c r="A26" s="94">
        <v>1</v>
      </c>
      <c r="B26" s="454" t="s">
        <v>506</v>
      </c>
      <c r="C26" s="531">
        <v>7.1156399999999995E-2</v>
      </c>
    </row>
    <row r="27" spans="1:3" ht="15">
      <c r="A27" s="476">
        <v>2</v>
      </c>
      <c r="B27" s="477" t="s">
        <v>507</v>
      </c>
      <c r="C27" s="531">
        <v>7.1156399999999995E-2</v>
      </c>
    </row>
    <row r="28" spans="1:3" ht="15">
      <c r="A28" s="94">
        <v>3</v>
      </c>
      <c r="B28" s="477" t="s">
        <v>508</v>
      </c>
      <c r="C28" s="531">
        <v>8.9577600000000007E-2</v>
      </c>
    </row>
    <row r="29" spans="1:3" ht="15">
      <c r="A29" s="476">
        <v>4</v>
      </c>
      <c r="B29" s="477" t="s">
        <v>509</v>
      </c>
      <c r="C29" s="531">
        <v>7.6514200000000004E-2</v>
      </c>
    </row>
    <row r="30" spans="1:3" ht="15">
      <c r="A30" s="94">
        <v>5</v>
      </c>
      <c r="B30" s="477" t="s">
        <v>518</v>
      </c>
      <c r="C30" s="513">
        <v>0.14309539999999998</v>
      </c>
    </row>
    <row r="31" spans="1:3" ht="15">
      <c r="A31" s="476">
        <v>6</v>
      </c>
      <c r="B31" s="454" t="s">
        <v>510</v>
      </c>
      <c r="C31" s="513">
        <v>8.5857239999999987E-2</v>
      </c>
    </row>
    <row r="32" spans="1:3" ht="15.75" thickBot="1">
      <c r="A32" s="519">
        <v>7</v>
      </c>
      <c r="B32" s="520" t="s">
        <v>519</v>
      </c>
      <c r="C32" s="514">
        <v>6.7484200000000008E-2</v>
      </c>
    </row>
  </sheetData>
  <mergeCells count="6">
    <mergeCell ref="B5:C5"/>
    <mergeCell ref="B11:C11"/>
    <mergeCell ref="B12:C12"/>
    <mergeCell ref="B25:C25"/>
    <mergeCell ref="B18:C18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D19" sqref="D19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JSC "CREDO BANK"</v>
      </c>
      <c r="C1" s="113"/>
      <c r="D1" s="113"/>
      <c r="E1" s="113"/>
      <c r="F1" s="19"/>
    </row>
    <row r="2" spans="1:7" s="99" customFormat="1" ht="15.75" customHeight="1">
      <c r="A2" s="316" t="s">
        <v>36</v>
      </c>
      <c r="B2" s="364" t="s">
        <v>523</v>
      </c>
    </row>
    <row r="3" spans="1:7" s="99" customFormat="1" ht="15.75" customHeight="1">
      <c r="A3" s="316"/>
    </row>
    <row r="4" spans="1:7" s="99" customFormat="1" ht="15.75" customHeight="1" thickBot="1">
      <c r="A4" s="318" t="s">
        <v>212</v>
      </c>
      <c r="B4" s="559" t="s">
        <v>358</v>
      </c>
      <c r="C4" s="560"/>
      <c r="D4" s="560"/>
      <c r="E4" s="560"/>
    </row>
    <row r="5" spans="1:7" s="103" customFormat="1" ht="17.45" customHeight="1">
      <c r="A5" s="249"/>
      <c r="B5" s="250"/>
      <c r="C5" s="101" t="s">
        <v>0</v>
      </c>
      <c r="D5" s="101" t="s">
        <v>1</v>
      </c>
      <c r="E5" s="102" t="s">
        <v>2</v>
      </c>
    </row>
    <row r="6" spans="1:7" s="19" customFormat="1" ht="14.45" customHeight="1">
      <c r="A6" s="319"/>
      <c r="B6" s="555" t="s">
        <v>365</v>
      </c>
      <c r="C6" s="555" t="s">
        <v>98</v>
      </c>
      <c r="D6" s="557" t="s">
        <v>211</v>
      </c>
      <c r="E6" s="558"/>
      <c r="G6" s="5"/>
    </row>
    <row r="7" spans="1:7" s="19" customFormat="1" ht="99.6" customHeight="1">
      <c r="A7" s="319"/>
      <c r="B7" s="556"/>
      <c r="C7" s="555"/>
      <c r="D7" s="356" t="s">
        <v>210</v>
      </c>
      <c r="E7" s="357" t="s">
        <v>366</v>
      </c>
      <c r="G7" s="5"/>
    </row>
    <row r="8" spans="1:7">
      <c r="A8" s="320">
        <v>1</v>
      </c>
      <c r="B8" s="358" t="s">
        <v>40</v>
      </c>
      <c r="C8" s="478">
        <v>36953719.259999998</v>
      </c>
      <c r="D8" s="478"/>
      <c r="E8" s="479">
        <f>C8-D8</f>
        <v>36953719.259999998</v>
      </c>
      <c r="F8" s="19"/>
    </row>
    <row r="9" spans="1:7">
      <c r="A9" s="320">
        <v>2</v>
      </c>
      <c r="B9" s="358" t="s">
        <v>41</v>
      </c>
      <c r="C9" s="478">
        <v>64009613.240000002</v>
      </c>
      <c r="D9" s="478"/>
      <c r="E9" s="479">
        <f t="shared" ref="E9:E20" si="0">C9-D9</f>
        <v>64009613.240000002</v>
      </c>
      <c r="F9" s="19"/>
    </row>
    <row r="10" spans="1:7">
      <c r="A10" s="320">
        <v>3</v>
      </c>
      <c r="B10" s="358" t="s">
        <v>42</v>
      </c>
      <c r="C10" s="478">
        <v>21422465.020000003</v>
      </c>
      <c r="D10" s="478"/>
      <c r="E10" s="479">
        <f t="shared" si="0"/>
        <v>21422465.020000003</v>
      </c>
      <c r="F10" s="19"/>
    </row>
    <row r="11" spans="1:7">
      <c r="A11" s="320">
        <v>4</v>
      </c>
      <c r="B11" s="358" t="s">
        <v>43</v>
      </c>
      <c r="C11" s="478">
        <v>0</v>
      </c>
      <c r="D11" s="478"/>
      <c r="E11" s="479">
        <f t="shared" si="0"/>
        <v>0</v>
      </c>
      <c r="F11" s="19"/>
    </row>
    <row r="12" spans="1:7">
      <c r="A12" s="320">
        <v>5</v>
      </c>
      <c r="B12" s="358" t="s">
        <v>44</v>
      </c>
      <c r="C12" s="478">
        <v>28902781.77</v>
      </c>
      <c r="D12" s="478"/>
      <c r="E12" s="479">
        <f t="shared" si="0"/>
        <v>28902781.77</v>
      </c>
      <c r="F12" s="19"/>
    </row>
    <row r="13" spans="1:7">
      <c r="A13" s="320">
        <v>6.1</v>
      </c>
      <c r="B13" s="359" t="s">
        <v>45</v>
      </c>
      <c r="C13" s="480">
        <v>880065189.48460007</v>
      </c>
      <c r="D13" s="478"/>
      <c r="E13" s="479">
        <f t="shared" si="0"/>
        <v>880065189.48460007</v>
      </c>
      <c r="F13" s="19"/>
    </row>
    <row r="14" spans="1:7">
      <c r="A14" s="320">
        <v>6.2</v>
      </c>
      <c r="B14" s="360" t="s">
        <v>46</v>
      </c>
      <c r="C14" s="481">
        <v>-33113524.585590702</v>
      </c>
      <c r="D14" s="478"/>
      <c r="E14" s="482">
        <f t="shared" si="0"/>
        <v>-33113524.585590702</v>
      </c>
      <c r="F14" s="19"/>
    </row>
    <row r="15" spans="1:7">
      <c r="A15" s="320">
        <v>6</v>
      </c>
      <c r="B15" s="358" t="s">
        <v>47</v>
      </c>
      <c r="C15" s="478">
        <f>C13+C14</f>
        <v>846951664.89900935</v>
      </c>
      <c r="D15" s="478"/>
      <c r="E15" s="479">
        <f t="shared" si="0"/>
        <v>846951664.89900935</v>
      </c>
      <c r="F15" s="19"/>
    </row>
    <row r="16" spans="1:7">
      <c r="A16" s="320">
        <v>7</v>
      </c>
      <c r="B16" s="358" t="s">
        <v>48</v>
      </c>
      <c r="C16" s="478">
        <v>17418414.230000004</v>
      </c>
      <c r="D16" s="478"/>
      <c r="E16" s="479">
        <f t="shared" si="0"/>
        <v>17418414.230000004</v>
      </c>
      <c r="F16" s="19"/>
    </row>
    <row r="17" spans="1:7">
      <c r="A17" s="320">
        <v>8</v>
      </c>
      <c r="B17" s="358" t="s">
        <v>209</v>
      </c>
      <c r="C17" s="478">
        <v>1389398.5</v>
      </c>
      <c r="D17" s="478"/>
      <c r="E17" s="479">
        <f t="shared" si="0"/>
        <v>1389398.5</v>
      </c>
      <c r="F17" s="321"/>
      <c r="G17" s="107"/>
    </row>
    <row r="18" spans="1:7">
      <c r="A18" s="320">
        <v>9</v>
      </c>
      <c r="B18" s="358" t="s">
        <v>49</v>
      </c>
      <c r="C18" s="478">
        <v>0</v>
      </c>
      <c r="D18" s="478"/>
      <c r="E18" s="479">
        <f t="shared" si="0"/>
        <v>0</v>
      </c>
      <c r="F18" s="19"/>
      <c r="G18" s="107"/>
    </row>
    <row r="19" spans="1:7">
      <c r="A19" s="320">
        <v>10</v>
      </c>
      <c r="B19" s="358" t="s">
        <v>50</v>
      </c>
      <c r="C19" s="478">
        <v>30813947.359999999</v>
      </c>
      <c r="D19" s="478">
        <v>8756955.5600000005</v>
      </c>
      <c r="E19" s="479">
        <f t="shared" si="0"/>
        <v>22056991.799999997</v>
      </c>
      <c r="F19" s="19"/>
      <c r="G19" s="107"/>
    </row>
    <row r="20" spans="1:7">
      <c r="A20" s="320">
        <v>11</v>
      </c>
      <c r="B20" s="358" t="s">
        <v>51</v>
      </c>
      <c r="C20" s="478">
        <v>30738727.220000003</v>
      </c>
      <c r="D20" s="478"/>
      <c r="E20" s="479">
        <f t="shared" si="0"/>
        <v>30738727.220000003</v>
      </c>
      <c r="F20" s="19"/>
    </row>
    <row r="21" spans="1:7" ht="26.25" thickBot="1">
      <c r="A21" s="192"/>
      <c r="B21" s="322" t="s">
        <v>368</v>
      </c>
      <c r="C21" s="251">
        <f>SUM(C8:C12, C15:C20)</f>
        <v>1078600731.4990094</v>
      </c>
      <c r="D21" s="251">
        <f>SUM(D8:D12, D15:D20)</f>
        <v>8756955.5600000005</v>
      </c>
      <c r="E21" s="361">
        <f>SUM(E8:E12, E15:E20)</f>
        <v>1069843775.9390094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8"/>
      <c r="F25" s="5"/>
      <c r="G25" s="5"/>
    </row>
    <row r="26" spans="1:7" s="4" customFormat="1">
      <c r="B26" s="108"/>
      <c r="F26" s="5"/>
      <c r="G26" s="5"/>
    </row>
    <row r="27" spans="1:7" s="4" customFormat="1">
      <c r="B27" s="108"/>
      <c r="F27" s="5"/>
      <c r="G27" s="5"/>
    </row>
    <row r="28" spans="1:7" s="4" customFormat="1">
      <c r="B28" s="108"/>
      <c r="F28" s="5"/>
      <c r="G28" s="5"/>
    </row>
    <row r="29" spans="1:7" s="4" customFormat="1">
      <c r="B29" s="108"/>
      <c r="F29" s="5"/>
      <c r="G29" s="5"/>
    </row>
    <row r="30" spans="1:7" s="4" customFormat="1">
      <c r="B30" s="108"/>
      <c r="F30" s="5"/>
      <c r="G30" s="5"/>
    </row>
    <row r="31" spans="1:7" s="4" customFormat="1">
      <c r="B31" s="108"/>
      <c r="F31" s="5"/>
      <c r="G31" s="5"/>
    </row>
    <row r="32" spans="1:7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C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"CREDO BANK"</v>
      </c>
    </row>
    <row r="2" spans="1:6" s="99" customFormat="1" ht="15.75" customHeight="1">
      <c r="A2" s="2" t="s">
        <v>36</v>
      </c>
      <c r="B2" s="364" t="s">
        <v>523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5" thickBot="1">
      <c r="A4" s="99" t="s">
        <v>90</v>
      </c>
      <c r="B4" s="323" t="s">
        <v>345</v>
      </c>
      <c r="C4" s="100" t="s">
        <v>78</v>
      </c>
      <c r="D4" s="4"/>
      <c r="E4" s="4"/>
      <c r="F4" s="4"/>
    </row>
    <row r="5" spans="1:6">
      <c r="A5" s="256">
        <v>1</v>
      </c>
      <c r="B5" s="324" t="s">
        <v>367</v>
      </c>
      <c r="C5" s="257">
        <f>'7. LI1 '!E21</f>
        <v>1069843775.9390094</v>
      </c>
    </row>
    <row r="6" spans="1:6" s="258" customFormat="1">
      <c r="A6" s="109">
        <v>2.1</v>
      </c>
      <c r="B6" s="253" t="s">
        <v>346</v>
      </c>
      <c r="C6" s="180">
        <v>48617021.359999999</v>
      </c>
    </row>
    <row r="7" spans="1:6" s="88" customFormat="1" outlineLevel="1">
      <c r="A7" s="82">
        <v>2.2000000000000002</v>
      </c>
      <c r="B7" s="83" t="s">
        <v>347</v>
      </c>
      <c r="C7" s="259">
        <v>16422500</v>
      </c>
    </row>
    <row r="8" spans="1:6" s="88" customFormat="1" ht="25.5">
      <c r="A8" s="82">
        <v>3</v>
      </c>
      <c r="B8" s="254" t="s">
        <v>348</v>
      </c>
      <c r="C8" s="260">
        <f>SUM(C5:C7)</f>
        <v>1134883297.2990093</v>
      </c>
    </row>
    <row r="9" spans="1:6" s="258" customFormat="1">
      <c r="A9" s="109">
        <v>4</v>
      </c>
      <c r="B9" s="111" t="s">
        <v>93</v>
      </c>
      <c r="C9" s="180">
        <v>16925012.903298099</v>
      </c>
    </row>
    <row r="10" spans="1:6" s="88" customFormat="1" outlineLevel="1">
      <c r="A10" s="82">
        <v>5.0999999999999996</v>
      </c>
      <c r="B10" s="83" t="s">
        <v>349</v>
      </c>
      <c r="C10" s="259">
        <v>-46306874.649999999</v>
      </c>
    </row>
    <row r="11" spans="1:6" s="88" customFormat="1" outlineLevel="1">
      <c r="A11" s="82">
        <v>5.2</v>
      </c>
      <c r="B11" s="83" t="s">
        <v>350</v>
      </c>
      <c r="C11" s="259">
        <v>-15108700</v>
      </c>
    </row>
    <row r="12" spans="1:6" s="88" customFormat="1">
      <c r="A12" s="82">
        <v>6</v>
      </c>
      <c r="B12" s="252" t="s">
        <v>92</v>
      </c>
      <c r="C12" s="259">
        <v>8800652</v>
      </c>
    </row>
    <row r="13" spans="1:6" s="88" customFormat="1" ht="13.5" thickBot="1">
      <c r="A13" s="84">
        <v>7</v>
      </c>
      <c r="B13" s="255" t="s">
        <v>296</v>
      </c>
      <c r="C13" s="261">
        <f>SUM(C8:C12)</f>
        <v>1099193387.5523074</v>
      </c>
    </row>
    <row r="15" spans="1:6" ht="25.5">
      <c r="A15" s="276"/>
      <c r="B15" s="89" t="s">
        <v>526</v>
      </c>
    </row>
    <row r="16" spans="1:6">
      <c r="A16" s="276"/>
      <c r="B16" s="276"/>
    </row>
    <row r="17" spans="1:5" ht="15">
      <c r="A17" s="271"/>
      <c r="B17" s="272"/>
      <c r="C17" s="276"/>
      <c r="D17" s="276"/>
      <c r="E17" s="276"/>
    </row>
    <row r="18" spans="1:5" ht="15">
      <c r="A18" s="277"/>
      <c r="B18" s="278"/>
      <c r="C18" s="276"/>
      <c r="D18" s="276"/>
      <c r="E18" s="276"/>
    </row>
    <row r="19" spans="1:5">
      <c r="A19" s="279"/>
      <c r="B19" s="273"/>
      <c r="C19" s="276"/>
      <c r="D19" s="276"/>
      <c r="E19" s="276"/>
    </row>
    <row r="20" spans="1:5">
      <c r="A20" s="280"/>
      <c r="B20" s="274"/>
      <c r="C20" s="276"/>
      <c r="D20" s="276"/>
      <c r="E20" s="276"/>
    </row>
    <row r="21" spans="1:5">
      <c r="A21" s="280"/>
      <c r="B21" s="278"/>
      <c r="C21" s="276"/>
      <c r="D21" s="276"/>
      <c r="E21" s="276"/>
    </row>
    <row r="22" spans="1:5">
      <c r="A22" s="279"/>
      <c r="B22" s="275"/>
      <c r="C22" s="276"/>
      <c r="D22" s="276"/>
      <c r="E22" s="276"/>
    </row>
    <row r="23" spans="1:5">
      <c r="A23" s="280"/>
      <c r="B23" s="274"/>
      <c r="C23" s="276"/>
      <c r="D23" s="276"/>
      <c r="E23" s="276"/>
    </row>
    <row r="24" spans="1:5">
      <c r="A24" s="280"/>
      <c r="B24" s="274"/>
      <c r="C24" s="276"/>
      <c r="D24" s="276"/>
      <c r="E24" s="276"/>
    </row>
    <row r="25" spans="1:5">
      <c r="A25" s="280"/>
      <c r="B25" s="281"/>
      <c r="C25" s="276"/>
      <c r="D25" s="276"/>
      <c r="E25" s="276"/>
    </row>
    <row r="26" spans="1:5">
      <c r="A26" s="280"/>
      <c r="B26" s="278"/>
      <c r="C26" s="276"/>
      <c r="D26" s="276"/>
      <c r="E26" s="276"/>
    </row>
    <row r="27" spans="1:5">
      <c r="A27" s="276"/>
      <c r="B27" s="282"/>
      <c r="C27" s="276"/>
      <c r="D27" s="276"/>
      <c r="E27" s="276"/>
    </row>
    <row r="28" spans="1:5">
      <c r="A28" s="276"/>
      <c r="B28" s="282"/>
      <c r="C28" s="276"/>
      <c r="D28" s="276"/>
      <c r="E28" s="276"/>
    </row>
    <row r="29" spans="1:5">
      <c r="A29" s="276"/>
      <c r="B29" s="282"/>
      <c r="C29" s="276"/>
      <c r="D29" s="276"/>
      <c r="E29" s="276"/>
    </row>
    <row r="30" spans="1:5">
      <c r="A30" s="276"/>
      <c r="B30" s="282"/>
      <c r="C30" s="276"/>
      <c r="D30" s="276"/>
      <c r="E30" s="276"/>
    </row>
    <row r="31" spans="1:5">
      <c r="A31" s="276"/>
      <c r="B31" s="282"/>
      <c r="C31" s="276"/>
      <c r="D31" s="276"/>
      <c r="E31" s="276"/>
    </row>
    <row r="32" spans="1:5">
      <c r="A32" s="276"/>
      <c r="B32" s="282"/>
      <c r="C32" s="276"/>
      <c r="D32" s="276"/>
      <c r="E32" s="276"/>
    </row>
    <row r="33" spans="1:5">
      <c r="A33" s="276"/>
      <c r="B33" s="282"/>
      <c r="C33" s="276"/>
      <c r="D33" s="276"/>
      <c r="E33" s="27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oL+OihdG3YhjwbX/TtlPnr9sRSTh+y1gOrhq7BJ7JCo=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QxqYGTZJqxUyp0eBwMJcAQeq2uIqjxO9Wsz6BUUEw30=</DigestValue>
    </Reference>
  </SignedInfo>
  <SignatureValue>Ap0J/etNRiEQmXQl+DnRjDScea+fm9HSBah12jl0gSNwp6fzv9E2EeF6fLLs8j057ItMJSBN4jq7
s98XHYbOtVu3BNctRgjP6JGkv9A+GvriUDKZU/8qv9nipuheIQ1jtZcQmgwBxBjy+scddBQ64twe
oOJB+SelQoStzcRfzS0GNVZKKzB/Xgqi/7w+e7zxep4mr8LswIg8I2P7J5MAOuwoQGVvwX9PylWl
DdTKh5PgTRJkvkSHHLZl1RH3rel4ruTnXotNCCLBe1oYXGUCvShzXDGl5fsWlHhHkL3awNM5C5Iu
Jg4qoimCtL2sWqJqbOsWAej7POyE9mHsGPR9Og==</SignatureValue>
  <KeyInfo>
    <X509Data>
      <X509Certificate>MIIGRDCCBSygAwIBAgIKehP+yQACAAEnvDANBgkqhkiG9w0BAQsFADBKMRIwEAYKCZImiZPyLGQBGRYCZ2UxEzARBgoJkiaJk/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/jbkR6s7BxZn5oIYHIJneZUVnd5VmfI7i/+DBIY0PYwUS7Ky1Jm7lzogJBKOWL1x4GIGlUo4N1690wiI0ysMmH6D96gCApbtmB15mCKgvRM9hwYNbKK9eJbLgWUc142NYyOXYLbHDWNl0wtG07BBHptlQRuehjA5p1cppfZ5KHgaESKhWbyaOIzsyBoErg+NxUSBHJ2tYguV9z/BdlMUTqKmuzd00GQqJvDq6kGv7QJ2uQa6/u4vsaeUm5IQIDAQABo4IDMjCCAy4wPAYJKwYBBAGCNxUHBC8wLQYlKwYBBAGCNxUI5rJgg431RIaBmQmDuKFKg76EcQSDxJEzhIOIXQIBZAIBIzAdBgNVHSUEFjAUBggrBgEFBQcDAgYIKwYBBQUHAwQwCwYDVR0PBAQDAgeAMCcGCSsGAQQBgjcVCgQaMBgwCgYIKwYBBQUHAwIwCgYIKwYBBQUHAwQwHQYDVR0OBBYEFCxlBr+teIz+YQ3n+22iCAs/8c2a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gk2h3kVUt3pnf89b0i6KbSvuW/CUsxV1Uie6bcxY1Hr1TIYRpJ72EHfkvOcQ2SArKSUhq4BmLK25wWBrnVkOR23MMTMm/UEsFyardsf2cKrs5BMNSSAhoodX+jn66yQYhDmObsLdkb1BAFszgTMkOfUBbThBYbWeo4LgOHJqzwMtDluyQJIiZKdxWZRLxsIkCv6Il7xG6cRV8y2RaZ66e9Utdv2qmmoDqPK6qPmJV9em+REXEGgIVg/4jeo1fAF7RDocOzmVMIeuTAbecR31tP3CqpeB1FGVyMe2L0/b2ByfQm8ze0ZTfqlwsqtlHpNCoBcQ7MwUHtpyOfZGRKGC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NY0vk2GupIgPR2BLIUetY822KjbrZH+6WrKV+cHkLOI=</DigestValue>
      </Reference>
      <Reference URI="/xl/drawings/drawing1.xml?ContentType=application/vnd.openxmlformats-officedocument.drawing+xml">
        <DigestMethod Algorithm="http://www.w3.org/2001/04/xmlenc#sha256"/>
        <DigestValue>fLhXXqL1fo53yHBxL2qzLK8OzwmrI814f8mhCoupmEU=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kgRZ4XSsDkwivRBBEn4Tz35t3uE4KclDiA/Q1PmnZP0=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Fyg09+nUiaBucfXV5l6cmgqXMzpOwjhUQXiQsevqqSE=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BCUGzjn0TPIZSG0UNRsZadBaWHs+OPezbFPHbpi9axI=</DigestValue>
      </Reference>
      <Reference URI="/xl/sharedStrings.xml?ContentType=application/vnd.openxmlformats-officedocument.spreadsheetml.sharedStrings+xml">
        <DigestMethod Algorithm="http://www.w3.org/2001/04/xmlenc#sha256"/>
        <DigestValue>qyRve/d053iQKZTfLTB7uLZs8CfbLXyLG4waw+ZzLr4=</DigestValue>
      </Reference>
      <Reference URI="/xl/styles.xml?ContentType=application/vnd.openxmlformats-officedocument.spreadsheetml.styles+xml">
        <DigestMethod Algorithm="http://www.w3.org/2001/04/xmlenc#sha256"/>
        <DigestValue>pLd7WULmOZQO+wE5mYicaRU6l7zxGzfTtbF2IMVAMSQ=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kEn4fAfhabC29eZoKdgUahZ1NSTHKmt1fM1+3/2CSak=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MwdNgSMkHVltAwektw5mM3/9G+J/1YJM/3a7ijxUSmE=</DigestValue>
      </Reference>
      <Reference URI="/xl/worksheets/sheet10.xml?ContentType=application/vnd.openxmlformats-officedocument.spreadsheetml.worksheet+xml">
        <DigestMethod Algorithm="http://www.w3.org/2001/04/xmlenc#sha256"/>
        <DigestValue>iU20C1fck5CoSvM8LTMkbgRC/nmCTcLyypCajR2zm/0=</DigestValue>
      </Reference>
      <Reference URI="/xl/worksheets/sheet11.xml?ContentType=application/vnd.openxmlformats-officedocument.spreadsheetml.worksheet+xml">
        <DigestMethod Algorithm="http://www.w3.org/2001/04/xmlenc#sha256"/>
        <DigestValue>DBF4RgRMpLK70vLvAhiaj8ukQ0dXGUJltWjwyF9dG2c=</DigestValue>
      </Reference>
      <Reference URI="/xl/worksheets/sheet12.xml?ContentType=application/vnd.openxmlformats-officedocument.spreadsheetml.worksheet+xml">
        <DigestMethod Algorithm="http://www.w3.org/2001/04/xmlenc#sha256"/>
        <DigestValue>j6H63gvrrsDdVaqxnzxioFpMaZPVwqCeg4/rplnQKro=</DigestValue>
      </Reference>
      <Reference URI="/xl/worksheets/sheet13.xml?ContentType=application/vnd.openxmlformats-officedocument.spreadsheetml.worksheet+xml">
        <DigestMethod Algorithm="http://www.w3.org/2001/04/xmlenc#sha256"/>
        <DigestValue>iafHfbzySqYmoFjbtuu1+M3+U/mIAJFqnhL1YJCHGOU=</DigestValue>
      </Reference>
      <Reference URI="/xl/worksheets/sheet14.xml?ContentType=application/vnd.openxmlformats-officedocument.spreadsheetml.worksheet+xml">
        <DigestMethod Algorithm="http://www.w3.org/2001/04/xmlenc#sha256"/>
        <DigestValue>FIqgHkrYq4sPhvwDic4x9vGip+hKCKMfcrsWfjCE5yc=</DigestValue>
      </Reference>
      <Reference URI="/xl/worksheets/sheet15.xml?ContentType=application/vnd.openxmlformats-officedocument.spreadsheetml.worksheet+xml">
        <DigestMethod Algorithm="http://www.w3.org/2001/04/xmlenc#sha256"/>
        <DigestValue>9YdZZ09evveXETC3ugoJ6lLsB9rGrtoMh1NE53i3drY=</DigestValue>
      </Reference>
      <Reference URI="/xl/worksheets/sheet16.xml?ContentType=application/vnd.openxmlformats-officedocument.spreadsheetml.worksheet+xml">
        <DigestMethod Algorithm="http://www.w3.org/2001/04/xmlenc#sha256"/>
        <DigestValue>Bbkjhcls9kQDOOLAqfidD+cXCoZfpr0R2/ia6wePkwY=</DigestValue>
      </Reference>
      <Reference URI="/xl/worksheets/sheet17.xml?ContentType=application/vnd.openxmlformats-officedocument.spreadsheetml.worksheet+xml">
        <DigestMethod Algorithm="http://www.w3.org/2001/04/xmlenc#sha256"/>
        <DigestValue>eer00kB6HMQQZBSfLctJ62tGkWb7bylXtZljNKrolJo=</DigestValue>
      </Reference>
      <Reference URI="/xl/worksheets/sheet18.xml?ContentType=application/vnd.openxmlformats-officedocument.spreadsheetml.worksheet+xml">
        <DigestMethod Algorithm="http://www.w3.org/2001/04/xmlenc#sha256"/>
        <DigestValue>jns2AhdrW/eM4QifqynVQun3kSjHpO/Z9x1e1csxNWc=</DigestValue>
      </Reference>
      <Reference URI="/xl/worksheets/sheet2.xml?ContentType=application/vnd.openxmlformats-officedocument.spreadsheetml.worksheet+xml">
        <DigestMethod Algorithm="http://www.w3.org/2001/04/xmlenc#sha256"/>
        <DigestValue>OUHdbqlZFcXmTRrYWXYdZ2TawoEPo7Vb8/riSnpoohU=</DigestValue>
      </Reference>
      <Reference URI="/xl/worksheets/sheet3.xml?ContentType=application/vnd.openxmlformats-officedocument.spreadsheetml.worksheet+xml">
        <DigestMethod Algorithm="http://www.w3.org/2001/04/xmlenc#sha256"/>
        <DigestValue>2C6qEy+jKez579t9PwD4A7w9TQmjUjH85cohSLTg7go=</DigestValue>
      </Reference>
      <Reference URI="/xl/worksheets/sheet4.xml?ContentType=application/vnd.openxmlformats-officedocument.spreadsheetml.worksheet+xml">
        <DigestMethod Algorithm="http://www.w3.org/2001/04/xmlenc#sha256"/>
        <DigestValue>ZT546d4b/C4bmAyqFKciKKG86O0VesHOqRZpTjx17YE=</DigestValue>
      </Reference>
      <Reference URI="/xl/worksheets/sheet5.xml?ContentType=application/vnd.openxmlformats-officedocument.spreadsheetml.worksheet+xml">
        <DigestMethod Algorithm="http://www.w3.org/2001/04/xmlenc#sha256"/>
        <DigestValue>1GUC9TSj3+ZtDKjupkuYZponJMygJSY+QRAoDU+crQk=</DigestValue>
      </Reference>
      <Reference URI="/xl/worksheets/sheet6.xml?ContentType=application/vnd.openxmlformats-officedocument.spreadsheetml.worksheet+xml">
        <DigestMethod Algorithm="http://www.w3.org/2001/04/xmlenc#sha256"/>
        <DigestValue>xsXlUtwWtsMegINadf7wdRV0DNyhoCq9uTS1fvhrHp8=</DigestValue>
      </Reference>
      <Reference URI="/xl/worksheets/sheet7.xml?ContentType=application/vnd.openxmlformats-officedocument.spreadsheetml.worksheet+xml">
        <DigestMethod Algorithm="http://www.w3.org/2001/04/xmlenc#sha256"/>
        <DigestValue>ZtuF2cB8jqP29en9/llSmgAapPDNe1y7Z3HUXFiQSek=</DigestValue>
      </Reference>
      <Reference URI="/xl/worksheets/sheet8.xml?ContentType=application/vnd.openxmlformats-officedocument.spreadsheetml.worksheet+xml">
        <DigestMethod Algorithm="http://www.w3.org/2001/04/xmlenc#sha256"/>
        <DigestValue>e88BCqmjmXSwNGNlULNjqF1541anRgI7U419uTWSJM8=</DigestValue>
      </Reference>
      <Reference URI="/xl/worksheets/sheet9.xml?ContentType=application/vnd.openxmlformats-officedocument.spreadsheetml.worksheet+xml">
        <DigestMethod Algorithm="http://www.w3.org/2001/04/xmlenc#sha256"/>
        <DigestValue>vgGBXZBcMhRd4Y8H/gbQiaJHj75oxUyscsIhGPqSKd4=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2020-04-23T14:18:12Z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2020-04-23T14:18:12Z</xd:SigningTime>
          <xd:SigningCertificate>
            <xd:Cert>
              <xd:CertDigest>
                <DigestMethod Algorithm="http://www.w3.org/2001/04/xmlenc#sha256"/>
                <DigestValue>w7HPfsvJciXP95fidVu+HAzZ058O2MlfhCN7zmA5Cn0=</DigestValue>
              </xd:CertDigest>
              <xd:IssuerSerial>
                <X509IssuerName>CN=NBG Class 2 INT Sub CA, DC=nbg, DC=ge</X509IssuerName>
                <X509SerialNumber>576497558252861740099516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qKnhshAtQKutzCYik0BxLSUikyLgVzbmsW9uTh2BpjI=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ASfD+uwXJbttiJyxj/ZpesRuzUbxuKfB9iqyOecHfxg=</DigestValue>
    </Reference>
  </SignedInfo>
  <SignatureValue>mx7w3tBgAIQqQGt9YDSOJGayBSt20EdfaGzW728C1rYcfhzjVEkXRETt82739C0wy3HNwr/YE0wv
uqAX9sTTCJIBYZUMLYJrunFAO1ZIDdmQ89mdSobSV4+IfRM/V4yr0TrEV/qyFio6h5RHkaiICUZr
Sl/VvRHMjQzBocX61UzbdDVLwvVNjSKUsq/VuWjWQ9q7IyakUzShKcdW7WJ3EIkrbzoZjXymtmEi
7B0xbbkdFIF4+bhx5yG7bNqvtMXzu2CzGxVW/LqtxZ34sDoaXT5S9kyPQmkerEkjiJP5bjBsX+OG
5o/aoYtyeh8ibvoNNMuDFNkB3ZxhaidHMawz+g==</SignatureValue>
  <KeyInfo>
    <X509Data>
      <X509Certificate>MIIGPjCCBSagAwIBAgIKdr58vwACAAE9LDANBgkqhkiG9w0BAQsFADBKMRIwEAYKCZImiZPyLGQBGRYCZ2UxEzARBgoJkiaJk/IsZAEZFgNuYmcxHzAdBgNVBAMTFk5CRyBDbGFzcyAyIElOVCBTdWIgQ0EwHhcNMTkwNjEyMDc1NDQ5WhcNMjEwNjExMDc1NDQ5WjA8MRcwFQYDVQQKEw5KU0MgQ3JlZG8gQmFuazEhMB8GA1UEAxMYQkNEIC0gRXJla2xlIFphdGlhc2h2aWxpMIIBIjANBgkqhkiG9w0BAQEFAAOCAQ8AMIIBCgKCAQEA8skb9mgQyNdatxu/s6QZy6UcpFkzWaAJlBTz4dkGnXu9yQUIbCxWZ3D2QMwPt44KWkrvOaYCABcOLLW9A79/RaN7GCpAzh/QkJ4fQka5XLp8P8rE1t5BzN0JLcMNii+lY7s3hGImeqAL0nz5cC+1j9RFdsANcUu+dTiZ9MkYWE28AzEny7fFyLA7YIJSYf9wBnBIknb209/KwdUmvpIoWuuhkXiFKP4Tor/RssV4bU2Bekm+VZ0ZYZQV0OX7cjxie4Vr3vPYTr+mLI6AhvyLKYFcMSZWQ/BX+pXnrWrwG515F/qr+y+HD/4DzEFfd9ehamPErvJY2L6uJfHel8LmdwIDAQABo4IDMjCCAy4wPAYJKwYBBAGCNxUHBC8wLQYlKwYBBAGCNxUI5rJgg431RIaBmQmDuKFKg76EcQSDxJEzhIOIXQIBZAIBIzAdBgNVHSUEFjAUBggrBgEFBQcDAgYIKwYBBQUHAwQwCwYDVR0PBAQDAgeAMCcGCSsGAQQBgjcVCgQaMBgwCgYIKwYBBQUHAwIwCgYIKwYBBQUHAwQwHQYDVR0OBBYEFOR/uG/uUAdvgrX5t5Bh662EP00w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p23xpumiV2YDEwX3TVS/ieQSIjmCFvkRQdIT2E2jODF7nlyctZLV/ZKMc20UGIaJ56ARiYPEhV43Qm8zAhbGnUvXAuf+JhpvULbm14OzWSrhJKIckiec1KtQvZLCyioqT0IGf0RBx9p+jEK0WNMTyBb9DANEFq50IYTYFaCGILQWZ2CtxSWY20+AbvJTr0gSO00nFf2wHSa+Nt58UdKFLs82+F0gykdsvVAYRNN8TZL/6luCngO7zqjN/5In8X5OKmnKyAtUqUFLecichEVkilLFwPWK+zj8UFGVyurZQJUa8PyW8/ofl4MVjCn2avltk6+cLQ3qROGf+nD8KuBe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NY0vk2GupIgPR2BLIUetY822KjbrZH+6WrKV+cHkLOI=</DigestValue>
      </Reference>
      <Reference URI="/xl/drawings/drawing1.xml?ContentType=application/vnd.openxmlformats-officedocument.drawing+xml">
        <DigestMethod Algorithm="http://www.w3.org/2001/04/xmlenc#sha256"/>
        <DigestValue>fLhXXqL1fo53yHBxL2qzLK8OzwmrI814f8mhCoupmEU=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kgRZ4XSsDkwivRBBEn4Tz35t3uE4KclDiA/Q1PmnZP0=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Fyg09+nUiaBucfXV5l6cmgqXMzpOwjhUQXiQsevqqSE=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BCUGzjn0TPIZSG0UNRsZadBaWHs+OPezbFPHbpi9axI=</DigestValue>
      </Reference>
      <Reference URI="/xl/sharedStrings.xml?ContentType=application/vnd.openxmlformats-officedocument.spreadsheetml.sharedStrings+xml">
        <DigestMethod Algorithm="http://www.w3.org/2001/04/xmlenc#sha256"/>
        <DigestValue>qyRve/d053iQKZTfLTB7uLZs8CfbLXyLG4waw+ZzLr4=</DigestValue>
      </Reference>
      <Reference URI="/xl/styles.xml?ContentType=application/vnd.openxmlformats-officedocument.spreadsheetml.styles+xml">
        <DigestMethod Algorithm="http://www.w3.org/2001/04/xmlenc#sha256"/>
        <DigestValue>pLd7WULmOZQO+wE5mYicaRU6l7zxGzfTtbF2IMVAMSQ=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kEn4fAfhabC29eZoKdgUahZ1NSTHKmt1fM1+3/2CSak=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MwdNgSMkHVltAwektw5mM3/9G+J/1YJM/3a7ijxUSmE=</DigestValue>
      </Reference>
      <Reference URI="/xl/worksheets/sheet10.xml?ContentType=application/vnd.openxmlformats-officedocument.spreadsheetml.worksheet+xml">
        <DigestMethod Algorithm="http://www.w3.org/2001/04/xmlenc#sha256"/>
        <DigestValue>iU20C1fck5CoSvM8LTMkbgRC/nmCTcLyypCajR2zm/0=</DigestValue>
      </Reference>
      <Reference URI="/xl/worksheets/sheet11.xml?ContentType=application/vnd.openxmlformats-officedocument.spreadsheetml.worksheet+xml">
        <DigestMethod Algorithm="http://www.w3.org/2001/04/xmlenc#sha256"/>
        <DigestValue>DBF4RgRMpLK70vLvAhiaj8ukQ0dXGUJltWjwyF9dG2c=</DigestValue>
      </Reference>
      <Reference URI="/xl/worksheets/sheet12.xml?ContentType=application/vnd.openxmlformats-officedocument.spreadsheetml.worksheet+xml">
        <DigestMethod Algorithm="http://www.w3.org/2001/04/xmlenc#sha256"/>
        <DigestValue>j6H63gvrrsDdVaqxnzxioFpMaZPVwqCeg4/rplnQKro=</DigestValue>
      </Reference>
      <Reference URI="/xl/worksheets/sheet13.xml?ContentType=application/vnd.openxmlformats-officedocument.spreadsheetml.worksheet+xml">
        <DigestMethod Algorithm="http://www.w3.org/2001/04/xmlenc#sha256"/>
        <DigestValue>iafHfbzySqYmoFjbtuu1+M3+U/mIAJFqnhL1YJCHGOU=</DigestValue>
      </Reference>
      <Reference URI="/xl/worksheets/sheet14.xml?ContentType=application/vnd.openxmlformats-officedocument.spreadsheetml.worksheet+xml">
        <DigestMethod Algorithm="http://www.w3.org/2001/04/xmlenc#sha256"/>
        <DigestValue>FIqgHkrYq4sPhvwDic4x9vGip+hKCKMfcrsWfjCE5yc=</DigestValue>
      </Reference>
      <Reference URI="/xl/worksheets/sheet15.xml?ContentType=application/vnd.openxmlformats-officedocument.spreadsheetml.worksheet+xml">
        <DigestMethod Algorithm="http://www.w3.org/2001/04/xmlenc#sha256"/>
        <DigestValue>9YdZZ09evveXETC3ugoJ6lLsB9rGrtoMh1NE53i3drY=</DigestValue>
      </Reference>
      <Reference URI="/xl/worksheets/sheet16.xml?ContentType=application/vnd.openxmlformats-officedocument.spreadsheetml.worksheet+xml">
        <DigestMethod Algorithm="http://www.w3.org/2001/04/xmlenc#sha256"/>
        <DigestValue>Bbkjhcls9kQDOOLAqfidD+cXCoZfpr0R2/ia6wePkwY=</DigestValue>
      </Reference>
      <Reference URI="/xl/worksheets/sheet17.xml?ContentType=application/vnd.openxmlformats-officedocument.spreadsheetml.worksheet+xml">
        <DigestMethod Algorithm="http://www.w3.org/2001/04/xmlenc#sha256"/>
        <DigestValue>eer00kB6HMQQZBSfLctJ62tGkWb7bylXtZljNKrolJo=</DigestValue>
      </Reference>
      <Reference URI="/xl/worksheets/sheet18.xml?ContentType=application/vnd.openxmlformats-officedocument.spreadsheetml.worksheet+xml">
        <DigestMethod Algorithm="http://www.w3.org/2001/04/xmlenc#sha256"/>
        <DigestValue>jns2AhdrW/eM4QifqynVQun3kSjHpO/Z9x1e1csxNWc=</DigestValue>
      </Reference>
      <Reference URI="/xl/worksheets/sheet2.xml?ContentType=application/vnd.openxmlformats-officedocument.spreadsheetml.worksheet+xml">
        <DigestMethod Algorithm="http://www.w3.org/2001/04/xmlenc#sha256"/>
        <DigestValue>OUHdbqlZFcXmTRrYWXYdZ2TawoEPo7Vb8/riSnpoohU=</DigestValue>
      </Reference>
      <Reference URI="/xl/worksheets/sheet3.xml?ContentType=application/vnd.openxmlformats-officedocument.spreadsheetml.worksheet+xml">
        <DigestMethod Algorithm="http://www.w3.org/2001/04/xmlenc#sha256"/>
        <DigestValue>2C6qEy+jKez579t9PwD4A7w9TQmjUjH85cohSLTg7go=</DigestValue>
      </Reference>
      <Reference URI="/xl/worksheets/sheet4.xml?ContentType=application/vnd.openxmlformats-officedocument.spreadsheetml.worksheet+xml">
        <DigestMethod Algorithm="http://www.w3.org/2001/04/xmlenc#sha256"/>
        <DigestValue>ZT546d4b/C4bmAyqFKciKKG86O0VesHOqRZpTjx17YE=</DigestValue>
      </Reference>
      <Reference URI="/xl/worksheets/sheet5.xml?ContentType=application/vnd.openxmlformats-officedocument.spreadsheetml.worksheet+xml">
        <DigestMethod Algorithm="http://www.w3.org/2001/04/xmlenc#sha256"/>
        <DigestValue>1GUC9TSj3+ZtDKjupkuYZponJMygJSY+QRAoDU+crQk=</DigestValue>
      </Reference>
      <Reference URI="/xl/worksheets/sheet6.xml?ContentType=application/vnd.openxmlformats-officedocument.spreadsheetml.worksheet+xml">
        <DigestMethod Algorithm="http://www.w3.org/2001/04/xmlenc#sha256"/>
        <DigestValue>xsXlUtwWtsMegINadf7wdRV0DNyhoCq9uTS1fvhrHp8=</DigestValue>
      </Reference>
      <Reference URI="/xl/worksheets/sheet7.xml?ContentType=application/vnd.openxmlformats-officedocument.spreadsheetml.worksheet+xml">
        <DigestMethod Algorithm="http://www.w3.org/2001/04/xmlenc#sha256"/>
        <DigestValue>ZtuF2cB8jqP29en9/llSmgAapPDNe1y7Z3HUXFiQSek=</DigestValue>
      </Reference>
      <Reference URI="/xl/worksheets/sheet8.xml?ContentType=application/vnd.openxmlformats-officedocument.spreadsheetml.worksheet+xml">
        <DigestMethod Algorithm="http://www.w3.org/2001/04/xmlenc#sha256"/>
        <DigestValue>e88BCqmjmXSwNGNlULNjqF1541anRgI7U419uTWSJM8=</DigestValue>
      </Reference>
      <Reference URI="/xl/worksheets/sheet9.xml?ContentType=application/vnd.openxmlformats-officedocument.spreadsheetml.worksheet+xml">
        <DigestMethod Algorithm="http://www.w3.org/2001/04/xmlenc#sha256"/>
        <DigestValue>vgGBXZBcMhRd4Y8H/gbQiaJHj75oxUyscsIhGPqSKd4=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2020-04-26T11:38:56Z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2020-04-26T11:38:56Z</xd:SigningTime>
          <xd:SigningCertificate>
            <xd:Cert>
              <xd:CertDigest>
                <DigestMethod Algorithm="http://www.w3.org/2001/04/xmlenc#sha256"/>
                <DigestValue>oRptU0CyKJtSsSQUUSfOZK6IYS93gbbHWSnKNHBFKz8=</DigestValue>
              </xd:CertDigest>
              <xd:IssuerSerial>
                <X509IssuerName>CN=NBG Class 2 INT Sub CA, DC=nbg, DC=ge</X509IssuerName>
                <X509SerialNumber>560753115256012794838316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2020-04-23T14:16:13Z</dcterms:modified>
</cp:coreProperties>
</file>