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0730" windowHeight="6930" tabRatio="963" firstSheet="1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69" l="1"/>
  <c r="C13" i="69"/>
  <c r="C15" i="88"/>
  <c r="G40" i="83" l="1"/>
  <c r="F40" i="83"/>
  <c r="D40" i="83"/>
  <c r="C40" i="83"/>
  <c r="C12" i="95" l="1"/>
  <c r="C8" i="95"/>
  <c r="J23" i="93" l="1"/>
  <c r="I23" i="93"/>
  <c r="G23" i="93"/>
  <c r="F23" i="93"/>
  <c r="J21" i="93"/>
  <c r="I21" i="93"/>
  <c r="K21" i="93" s="1"/>
  <c r="G21" i="93"/>
  <c r="F21" i="93"/>
  <c r="H21" i="93" s="1"/>
  <c r="D21" i="93"/>
  <c r="C21" i="93"/>
  <c r="K20" i="93"/>
  <c r="H20" i="93"/>
  <c r="E20" i="93"/>
  <c r="K19" i="93"/>
  <c r="H19" i="93"/>
  <c r="E19" i="93"/>
  <c r="K18" i="93"/>
  <c r="H18" i="93"/>
  <c r="E18" i="93"/>
  <c r="J16" i="93"/>
  <c r="I16" i="93"/>
  <c r="G16" i="93"/>
  <c r="F16" i="93"/>
  <c r="D16" i="93"/>
  <c r="C16" i="93"/>
  <c r="K15" i="93"/>
  <c r="H15" i="93"/>
  <c r="E15" i="93"/>
  <c r="K14" i="93"/>
  <c r="H14" i="93"/>
  <c r="E14" i="93"/>
  <c r="K13" i="93"/>
  <c r="H13" i="93"/>
  <c r="E13" i="93"/>
  <c r="K12" i="93"/>
  <c r="H12" i="93"/>
  <c r="E12" i="93"/>
  <c r="K11" i="93"/>
  <c r="H11" i="93"/>
  <c r="E11" i="93"/>
  <c r="K10" i="93"/>
  <c r="H10" i="93"/>
  <c r="E10" i="93"/>
  <c r="K8" i="93"/>
  <c r="H8" i="93"/>
  <c r="C23" i="69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F22" i="75"/>
  <c r="F19" i="75" s="1"/>
  <c r="C22" i="75"/>
  <c r="C19" i="75" s="1"/>
  <c r="G34" i="85"/>
  <c r="F34" i="85"/>
  <c r="D34" i="85"/>
  <c r="C34" i="85"/>
  <c r="H18" i="83"/>
  <c r="H16" i="83"/>
  <c r="G14" i="83"/>
  <c r="F14" i="83"/>
  <c r="E18" i="83"/>
  <c r="E16" i="83"/>
  <c r="D14" i="83"/>
  <c r="C14" i="83"/>
  <c r="I24" i="93" l="1"/>
  <c r="I25" i="93" s="1"/>
  <c r="E21" i="93"/>
  <c r="J24" i="93"/>
  <c r="K24" i="93" s="1"/>
  <c r="G24" i="93"/>
  <c r="G25" i="93" s="1"/>
  <c r="F24" i="93"/>
  <c r="K16" i="93"/>
  <c r="H16" i="93"/>
  <c r="E16" i="93"/>
  <c r="H23" i="93"/>
  <c r="K23" i="93"/>
  <c r="H24" i="93" l="1"/>
  <c r="J25" i="93"/>
  <c r="F25" i="93"/>
  <c r="H25" i="93"/>
  <c r="K25" i="93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36" i="95" l="1"/>
  <c r="D6" i="86"/>
  <c r="D13" i="86" s="1"/>
  <c r="C6" i="86" l="1"/>
  <c r="C13" i="86" s="1"/>
  <c r="D7" i="94" l="1"/>
  <c r="D12" i="94"/>
  <c r="D17" i="94"/>
  <c r="D15" i="94"/>
  <c r="D16" i="94"/>
  <c r="D8" i="94"/>
  <c r="D13" i="94"/>
  <c r="D9" i="94"/>
  <c r="D11" i="94"/>
  <c r="D20" i="94"/>
  <c r="D21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K7" i="92"/>
  <c r="J7" i="92"/>
  <c r="J21" i="92" s="1"/>
  <c r="I7" i="92"/>
  <c r="I21" i="92" s="1"/>
  <c r="H7" i="92"/>
  <c r="H21" i="92" s="1"/>
  <c r="G7" i="92"/>
  <c r="F7" i="92"/>
  <c r="F21" i="92" s="1"/>
  <c r="C7" i="92"/>
  <c r="N14" i="92" l="1"/>
  <c r="G21" i="92"/>
  <c r="K21" i="92"/>
  <c r="E7" i="92"/>
  <c r="E21" i="92" s="1"/>
  <c r="M21" i="92"/>
  <c r="N7" i="92"/>
  <c r="N21" i="92" s="1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5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5" i="95" s="1"/>
  <c r="C38" i="95" s="1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E53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7" i="83"/>
  <c r="E17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2" i="69" l="1"/>
</calcChain>
</file>

<file path=xl/sharedStrings.xml><?xml version="1.0" encoding="utf-8"?>
<sst xmlns="http://schemas.openxmlformats.org/spreadsheetml/2006/main" count="754" uniqueCount="525">
  <si>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</si>
  <si>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</si>
  <si>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</si>
  <si>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</si>
  <si>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</si>
  <si>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</si>
  <si>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</si>
  <si>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</si>
  <si>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</si>
  <si>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</si>
  <si>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</si>
  <si>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</si>
  <si>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</si>
  <si>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</si>
  <si>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</si>
  <si>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</si>
  <si>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</si>
  <si>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</si>
  <si>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</si>
  <si>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</si>
  <si>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</si>
  <si>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</si>
  <si>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</si>
  <si>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</si>
  <si>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</si>
  <si>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</si>
  <si>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</si>
  <si>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</si>
  <si>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</si>
  <si>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</si>
  <si>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</si>
  <si>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</si>
  <si>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</si>
  <si>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</si>
  <si>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</si>
  <si>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</si>
  <si>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</si>
  <si>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</si>
  <si>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</si>
  <si>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</si>
  <si>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</si>
  <si>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</si>
  <si>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</si>
  <si>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</si>
  <si>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</si>
  <si>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</si>
  <si>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</si>
  <si>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</si>
  <si>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</si>
  <si>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</si>
  <si>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</si>
  <si>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</si>
  <si>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</si>
  <si>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</si>
  <si>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</si>
  <si>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</si>
  <si>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</si>
  <si>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</si>
  <si>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</si>
  <si>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</si>
  <si>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</si>
  <si>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</si>
  <si>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</si>
  <si>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</si>
  <si>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</si>
  <si>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</si>
  <si>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</si>
  <si>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</si>
  <si>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</si>
  <si>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</si>
  <si>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</si>
  <si>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</si>
  <si>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</si>
  <si>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</si>
  <si>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</si>
  <si>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</si>
  <si>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</si>
  <si>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</si>
  <si>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</si>
  <si>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</si>
  <si>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</si>
  <si>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</si>
  <si>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</si>
  <si>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</si>
  <si>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</si>
  <si>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</si>
  <si>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</si>
  <si>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</si>
  <si>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</si>
  <si>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</si>
  <si>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</si>
  <si>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</si>
  <si>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</si>
  <si>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</si>
  <si>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</si>
  <si>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</si>
  <si>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</si>
  <si>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</si>
  <si>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</si>
  <si>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</si>
  <si>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</si>
  <si>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</si>
  <si>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</si>
  <si>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</si>
  <si>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</si>
  <si>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</si>
  <si>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</si>
  <si>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</si>
  <si>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</si>
  <si>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</si>
  <si>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</si>
  <si>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</si>
  <si>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</si>
  <si>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</si>
  <si>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</si>
  <si>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</si>
  <si>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</si>
  <si>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</si>
  <si>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</si>
  <si>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</si>
  <si>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</si>
  <si>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</si>
  <si>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</si>
  <si>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</si>
  <si>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</si>
  <si>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</si>
  <si>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</si>
  <si>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</si>
  <si>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</si>
  <si>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</si>
  <si>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</si>
  <si>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</si>
  <si>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</si>
  <si>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</si>
  <si>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</si>
  <si>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</si>
  <si>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</si>
  <si>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</si>
  <si>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</si>
  <si>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</si>
  <si>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</si>
  <si>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</si>
  <si>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</si>
  <si>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</si>
  <si>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</si>
  <si>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</si>
  <si>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</si>
  <si>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</si>
  <si>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</si>
  <si>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</si>
  <si>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</si>
  <si>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</si>
  <si>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</si>
  <si>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</si>
  <si>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</si>
  <si>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</si>
  <si>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</si>
  <si>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</si>
  <si>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</si>
  <si>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</si>
  <si>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</si>
  <si>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</si>
  <si>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</si>
  <si>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</si>
  <si>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</si>
  <si>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</si>
  <si>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</si>
  <si>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</si>
  <si>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</si>
  <si>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</si>
  <si>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</si>
  <si>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</si>
  <si>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</si>
  <si>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</si>
  <si>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</si>
  <si>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</si>
  <si>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</si>
  <si>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</si>
  <si>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</si>
  <si>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</si>
  <si>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</si>
  <si>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</si>
  <si>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</si>
  <si>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</si>
  <si>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</si>
  <si>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</si>
  <si>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</si>
  <si>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</si>
  <si>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</si>
  <si>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</si>
  <si>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</si>
  <si>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</si>
  <si>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</si>
  <si>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</si>
  <si>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</si>
  <si>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</si>
  <si>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</si>
  <si>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</si>
  <si>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</si>
  <si>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</si>
  <si>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</si>
  <si>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</si>
  <si>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</si>
  <si>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</si>
  <si>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</si>
  <si>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</si>
  <si>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</si>
  <si>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</si>
  <si>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</si>
  <si>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</si>
  <si>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</si>
  <si>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</si>
  <si>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</si>
  <si>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</si>
  <si>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</si>
  <si>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</si>
  <si>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</si>
  <si>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</si>
  <si>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</si>
  <si>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</si>
  <si>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</si>
  <si>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</si>
  <si>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</si>
  <si>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</si>
  <si>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</si>
  <si>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</si>
  <si>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</si>
  <si>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</si>
  <si>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</si>
  <si>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</si>
  <si>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</si>
  <si>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</si>
  <si>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</si>
  <si>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</si>
  <si>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</si>
  <si>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</si>
  <si>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</si>
  <si>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</si>
  <si>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</si>
  <si>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</si>
  <si>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</si>
  <si>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</si>
  <si>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</si>
  <si>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</si>
  <si>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</si>
  <si>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</si>
  <si>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</si>
  <si>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</si>
  <si>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</si>
  <si>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</si>
  <si>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</si>
  <si>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</si>
  <si>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</si>
  <si>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</si>
  <si>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</si>
  <si>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</si>
  <si>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</si>
  <si>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</si>
  <si>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</si>
  <si>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</si>
  <si>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</si>
  <si>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</si>
  <si>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</si>
  <si>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</si>
  <si>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</si>
  <si>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</si>
  <si>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</si>
  <si>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</si>
  <si>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</si>
  <si>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</si>
  <si>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</si>
  <si>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</si>
  <si>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</si>
  <si>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</si>
  <si>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</si>
  <si>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</si>
  <si>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</si>
  <si>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</si>
  <si>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</si>
  <si>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</si>
  <si>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</si>
  <si>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</si>
  <si>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</si>
  <si>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</si>
  <si>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</si>
  <si>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</si>
  <si>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</si>
  <si>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</si>
  <si>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</si>
  <si>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</si>
  <si>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</si>
  <si>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</si>
  <si>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</si>
  <si>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</si>
  <si>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</si>
  <si>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</si>
  <si>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</si>
  <si>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</si>
  <si>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</si>
  <si>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</si>
  <si>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</si>
  <si>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</si>
  <si>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</si>
  <si>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</si>
  <si>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</si>
  <si>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</si>
  <si>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</si>
  <si>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</si>
  <si>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</si>
  <si>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</si>
  <si>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</si>
  <si>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</si>
  <si>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</si>
  <si>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</si>
  <si>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</si>
  <si>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</si>
  <si>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</si>
  <si>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</si>
  <si>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</si>
  <si>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</si>
  <si>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</si>
  <si>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</si>
  <si>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</si>
  <si>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</si>
  <si>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</si>
  <si>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</si>
  <si>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</si>
  <si>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</si>
  <si>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</si>
  <si>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</si>
  <si>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</si>
  <si>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</si>
  <si>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</si>
  <si>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</si>
  <si>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</si>
  <si>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</si>
  <si>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</si>
  <si>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</si>
  <si>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</si>
  <si>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</si>
  <si>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</si>
  <si>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</si>
  <si>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</si>
  <si>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</si>
  <si>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</si>
  <si>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</si>
  <si>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</si>
  <si>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</si>
  <si>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</si>
  <si>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</si>
  <si>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</si>
  <si>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</si>
  <si>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</si>
  <si>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</si>
  <si>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</si>
  <si>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</si>
  <si>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</si>
  <si>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</si>
  <si>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</si>
  <si>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</si>
  <si>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</si>
  <si>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</si>
  <si>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</si>
  <si>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</si>
  <si>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</si>
  <si>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</si>
  <si>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</si>
  <si>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</si>
  <si>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</si>
  <si>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</si>
  <si>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</si>
  <si>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</si>
  <si>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</si>
  <si>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</si>
  <si>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</si>
  <si>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</si>
  <si>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</si>
  <si>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</si>
  <si>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</si>
  <si>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</si>
  <si>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</si>
  <si>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</si>
  <si>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</si>
  <si>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</si>
  <si>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</si>
  <si>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</si>
  <si>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</si>
  <si>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</si>
  <si>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</si>
  <si>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</si>
  <si>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</si>
  <si>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</si>
  <si>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</si>
  <si>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</si>
  <si>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</si>
  <si>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</si>
  <si>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</si>
  <si>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</si>
  <si>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</si>
  <si>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</si>
  <si>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</si>
  <si>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</si>
  <si>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</si>
  <si>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</si>
  <si>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</si>
  <si>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</si>
  <si>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</si>
  <si>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</si>
  <si>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</si>
  <si>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</si>
  <si>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</si>
  <si>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</si>
  <si>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</si>
  <si>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</si>
  <si>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</si>
  <si>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</si>
  <si>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</si>
  <si>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</si>
  <si>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</si>
  <si>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</si>
  <si>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</si>
  <si>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</si>
  <si>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</si>
  <si>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</si>
  <si>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</si>
  <si>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</si>
  <si>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</si>
  <si>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</si>
  <si>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</si>
  <si>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</si>
  <si>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</si>
  <si>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</si>
  <si>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</si>
  <si>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</si>
  <si>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</si>
  <si>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</si>
  <si>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</si>
  <si>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</si>
  <si>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</si>
  <si>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</si>
  <si>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</si>
  <si>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</si>
  <si>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</si>
  <si>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</si>
  <si>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</si>
  <si>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</si>
  <si>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</si>
  <si>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</si>
  <si>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</si>
  <si>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</si>
  <si>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</si>
  <si>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</si>
  <si>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</si>
  <si>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</si>
  <si>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</si>
  <si>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</si>
  <si>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</si>
  <si>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</si>
  <si>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</si>
  <si>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</si>
  <si>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</si>
  <si>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</si>
  <si>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</si>
  <si>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</si>
  <si>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</si>
  <si>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</si>
  <si>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</si>
  <si>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</si>
  <si>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</si>
  <si>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</si>
  <si>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</si>
  <si>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</si>
  <si>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</si>
  <si>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</si>
  <si>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</si>
  <si>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</si>
  <si>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</si>
  <si>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</si>
  <si>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</si>
  <si>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</si>
  <si>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</si>
  <si>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</si>
  <si>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</si>
  <si>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</si>
  <si>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</si>
  <si>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</si>
  <si>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</si>
  <si>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</si>
  <si>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</si>
  <si>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</si>
  <si>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</si>
  <si>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"CREDO BANK"</t>
  </si>
  <si>
    <t xml:space="preserve">Dan Balke </t>
  </si>
  <si>
    <t>Zaal Pirtskhelava</t>
  </si>
  <si>
    <t>www.credo.ge</t>
  </si>
  <si>
    <t>Dan Balke (Germany)</t>
  </si>
  <si>
    <t>Thomas Engelhardt (Germany)</t>
  </si>
  <si>
    <t>Franciscus Bernardus Martinus Streppel (Netherlands)</t>
  </si>
  <si>
    <t>Paul-Catalin Panciu (Romania)</t>
  </si>
  <si>
    <t>Johannes Mainhardt (Germany)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</si>
  <si>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</si>
  <si>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</si>
  <si>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</si>
  <si>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</si>
  <si>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</si>
  <si>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</si>
  <si>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</si>
  <si>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</si>
  <si>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</si>
  <si>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</si>
  <si>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</si>
  <si>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</si>
  <si>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Dr. Bernd Zattler (Germany) </t>
  </si>
  <si>
    <t>table 9 (Capital), C46</t>
  </si>
  <si>
    <t>table 9 (Capital), C15</t>
  </si>
  <si>
    <t>table 9 (Capital), C44</t>
  </si>
  <si>
    <t>table 9 (Capital), C7</t>
  </si>
  <si>
    <t>table 9 (Capital), C11</t>
  </si>
  <si>
    <t>table 9 (Capital), C9</t>
  </si>
  <si>
    <t>X</t>
  </si>
  <si>
    <t>Andrew Pospielovsky (Great Britain)</t>
  </si>
  <si>
    <t xml:space="preserve">LFS Advisory GmbH (Germany) </t>
  </si>
  <si>
    <t>30.09.2019</t>
  </si>
  <si>
    <t>Omidyar Tufts Microfinance Fund (USA)</t>
  </si>
  <si>
    <t>Table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</si>
</sst>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Sylfaen"/>
      <family val="1"/>
    </font>
    <font>
      <i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6" fillId="70" borderId="101" xfId="20964" applyFont="1" applyFill="1" applyBorder="1" applyAlignment="1">
      <alignment horizontal="center" vertical="center"/>
    </xf>
    <xf numFmtId="0" fontId="106" fillId="70" borderId="102" xfId="20964" applyFont="1" applyFill="1" applyBorder="1" applyAlignment="1">
      <alignment horizontal="left" vertical="center" wrapText="1"/>
    </xf>
    <xf numFmtId="164" fontId="106" fillId="0" borderId="103" xfId="7" applyNumberFormat="1" applyFont="1" applyFill="1" applyBorder="1" applyAlignment="1" applyProtection="1">
      <alignment horizontal="right" vertical="center"/>
      <protection locked="0"/>
    </xf>
    <xf numFmtId="0" fontId="105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7" fillId="70" borderId="101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vertical="center" wrapText="1"/>
    </xf>
    <xf numFmtId="0" fontId="106" fillId="70" borderId="102" xfId="20964" applyFont="1" applyFill="1" applyBorder="1" applyAlignment="1">
      <alignment horizontal="left" vertical="center"/>
    </xf>
    <xf numFmtId="0" fontId="107" fillId="3" borderId="101" xfId="20964" applyFont="1" applyFill="1" applyBorder="1" applyAlignment="1">
      <alignment horizontal="center" vertical="center"/>
    </xf>
    <xf numFmtId="0" fontId="106" fillId="3" borderId="102" xfId="20964" applyFont="1" applyFill="1" applyBorder="1" applyAlignment="1">
      <alignment horizontal="left" vertical="center"/>
    </xf>
    <xf numFmtId="0" fontId="107" fillId="0" borderId="101" xfId="20964" applyFont="1" applyFill="1" applyBorder="1" applyAlignment="1">
      <alignment horizontal="center" vertical="center"/>
    </xf>
    <xf numFmtId="0" fontId="106" fillId="0" borderId="102" xfId="20964" applyFont="1" applyFill="1" applyBorder="1" applyAlignment="1">
      <alignment horizontal="left" vertical="center"/>
    </xf>
    <xf numFmtId="0" fontId="108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center"/>
    </xf>
    <xf numFmtId="0" fontId="105" fillId="77" borderId="104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164" fontId="105" fillId="77" borderId="102" xfId="7" applyNumberFormat="1" applyFont="1" applyFill="1" applyBorder="1" applyAlignment="1">
      <alignment horizontal="right" vertical="center"/>
    </xf>
    <xf numFmtId="0" fontId="110" fillId="3" borderId="101" xfId="20964" applyFont="1" applyFill="1" applyBorder="1" applyAlignment="1">
      <alignment horizontal="center" vertical="center"/>
    </xf>
    <xf numFmtId="0" fontId="111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10" fillId="70" borderId="101" xfId="20964" applyFont="1" applyFill="1" applyBorder="1" applyAlignment="1">
      <alignment horizontal="center" vertical="center"/>
    </xf>
    <xf numFmtId="164" fontId="106" fillId="3" borderId="103" xfId="7" applyNumberFormat="1" applyFont="1" applyFill="1" applyBorder="1" applyAlignment="1" applyProtection="1">
      <alignment horizontal="right" vertical="center"/>
      <protection locked="0"/>
    </xf>
    <xf numFmtId="0" fontId="111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7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0" fillId="0" borderId="103" xfId="0" applyFont="1" applyFill="1" applyBorder="1" applyAlignment="1">
      <alignment horizontal="left" vertical="center" wrapText="1"/>
    </xf>
    <xf numFmtId="10" fontId="96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0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0" fontId="112" fillId="0" borderId="104" xfId="0" applyFont="1" applyBorder="1" applyAlignment="1">
      <alignment wrapText="1"/>
    </xf>
    <xf numFmtId="10" fontId="3" fillId="0" borderId="103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3" xfId="20962" applyNumberFormat="1" applyFont="1" applyBorder="1" applyAlignment="1" applyProtection="1">
      <alignment vertical="center" wrapText="1"/>
      <protection locked="0"/>
    </xf>
    <xf numFmtId="10" fontId="94" fillId="2" borderId="103" xfId="20962" applyNumberFormat="1" applyFont="1" applyFill="1" applyBorder="1" applyAlignment="1" applyProtection="1">
      <alignment vertical="center"/>
      <protection locked="0"/>
    </xf>
    <xf numFmtId="10" fontId="113" fillId="2" borderId="103" xfId="20962" applyNumberFormat="1" applyFont="1" applyFill="1" applyBorder="1" applyAlignment="1" applyProtection="1">
      <alignment vertical="center"/>
      <protection locked="0"/>
    </xf>
    <xf numFmtId="193" fontId="94" fillId="2" borderId="103" xfId="0" applyNumberFormat="1" applyFont="1" applyFill="1" applyBorder="1" applyAlignment="1" applyProtection="1">
      <alignment vertical="center"/>
      <protection locked="0"/>
    </xf>
    <xf numFmtId="193" fontId="113" fillId="2" borderId="103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3" fontId="94" fillId="0" borderId="103" xfId="7" applyNumberFormat="1" applyFont="1" applyFill="1" applyBorder="1" applyAlignment="1" applyProtection="1">
      <alignment horizontal="right"/>
    </xf>
    <xf numFmtId="193" fontId="94" fillId="0" borderId="103" xfId="7" applyNumberFormat="1" applyFont="1" applyFill="1" applyBorder="1" applyAlignment="1" applyProtection="1">
      <alignment horizontal="right"/>
      <protection locked="0"/>
    </xf>
    <xf numFmtId="193" fontId="94" fillId="0" borderId="102" xfId="0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</xf>
    <xf numFmtId="193" fontId="114" fillId="0" borderId="103" xfId="0" applyNumberFormat="1" applyFont="1" applyFill="1" applyBorder="1" applyAlignment="1" applyProtection="1">
      <alignment horizontal="left" indent="1"/>
      <protection locked="0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115" fillId="0" borderId="103" xfId="0" applyNumberFormat="1" applyFont="1" applyFill="1" applyBorder="1" applyAlignment="1" applyProtection="1">
      <alignment horizontal="right"/>
    </xf>
    <xf numFmtId="10" fontId="3" fillId="0" borderId="91" xfId="0" applyNumberFormat="1" applyFont="1" applyBorder="1" applyAlignment="1"/>
    <xf numFmtId="0" fontId="2" fillId="0" borderId="93" xfId="0" applyFont="1" applyBorder="1" applyAlignment="1">
      <alignment vertical="center"/>
    </xf>
    <xf numFmtId="0" fontId="112" fillId="0" borderId="96" xfId="0" applyFont="1" applyBorder="1" applyAlignment="1">
      <alignment wrapText="1"/>
    </xf>
    <xf numFmtId="167" fontId="3" fillId="0" borderId="103" xfId="0" applyNumberFormat="1" applyFont="1" applyBorder="1" applyAlignment="1">
      <alignment horizontal="center" vertical="center"/>
    </xf>
    <xf numFmtId="167" fontId="3" fillId="0" borderId="88" xfId="0" applyNumberFormat="1" applyFont="1" applyBorder="1" applyAlignment="1">
      <alignment horizontal="center" vertical="center"/>
    </xf>
    <xf numFmtId="167" fontId="99" fillId="0" borderId="103" xfId="0" applyNumberFormat="1" applyFont="1" applyBorder="1" applyAlignment="1">
      <alignment horizontal="center" vertical="center"/>
    </xf>
    <xf numFmtId="167" fontId="116" fillId="0" borderId="103" xfId="0" applyNumberFormat="1" applyFont="1" applyBorder="1" applyAlignment="1">
      <alignment horizontal="center" vertical="center"/>
    </xf>
    <xf numFmtId="167" fontId="7" fillId="0" borderId="88" xfId="0" applyNumberFormat="1" applyFont="1" applyBorder="1" applyAlignment="1">
      <alignment horizontal="center" vertical="center"/>
    </xf>
    <xf numFmtId="164" fontId="3" fillId="0" borderId="88" xfId="7" applyNumberFormat="1" applyFont="1" applyFill="1" applyBorder="1" applyAlignment="1">
      <alignment horizontal="right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93" fontId="118" fillId="0" borderId="34" xfId="0" applyNumberFormat="1" applyFont="1" applyBorder="1" applyAlignment="1">
      <alignment vertical="center"/>
    </xf>
    <xf numFmtId="193" fontId="118" fillId="0" borderId="13" xfId="0" applyNumberFormat="1" applyFont="1" applyBorder="1" applyAlignment="1">
      <alignment vertical="center"/>
    </xf>
    <xf numFmtId="193" fontId="119" fillId="0" borderId="13" xfId="0" applyNumberFormat="1" applyFont="1" applyBorder="1" applyAlignment="1">
      <alignment vertical="center"/>
    </xf>
    <xf numFmtId="193" fontId="120" fillId="0" borderId="13" xfId="0" applyNumberFormat="1" applyFont="1" applyBorder="1" applyAlignment="1">
      <alignment vertical="center"/>
    </xf>
    <xf numFmtId="193" fontId="118" fillId="0" borderId="14" xfId="0" applyNumberFormat="1" applyFont="1" applyBorder="1" applyAlignment="1">
      <alignment vertical="center"/>
    </xf>
    <xf numFmtId="193" fontId="118" fillId="0" borderId="17" xfId="0" applyNumberFormat="1" applyFont="1" applyBorder="1" applyAlignment="1">
      <alignment vertical="center"/>
    </xf>
    <xf numFmtId="165" fontId="3" fillId="36" borderId="26" xfId="20962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92" xfId="0" applyNumberFormat="1" applyFont="1" applyFill="1" applyBorder="1" applyAlignment="1">
      <alignment vertical="center"/>
    </xf>
    <xf numFmtId="164" fontId="3" fillId="0" borderId="70" xfId="0" applyNumberFormat="1" applyFont="1" applyFill="1" applyBorder="1" applyAlignment="1">
      <alignment vertical="center"/>
    </xf>
    <xf numFmtId="164" fontId="3" fillId="0" borderId="103" xfId="7" applyNumberFormat="1" applyFont="1" applyFill="1" applyBorder="1" applyAlignment="1">
      <alignment vertical="center"/>
    </xf>
    <xf numFmtId="164" fontId="3" fillId="0" borderId="104" xfId="7" applyNumberFormat="1" applyFont="1" applyFill="1" applyBorder="1" applyAlignment="1">
      <alignment vertical="center"/>
    </xf>
    <xf numFmtId="164" fontId="3" fillId="0" borderId="104" xfId="0" applyNumberFormat="1" applyFont="1" applyFill="1" applyBorder="1" applyAlignment="1">
      <alignment vertical="center"/>
    </xf>
    <xf numFmtId="164" fontId="3" fillId="0" borderId="88" xfId="0" applyNumberFormat="1" applyFont="1" applyFill="1" applyBorder="1" applyAlignment="1">
      <alignment vertical="center"/>
    </xf>
    <xf numFmtId="164" fontId="4" fillId="0" borderId="103" xfId="7" applyNumberFormat="1" applyFont="1" applyFill="1" applyBorder="1" applyAlignment="1">
      <alignment vertical="center"/>
    </xf>
    <xf numFmtId="164" fontId="4" fillId="0" borderId="104" xfId="0" applyNumberFormat="1" applyFont="1" applyFill="1" applyBorder="1" applyAlignment="1">
      <alignment vertical="center"/>
    </xf>
    <xf numFmtId="164" fontId="4" fillId="0" borderId="88" xfId="0" applyNumberFormat="1" applyFont="1" applyFill="1" applyBorder="1" applyAlignment="1">
      <alignment vertical="center"/>
    </xf>
    <xf numFmtId="164" fontId="3" fillId="3" borderId="105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9" fontId="3" fillId="0" borderId="107" xfId="20962" applyFont="1" applyFill="1" applyBorder="1" applyAlignment="1">
      <alignment vertical="center"/>
    </xf>
    <xf numFmtId="164" fontId="106" fillId="78" borderId="103" xfId="7" applyNumberFormat="1" applyFont="1" applyFill="1" applyBorder="1" applyAlignment="1" applyProtection="1">
      <alignment horizontal="right" vertical="center"/>
    </xf>
    <xf numFmtId="10" fontId="106" fillId="0" borderId="103" xfId="20962" applyNumberFormat="1" applyFont="1" applyFill="1" applyBorder="1" applyAlignment="1" applyProtection="1">
      <alignment horizontal="right" vertical="center"/>
    </xf>
    <xf numFmtId="10" fontId="94" fillId="2" borderId="103" xfId="20962" applyNumberFormat="1" applyFont="1" applyFill="1" applyBorder="1" applyAlignment="1" applyProtection="1">
      <alignment vertical="center"/>
    </xf>
    <xf numFmtId="10" fontId="3" fillId="0" borderId="106" xfId="0" applyNumberFormat="1" applyFont="1" applyFill="1" applyBorder="1" applyAlignment="1"/>
    <xf numFmtId="10" fontId="3" fillId="0" borderId="42" xfId="0" applyNumberFormat="1" applyFont="1" applyFill="1" applyBorder="1" applyAlignment="1"/>
    <xf numFmtId="193" fontId="2" fillId="0" borderId="22" xfId="2" applyNumberFormat="1" applyFont="1" applyFill="1" applyBorder="1" applyAlignment="1" applyProtection="1">
      <alignment vertical="top"/>
      <protection locked="0"/>
    </xf>
    <xf numFmtId="193" fontId="96" fillId="0" borderId="88" xfId="2" applyNumberFormat="1" applyFont="1" applyFill="1" applyBorder="1" applyAlignment="1" applyProtection="1">
      <alignment vertical="top" wrapText="1"/>
      <protection locked="0"/>
    </xf>
    <xf numFmtId="193" fontId="117" fillId="0" borderId="22" xfId="2" applyNumberFormat="1" applyFont="1" applyFill="1" applyBorder="1" applyAlignment="1" applyProtection="1">
      <alignment vertical="top"/>
      <protection locked="0"/>
    </xf>
    <xf numFmtId="193" fontId="2" fillId="0" borderId="22" xfId="2" applyNumberFormat="1" applyFont="1" applyFill="1" applyBorder="1" applyAlignment="1" applyProtection="1">
      <alignment vertical="top" wrapText="1"/>
      <protection locked="0"/>
    </xf>
    <xf numFmtId="164" fontId="106" fillId="0" borderId="103" xfId="7" applyNumberFormat="1" applyFont="1" applyFill="1" applyBorder="1" applyAlignment="1" applyProtection="1">
      <alignment horizontal="right"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112" fillId="0" borderId="103" xfId="0" applyFont="1" applyBorder="1" applyAlignment="1">
      <alignment wrapText="1"/>
    </xf>
    <xf numFmtId="0" fontId="3" fillId="0" borderId="88" xfId="0" applyFont="1" applyBorder="1" applyAlignment="1"/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103" xfId="0" applyFont="1" applyBorder="1" applyAlignment="1">
      <alignment vertical="center"/>
    </xf>
    <xf numFmtId="0" fontId="112" fillId="0" borderId="74" xfId="0" applyFont="1" applyBorder="1" applyAlignment="1">
      <alignment wrapText="1"/>
    </xf>
    <xf numFmtId="165" fontId="3" fillId="0" borderId="22" xfId="20962" applyNumberFormat="1" applyFont="1" applyBorder="1"/>
    <xf numFmtId="193" fontId="2" fillId="0" borderId="3" xfId="5" applyNumberFormat="1" applyFont="1" applyFill="1" applyBorder="1" applyProtection="1">
      <protection locked="0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5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0"/>
      <c r="B1" s="238" t="s">
        <v>355</v>
      </c>
      <c r="C1" s="190"/>
    </row>
    <row r="2" spans="1:3">
      <c r="A2" s="239">
        <v>1</v>
      </c>
      <c r="B2" s="391" t="s">
        <v>356</v>
      </c>
      <c r="C2" s="104" t="s">
        <v>491</v>
      </c>
    </row>
    <row r="3" spans="1:3" ht="15">
      <c r="A3" s="239">
        <v>2</v>
      </c>
      <c r="B3" s="392" t="s">
        <v>352</v>
      </c>
      <c r="C3" s="455" t="s">
        <v>492</v>
      </c>
    </row>
    <row r="4" spans="1:3">
      <c r="A4" s="239">
        <v>3</v>
      </c>
      <c r="B4" s="393" t="s">
        <v>357</v>
      </c>
      <c r="C4" s="104" t="s">
        <v>493</v>
      </c>
    </row>
    <row r="5" spans="1:3">
      <c r="A5" s="240">
        <v>4</v>
      </c>
      <c r="B5" s="394" t="s">
        <v>353</v>
      </c>
      <c r="C5" s="451" t="s">
        <v>494</v>
      </c>
    </row>
    <row r="6" spans="1:3" s="241" customFormat="1" ht="45.75" customHeight="1">
      <c r="A6" s="521" t="s">
        <v>432</v>
      </c>
      <c r="B6" s="522"/>
      <c r="C6" s="522"/>
    </row>
    <row r="7" spans="1:3" ht="15">
      <c r="A7" s="242" t="s">
        <v>34</v>
      </c>
      <c r="B7" s="238" t="s">
        <v>354</v>
      </c>
    </row>
    <row r="8" spans="1:3">
      <c r="A8" s="190">
        <v>1</v>
      </c>
      <c r="B8" s="288" t="s">
        <v>25</v>
      </c>
    </row>
    <row r="9" spans="1:3">
      <c r="A9" s="190">
        <v>2</v>
      </c>
      <c r="B9" s="289" t="s">
        <v>26</v>
      </c>
    </row>
    <row r="10" spans="1:3">
      <c r="A10" s="190">
        <v>3</v>
      </c>
      <c r="B10" s="289" t="s">
        <v>27</v>
      </c>
    </row>
    <row r="11" spans="1:3">
      <c r="A11" s="190">
        <v>4</v>
      </c>
      <c r="B11" s="289" t="s">
        <v>28</v>
      </c>
      <c r="C11" s="110"/>
    </row>
    <row r="12" spans="1:3">
      <c r="A12" s="190">
        <v>5</v>
      </c>
      <c r="B12" s="289" t="s">
        <v>29</v>
      </c>
    </row>
    <row r="13" spans="1:3">
      <c r="A13" s="190">
        <v>6</v>
      </c>
      <c r="B13" s="290" t="s">
        <v>364</v>
      </c>
    </row>
    <row r="14" spans="1:3">
      <c r="A14" s="190">
        <v>7</v>
      </c>
      <c r="B14" s="289" t="s">
        <v>358</v>
      </c>
    </row>
    <row r="15" spans="1:3">
      <c r="A15" s="190">
        <v>8</v>
      </c>
      <c r="B15" s="289" t="s">
        <v>359</v>
      </c>
    </row>
    <row r="16" spans="1:3">
      <c r="A16" s="190">
        <v>9</v>
      </c>
      <c r="B16" s="289" t="s">
        <v>30</v>
      </c>
    </row>
    <row r="17" spans="1:2">
      <c r="A17" s="390" t="s">
        <v>431</v>
      </c>
      <c r="B17" s="389" t="s">
        <v>417</v>
      </c>
    </row>
    <row r="18" spans="1:2">
      <c r="A18" s="190">
        <v>10</v>
      </c>
      <c r="B18" s="289" t="s">
        <v>31</v>
      </c>
    </row>
    <row r="19" spans="1:2">
      <c r="A19" s="190">
        <v>11</v>
      </c>
      <c r="B19" s="290" t="s">
        <v>360</v>
      </c>
    </row>
    <row r="20" spans="1:2">
      <c r="A20" s="190">
        <v>12</v>
      </c>
      <c r="B20" s="290" t="s">
        <v>32</v>
      </c>
    </row>
    <row r="21" spans="1:2">
      <c r="A21" s="449">
        <v>13</v>
      </c>
      <c r="B21" s="450" t="s">
        <v>361</v>
      </c>
    </row>
    <row r="22" spans="1:2">
      <c r="A22" s="449">
        <v>14</v>
      </c>
      <c r="B22" s="451" t="s">
        <v>388</v>
      </c>
    </row>
    <row r="23" spans="1:2">
      <c r="A23" s="452">
        <v>15</v>
      </c>
      <c r="B23" s="453" t="s">
        <v>33</v>
      </c>
    </row>
    <row r="24" spans="1:2">
      <c r="A24" s="452">
        <v>15.1</v>
      </c>
      <c r="B24" s="454" t="s">
        <v>445</v>
      </c>
    </row>
    <row r="25" spans="1:2">
      <c r="A25" s="113"/>
      <c r="B25" s="19"/>
    </row>
    <row r="26" spans="1:2">
      <c r="A26" s="113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9" activePane="bottomRight" state="frozen"/>
      <selection activeCell="B9" sqref="B9"/>
      <selection pane="topRight" activeCell="B9" sqref="B9"/>
      <selection pane="bottomLeft" activeCell="B9" sqref="B9"/>
      <selection pane="bottomRight" activeCell="C43" activeCellId="1" sqref="C28 C43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JSC "CREDO BANK"</v>
      </c>
    </row>
    <row r="2" spans="1:3" s="99" customFormat="1" ht="15.75" customHeight="1">
      <c r="A2" s="99" t="s">
        <v>36</v>
      </c>
      <c r="B2" s="364" t="s">
        <v>522</v>
      </c>
    </row>
    <row r="3" spans="1:3" s="99" customFormat="1" ht="15.75" customHeight="1"/>
    <row r="4" spans="1:3" ht="13.5" thickBot="1">
      <c r="A4" s="113" t="s">
        <v>256</v>
      </c>
      <c r="B4" s="171" t="s">
        <v>255</v>
      </c>
    </row>
    <row r="5" spans="1:3">
      <c r="A5" s="114" t="s">
        <v>11</v>
      </c>
      <c r="B5" s="115"/>
      <c r="C5" s="116" t="s">
        <v>78</v>
      </c>
    </row>
    <row r="6" spans="1:3">
      <c r="A6" s="117">
        <v>1</v>
      </c>
      <c r="B6" s="118" t="s">
        <v>254</v>
      </c>
      <c r="C6" s="119">
        <f>SUM(C7:C11)</f>
        <v>129132658.08999993</v>
      </c>
    </row>
    <row r="7" spans="1:3">
      <c r="A7" s="117">
        <v>2</v>
      </c>
      <c r="B7" s="120" t="s">
        <v>253</v>
      </c>
      <c r="C7" s="516">
        <v>4400000</v>
      </c>
    </row>
    <row r="8" spans="1:3">
      <c r="A8" s="117">
        <v>3</v>
      </c>
      <c r="B8" s="121" t="s">
        <v>252</v>
      </c>
      <c r="C8" s="516"/>
    </row>
    <row r="9" spans="1:3">
      <c r="A9" s="117">
        <v>4</v>
      </c>
      <c r="B9" s="121" t="s">
        <v>251</v>
      </c>
      <c r="C9" s="516">
        <v>396459</v>
      </c>
    </row>
    <row r="10" spans="1:3">
      <c r="A10" s="117">
        <v>5</v>
      </c>
      <c r="B10" s="121" t="s">
        <v>250</v>
      </c>
      <c r="C10" s="516"/>
    </row>
    <row r="11" spans="1:3">
      <c r="A11" s="117">
        <v>6</v>
      </c>
      <c r="B11" s="122" t="s">
        <v>249</v>
      </c>
      <c r="C11" s="516">
        <v>124336199.08999993</v>
      </c>
    </row>
    <row r="12" spans="1:3" s="88" customFormat="1">
      <c r="A12" s="117">
        <v>7</v>
      </c>
      <c r="B12" s="118" t="s">
        <v>248</v>
      </c>
      <c r="C12" s="123">
        <f>SUM(C13:C27)</f>
        <v>7187158.5999999996</v>
      </c>
    </row>
    <row r="13" spans="1:3" s="88" customFormat="1">
      <c r="A13" s="117">
        <v>8</v>
      </c>
      <c r="B13" s="124" t="s">
        <v>247</v>
      </c>
      <c r="C13" s="516">
        <v>396459</v>
      </c>
    </row>
    <row r="14" spans="1:3" s="88" customFormat="1" ht="25.5">
      <c r="A14" s="117">
        <v>9</v>
      </c>
      <c r="B14" s="126" t="s">
        <v>246</v>
      </c>
      <c r="C14" s="517"/>
    </row>
    <row r="15" spans="1:3" s="88" customFormat="1">
      <c r="A15" s="117">
        <v>10</v>
      </c>
      <c r="B15" s="127" t="s">
        <v>245</v>
      </c>
      <c r="C15" s="518">
        <v>6790699.5999999996</v>
      </c>
    </row>
    <row r="16" spans="1:3" s="88" customFormat="1">
      <c r="A16" s="117">
        <v>11</v>
      </c>
      <c r="B16" s="128" t="s">
        <v>244</v>
      </c>
      <c r="C16" s="517"/>
    </row>
    <row r="17" spans="1:3" s="88" customFormat="1">
      <c r="A17" s="117">
        <v>12</v>
      </c>
      <c r="B17" s="127" t="s">
        <v>243</v>
      </c>
      <c r="C17" s="517"/>
    </row>
    <row r="18" spans="1:3" s="88" customFormat="1">
      <c r="A18" s="117">
        <v>13</v>
      </c>
      <c r="B18" s="127" t="s">
        <v>242</v>
      </c>
      <c r="C18" s="517"/>
    </row>
    <row r="19" spans="1:3" s="88" customFormat="1">
      <c r="A19" s="117">
        <v>14</v>
      </c>
      <c r="B19" s="127" t="s">
        <v>241</v>
      </c>
      <c r="C19" s="517"/>
    </row>
    <row r="20" spans="1:3" s="88" customFormat="1">
      <c r="A20" s="117">
        <v>15</v>
      </c>
      <c r="B20" s="127" t="s">
        <v>240</v>
      </c>
      <c r="C20" s="517"/>
    </row>
    <row r="21" spans="1:3" s="88" customFormat="1" ht="25.5">
      <c r="A21" s="117">
        <v>16</v>
      </c>
      <c r="B21" s="126" t="s">
        <v>239</v>
      </c>
      <c r="C21" s="517"/>
    </row>
    <row r="22" spans="1:3" s="88" customFormat="1">
      <c r="A22" s="117">
        <v>17</v>
      </c>
      <c r="B22" s="129" t="s">
        <v>238</v>
      </c>
      <c r="C22" s="517"/>
    </row>
    <row r="23" spans="1:3" s="88" customFormat="1">
      <c r="A23" s="117">
        <v>18</v>
      </c>
      <c r="B23" s="126" t="s">
        <v>237</v>
      </c>
      <c r="C23" s="517"/>
    </row>
    <row r="24" spans="1:3" s="88" customFormat="1" ht="25.5">
      <c r="A24" s="117">
        <v>19</v>
      </c>
      <c r="B24" s="126" t="s">
        <v>214</v>
      </c>
      <c r="C24" s="517"/>
    </row>
    <row r="25" spans="1:3" s="88" customFormat="1">
      <c r="A25" s="117">
        <v>20</v>
      </c>
      <c r="B25" s="130" t="s">
        <v>236</v>
      </c>
      <c r="C25" s="517"/>
    </row>
    <row r="26" spans="1:3" s="88" customFormat="1">
      <c r="A26" s="117">
        <v>21</v>
      </c>
      <c r="B26" s="130" t="s">
        <v>235</v>
      </c>
      <c r="C26" s="517"/>
    </row>
    <row r="27" spans="1:3" s="88" customFormat="1">
      <c r="A27" s="117">
        <v>22</v>
      </c>
      <c r="B27" s="130" t="s">
        <v>234</v>
      </c>
      <c r="C27" s="517"/>
    </row>
    <row r="28" spans="1:3" s="88" customFormat="1">
      <c r="A28" s="117">
        <v>23</v>
      </c>
      <c r="B28" s="131" t="s">
        <v>233</v>
      </c>
      <c r="C28" s="123">
        <f>C6-C12</f>
        <v>121945499.48999994</v>
      </c>
    </row>
    <row r="29" spans="1:3" s="88" customFormat="1">
      <c r="A29" s="132"/>
      <c r="B29" s="133"/>
      <c r="C29" s="125"/>
    </row>
    <row r="30" spans="1:3" s="88" customFormat="1">
      <c r="A30" s="132">
        <v>24</v>
      </c>
      <c r="B30" s="131" t="s">
        <v>232</v>
      </c>
      <c r="C30" s="123">
        <f>C31+C34</f>
        <v>0</v>
      </c>
    </row>
    <row r="31" spans="1:3" s="88" customFormat="1">
      <c r="A31" s="132">
        <v>25</v>
      </c>
      <c r="B31" s="121" t="s">
        <v>231</v>
      </c>
      <c r="C31" s="123">
        <f>C32+C33</f>
        <v>0</v>
      </c>
    </row>
    <row r="32" spans="1:3" s="88" customFormat="1">
      <c r="A32" s="132">
        <v>26</v>
      </c>
      <c r="B32" s="134" t="s">
        <v>313</v>
      </c>
      <c r="C32" s="125"/>
    </row>
    <row r="33" spans="1:3" s="88" customFormat="1">
      <c r="A33" s="132">
        <v>27</v>
      </c>
      <c r="B33" s="134" t="s">
        <v>230</v>
      </c>
      <c r="C33" s="125"/>
    </row>
    <row r="34" spans="1:3" s="88" customFormat="1">
      <c r="A34" s="132">
        <v>28</v>
      </c>
      <c r="B34" s="121" t="s">
        <v>229</v>
      </c>
      <c r="C34" s="125"/>
    </row>
    <row r="35" spans="1:3" s="88" customFormat="1">
      <c r="A35" s="132">
        <v>29</v>
      </c>
      <c r="B35" s="131" t="s">
        <v>228</v>
      </c>
      <c r="C35" s="123">
        <f>SUM(C36:C40)</f>
        <v>0</v>
      </c>
    </row>
    <row r="36" spans="1:3" s="88" customFormat="1">
      <c r="A36" s="132">
        <v>30</v>
      </c>
      <c r="B36" s="126" t="s">
        <v>227</v>
      </c>
      <c r="C36" s="125"/>
    </row>
    <row r="37" spans="1:3" s="88" customFormat="1">
      <c r="A37" s="132">
        <v>31</v>
      </c>
      <c r="B37" s="127" t="s">
        <v>226</v>
      </c>
      <c r="C37" s="125"/>
    </row>
    <row r="38" spans="1:3" s="88" customFormat="1" ht="25.5">
      <c r="A38" s="132">
        <v>32</v>
      </c>
      <c r="B38" s="126" t="s">
        <v>225</v>
      </c>
      <c r="C38" s="125"/>
    </row>
    <row r="39" spans="1:3" s="88" customFormat="1" ht="25.5">
      <c r="A39" s="132">
        <v>33</v>
      </c>
      <c r="B39" s="126" t="s">
        <v>214</v>
      </c>
      <c r="C39" s="125"/>
    </row>
    <row r="40" spans="1:3" s="88" customFormat="1">
      <c r="A40" s="132">
        <v>34</v>
      </c>
      <c r="B40" s="130" t="s">
        <v>224</v>
      </c>
      <c r="C40" s="125"/>
    </row>
    <row r="41" spans="1:3" s="88" customFormat="1">
      <c r="A41" s="132">
        <v>35</v>
      </c>
      <c r="B41" s="131" t="s">
        <v>223</v>
      </c>
      <c r="C41" s="123">
        <f>C30-C35</f>
        <v>0</v>
      </c>
    </row>
    <row r="42" spans="1:3" s="88" customFormat="1">
      <c r="A42" s="132"/>
      <c r="B42" s="133"/>
      <c r="C42" s="125"/>
    </row>
    <row r="43" spans="1:3" s="88" customFormat="1">
      <c r="A43" s="132">
        <v>36</v>
      </c>
      <c r="B43" s="135" t="s">
        <v>222</v>
      </c>
      <c r="C43" s="123">
        <f>SUM(C44:C46)</f>
        <v>30321647.196176715</v>
      </c>
    </row>
    <row r="44" spans="1:3" s="88" customFormat="1">
      <c r="A44" s="132">
        <v>37</v>
      </c>
      <c r="B44" s="121" t="s">
        <v>221</v>
      </c>
      <c r="C44" s="519">
        <v>21535980</v>
      </c>
    </row>
    <row r="45" spans="1:3" s="88" customFormat="1">
      <c r="A45" s="132">
        <v>38</v>
      </c>
      <c r="B45" s="121" t="s">
        <v>220</v>
      </c>
      <c r="C45" s="519"/>
    </row>
    <row r="46" spans="1:3" s="88" customFormat="1">
      <c r="A46" s="132">
        <v>39</v>
      </c>
      <c r="B46" s="121" t="s">
        <v>219</v>
      </c>
      <c r="C46" s="519">
        <v>8785667.1961767133</v>
      </c>
    </row>
    <row r="47" spans="1:3" s="88" customFormat="1">
      <c r="A47" s="132">
        <v>40</v>
      </c>
      <c r="B47" s="135" t="s">
        <v>218</v>
      </c>
      <c r="C47" s="123">
        <f>SUM(C48:C51)</f>
        <v>0</v>
      </c>
    </row>
    <row r="48" spans="1:3" s="88" customFormat="1">
      <c r="A48" s="132">
        <v>41</v>
      </c>
      <c r="B48" s="126" t="s">
        <v>217</v>
      </c>
      <c r="C48" s="125"/>
    </row>
    <row r="49" spans="1:3" s="88" customFormat="1">
      <c r="A49" s="132">
        <v>42</v>
      </c>
      <c r="B49" s="127" t="s">
        <v>216</v>
      </c>
      <c r="C49" s="125"/>
    </row>
    <row r="50" spans="1:3" s="88" customFormat="1">
      <c r="A50" s="132">
        <v>43</v>
      </c>
      <c r="B50" s="126" t="s">
        <v>215</v>
      </c>
      <c r="C50" s="125"/>
    </row>
    <row r="51" spans="1:3" s="88" customFormat="1" ht="25.5">
      <c r="A51" s="132">
        <v>44</v>
      </c>
      <c r="B51" s="126" t="s">
        <v>214</v>
      </c>
      <c r="C51" s="125"/>
    </row>
    <row r="52" spans="1:3" s="88" customFormat="1" ht="13.5" thickBot="1">
      <c r="A52" s="136">
        <v>45</v>
      </c>
      <c r="B52" s="137" t="s">
        <v>213</v>
      </c>
      <c r="C52" s="138">
        <f>C43-C47</f>
        <v>30321647.196176715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9" sqref="C19:C21"/>
    </sheetView>
  </sheetViews>
  <sheetFormatPr defaultColWidth="9.140625" defaultRowHeight="12.75"/>
  <cols>
    <col min="1" max="1" width="9.42578125" style="304" bestFit="1" customWidth="1"/>
    <col min="2" max="2" width="59" style="304" customWidth="1"/>
    <col min="3" max="3" width="16.7109375" style="304" bestFit="1" customWidth="1"/>
    <col min="4" max="4" width="14.28515625" style="304" bestFit="1" customWidth="1"/>
    <col min="5" max="16384" width="9.140625" style="304"/>
  </cols>
  <sheetData>
    <row r="1" spans="1:4" ht="15">
      <c r="A1" s="363" t="s">
        <v>35</v>
      </c>
      <c r="B1" s="364" t="str">
        <f>'Info '!C2</f>
        <v>JSC "CREDO BANK"</v>
      </c>
    </row>
    <row r="2" spans="1:4" s="271" customFormat="1" ht="15.75" customHeight="1">
      <c r="A2" s="271" t="s">
        <v>36</v>
      </c>
      <c r="B2" s="364" t="s">
        <v>522</v>
      </c>
    </row>
    <row r="3" spans="1:4" s="271" customFormat="1" ht="15.75" customHeight="1"/>
    <row r="4" spans="1:4" ht="13.5" thickBot="1">
      <c r="A4" s="328" t="s">
        <v>416</v>
      </c>
      <c r="B4" s="372" t="s">
        <v>417</v>
      </c>
    </row>
    <row r="5" spans="1:4" s="373" customFormat="1" ht="12.75" customHeight="1">
      <c r="A5" s="447"/>
      <c r="B5" s="448" t="s">
        <v>420</v>
      </c>
      <c r="C5" s="365" t="s">
        <v>418</v>
      </c>
      <c r="D5" s="366" t="s">
        <v>419</v>
      </c>
    </row>
    <row r="6" spans="1:4" s="374" customFormat="1">
      <c r="A6" s="367">
        <v>1</v>
      </c>
      <c r="B6" s="440" t="s">
        <v>421</v>
      </c>
      <c r="C6" s="440"/>
      <c r="D6" s="368"/>
    </row>
    <row r="7" spans="1:4" s="374" customFormat="1">
      <c r="A7" s="369" t="s">
        <v>407</v>
      </c>
      <c r="B7" s="441" t="s">
        <v>422</v>
      </c>
      <c r="C7" s="433">
        <v>4.4999999999999998E-2</v>
      </c>
      <c r="D7" s="484">
        <f>C7*'5. RWA '!$C$13</f>
        <v>41302210.521954909</v>
      </c>
    </row>
    <row r="8" spans="1:4" s="374" customFormat="1">
      <c r="A8" s="369" t="s">
        <v>408</v>
      </c>
      <c r="B8" s="441" t="s">
        <v>423</v>
      </c>
      <c r="C8" s="434">
        <v>0.06</v>
      </c>
      <c r="D8" s="484">
        <f>C8*'5. RWA '!$C$13</f>
        <v>55069614.029273212</v>
      </c>
    </row>
    <row r="9" spans="1:4" s="374" customFormat="1">
      <c r="A9" s="369" t="s">
        <v>409</v>
      </c>
      <c r="B9" s="441" t="s">
        <v>424</v>
      </c>
      <c r="C9" s="434">
        <v>0.08</v>
      </c>
      <c r="D9" s="484">
        <f>C9*'5. RWA '!$C$13</f>
        <v>73426152.039030954</v>
      </c>
    </row>
    <row r="10" spans="1:4" s="374" customFormat="1">
      <c r="A10" s="367" t="s">
        <v>410</v>
      </c>
      <c r="B10" s="440" t="s">
        <v>425</v>
      </c>
      <c r="C10" s="435"/>
      <c r="D10" s="442"/>
    </row>
    <row r="11" spans="1:4" s="375" customFormat="1">
      <c r="A11" s="370" t="s">
        <v>411</v>
      </c>
      <c r="B11" s="432" t="s">
        <v>426</v>
      </c>
      <c r="C11" s="436">
        <v>2.5000000000000001E-2</v>
      </c>
      <c r="D11" s="484">
        <f>C11*'5. RWA '!$C$13</f>
        <v>22945672.512197174</v>
      </c>
    </row>
    <row r="12" spans="1:4" s="375" customFormat="1">
      <c r="A12" s="370" t="s">
        <v>412</v>
      </c>
      <c r="B12" s="432" t="s">
        <v>427</v>
      </c>
      <c r="C12" s="436">
        <v>0</v>
      </c>
      <c r="D12" s="484">
        <f>C12*'5. RWA '!$C$13</f>
        <v>0</v>
      </c>
    </row>
    <row r="13" spans="1:4" s="375" customFormat="1">
      <c r="A13" s="370" t="s">
        <v>413</v>
      </c>
      <c r="B13" s="432" t="s">
        <v>428</v>
      </c>
      <c r="C13" s="436"/>
      <c r="D13" s="484">
        <f>C13*'5. RWA '!$C$13</f>
        <v>0</v>
      </c>
    </row>
    <row r="14" spans="1:4" s="375" customFormat="1">
      <c r="A14" s="367" t="s">
        <v>414</v>
      </c>
      <c r="B14" s="440" t="s">
        <v>490</v>
      </c>
      <c r="C14" s="437"/>
      <c r="D14" s="443"/>
    </row>
    <row r="15" spans="1:4" s="375" customFormat="1">
      <c r="A15" s="370">
        <v>3.1</v>
      </c>
      <c r="B15" s="432" t="s">
        <v>433</v>
      </c>
      <c r="C15" s="436">
        <v>6.4090040692234805E-3</v>
      </c>
      <c r="D15" s="484">
        <f>C15*'5. RWA '!$C$13</f>
        <v>5882356.3400696414</v>
      </c>
    </row>
    <row r="16" spans="1:4" s="375" customFormat="1">
      <c r="A16" s="370">
        <v>3.2</v>
      </c>
      <c r="B16" s="432" t="s">
        <v>434</v>
      </c>
      <c r="C16" s="436">
        <v>8.5647375927100193E-3</v>
      </c>
      <c r="D16" s="484">
        <f>C16*'5. RWA '!$C$13</f>
        <v>7860946.5582091231</v>
      </c>
    </row>
    <row r="17" spans="1:6" s="374" customFormat="1">
      <c r="A17" s="370">
        <v>3.3</v>
      </c>
      <c r="B17" s="432" t="s">
        <v>435</v>
      </c>
      <c r="C17" s="436">
        <v>2.681965012361336E-2</v>
      </c>
      <c r="D17" s="484">
        <f>C17*'5. RWA '!$C$13</f>
        <v>24615796.345125623</v>
      </c>
    </row>
    <row r="18" spans="1:6" s="373" customFormat="1" ht="12.75" customHeight="1">
      <c r="A18" s="445"/>
      <c r="B18" s="446" t="s">
        <v>489</v>
      </c>
      <c r="C18" s="438" t="s">
        <v>418</v>
      </c>
      <c r="D18" s="444" t="s">
        <v>419</v>
      </c>
    </row>
    <row r="19" spans="1:6" s="374" customFormat="1">
      <c r="A19" s="371">
        <v>4</v>
      </c>
      <c r="B19" s="432" t="s">
        <v>429</v>
      </c>
      <c r="C19" s="436">
        <v>7.6409004069223491E-2</v>
      </c>
      <c r="D19" s="484">
        <f>C19*'5. RWA '!$C$13</f>
        <v>70130239.374221727</v>
      </c>
    </row>
    <row r="20" spans="1:6" s="374" customFormat="1">
      <c r="A20" s="371">
        <v>5</v>
      </c>
      <c r="B20" s="432" t="s">
        <v>145</v>
      </c>
      <c r="C20" s="436">
        <v>9.3564737592710015E-2</v>
      </c>
      <c r="D20" s="484">
        <f>C20*'5. RWA '!$C$13</f>
        <v>85876233.0996795</v>
      </c>
    </row>
    <row r="21" spans="1:6" s="374" customFormat="1" ht="13.5" thickBot="1">
      <c r="A21" s="376" t="s">
        <v>415</v>
      </c>
      <c r="B21" s="377" t="s">
        <v>430</v>
      </c>
      <c r="C21" s="439">
        <v>0.13181965012361338</v>
      </c>
      <c r="D21" s="485">
        <f>C21*'5. RWA '!$C$13</f>
        <v>120987620.89635377</v>
      </c>
    </row>
    <row r="22" spans="1:6">
      <c r="F22" s="328"/>
    </row>
  </sheetData>
  <conditionalFormatting sqref="C21">
    <cfRule type="cellIs" dxfId="4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90" zoomScaleNormal="90" workbookViewId="0">
      <pane xSplit="1" ySplit="5" topLeftCell="B27" activePane="bottomRight" state="frozen"/>
      <selection activeCell="B47" sqref="B47"/>
      <selection pane="topRight" activeCell="B47" sqref="B47"/>
      <selection pane="bottomLeft" activeCell="B47" sqref="B47"/>
      <selection pane="bottomRight" activeCell="C42" activeCellId="1" sqref="C34 C4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JSC "CREDO BANK"</v>
      </c>
      <c r="E1" s="4"/>
      <c r="F1" s="4"/>
    </row>
    <row r="2" spans="1:6" s="99" customFormat="1" ht="15.75" customHeight="1">
      <c r="A2" s="2" t="s">
        <v>36</v>
      </c>
      <c r="B2" s="364" t="s">
        <v>522</v>
      </c>
    </row>
    <row r="3" spans="1:6" s="99" customFormat="1" ht="15.75" customHeight="1">
      <c r="A3" s="139"/>
    </row>
    <row r="4" spans="1:6" s="99" customFormat="1" ht="15.75" customHeight="1" thickBot="1">
      <c r="A4" s="99" t="s">
        <v>91</v>
      </c>
      <c r="B4" s="262" t="s">
        <v>297</v>
      </c>
      <c r="D4" s="52" t="s">
        <v>78</v>
      </c>
    </row>
    <row r="5" spans="1:6" ht="25.5">
      <c r="A5" s="140" t="s">
        <v>11</v>
      </c>
      <c r="B5" s="293" t="s">
        <v>351</v>
      </c>
      <c r="C5" s="141" t="s">
        <v>98</v>
      </c>
      <c r="D5" s="142" t="s">
        <v>99</v>
      </c>
    </row>
    <row r="6" spans="1:6" ht="15">
      <c r="A6" s="106">
        <v>1</v>
      </c>
      <c r="B6" s="143" t="s">
        <v>40</v>
      </c>
      <c r="C6" s="486">
        <v>22575511.640000001</v>
      </c>
      <c r="D6" s="144"/>
      <c r="E6" s="145"/>
    </row>
    <row r="7" spans="1:6" ht="15">
      <c r="A7" s="106">
        <v>2</v>
      </c>
      <c r="B7" s="146" t="s">
        <v>41</v>
      </c>
      <c r="C7" s="487">
        <v>52374794.460000001</v>
      </c>
      <c r="D7" s="147"/>
      <c r="E7" s="145"/>
    </row>
    <row r="8" spans="1:6" ht="15">
      <c r="A8" s="106">
        <v>3</v>
      </c>
      <c r="B8" s="146" t="s">
        <v>42</v>
      </c>
      <c r="C8" s="487">
        <v>16437759.380000001</v>
      </c>
      <c r="D8" s="147"/>
      <c r="E8" s="145"/>
    </row>
    <row r="9" spans="1:6" ht="15">
      <c r="A9" s="106">
        <v>4</v>
      </c>
      <c r="B9" s="146" t="s">
        <v>43</v>
      </c>
      <c r="C9" s="487">
        <v>0</v>
      </c>
      <c r="D9" s="147"/>
      <c r="E9" s="145"/>
    </row>
    <row r="10" spans="1:6" ht="15">
      <c r="A10" s="106">
        <v>5</v>
      </c>
      <c r="B10" s="146" t="s">
        <v>44</v>
      </c>
      <c r="C10" s="487">
        <v>27490034.190000001</v>
      </c>
      <c r="D10" s="147"/>
      <c r="E10" s="145"/>
    </row>
    <row r="11" spans="1:6" ht="15">
      <c r="A11" s="106">
        <v>6.1</v>
      </c>
      <c r="B11" s="263" t="s">
        <v>45</v>
      </c>
      <c r="C11" s="488">
        <v>766517150.41970003</v>
      </c>
      <c r="D11" s="148"/>
      <c r="E11" s="149"/>
    </row>
    <row r="12" spans="1:6" ht="15">
      <c r="A12" s="106">
        <v>6.2</v>
      </c>
      <c r="B12" s="264" t="s">
        <v>46</v>
      </c>
      <c r="C12" s="488">
        <v>-21658120.091000002</v>
      </c>
      <c r="D12" s="152" t="s">
        <v>513</v>
      </c>
      <c r="E12" s="149"/>
    </row>
    <row r="13" spans="1:6">
      <c r="A13" s="106">
        <v>6</v>
      </c>
      <c r="B13" s="146" t="s">
        <v>47</v>
      </c>
      <c r="C13" s="150">
        <f>C11+C12</f>
        <v>744859030.32870007</v>
      </c>
      <c r="D13" s="148"/>
      <c r="E13" s="145"/>
    </row>
    <row r="14" spans="1:6" ht="15">
      <c r="A14" s="106">
        <v>7</v>
      </c>
      <c r="B14" s="146" t="s">
        <v>48</v>
      </c>
      <c r="C14" s="487">
        <v>14268624.710000001</v>
      </c>
      <c r="D14" s="147"/>
      <c r="E14" s="145"/>
    </row>
    <row r="15" spans="1:6" ht="15">
      <c r="A15" s="106">
        <v>8</v>
      </c>
      <c r="B15" s="291" t="s">
        <v>209</v>
      </c>
      <c r="C15" s="487">
        <v>316540</v>
      </c>
      <c r="D15" s="147"/>
      <c r="E15" s="145"/>
    </row>
    <row r="16" spans="1:6" ht="15">
      <c r="A16" s="106">
        <v>9</v>
      </c>
      <c r="B16" s="146" t="s">
        <v>49</v>
      </c>
      <c r="C16" s="487"/>
      <c r="D16" s="147"/>
      <c r="E16" s="145"/>
    </row>
    <row r="17" spans="1:5" ht="15">
      <c r="A17" s="106">
        <v>9.1</v>
      </c>
      <c r="B17" s="151" t="s">
        <v>94</v>
      </c>
      <c r="C17" s="487"/>
      <c r="D17" s="147"/>
      <c r="E17" s="145"/>
    </row>
    <row r="18" spans="1:5" ht="15">
      <c r="A18" s="106">
        <v>9.1999999999999993</v>
      </c>
      <c r="B18" s="151" t="s">
        <v>95</v>
      </c>
      <c r="C18" s="487"/>
      <c r="D18" s="147"/>
      <c r="E18" s="145"/>
    </row>
    <row r="19" spans="1:5" ht="15">
      <c r="A19" s="106">
        <v>9.3000000000000007</v>
      </c>
      <c r="B19" s="265" t="s">
        <v>279</v>
      </c>
      <c r="C19" s="487"/>
      <c r="D19" s="147"/>
      <c r="E19" s="145"/>
    </row>
    <row r="20" spans="1:5" ht="15">
      <c r="A20" s="106">
        <v>10</v>
      </c>
      <c r="B20" s="146" t="s">
        <v>50</v>
      </c>
      <c r="C20" s="487">
        <v>33933411.43</v>
      </c>
      <c r="D20" s="147"/>
      <c r="E20" s="145"/>
    </row>
    <row r="21" spans="1:5" ht="15">
      <c r="A21" s="106">
        <v>10.1</v>
      </c>
      <c r="B21" s="151" t="s">
        <v>96</v>
      </c>
      <c r="C21" s="489">
        <v>6790699.5999999996</v>
      </c>
      <c r="D21" s="152" t="s">
        <v>514</v>
      </c>
      <c r="E21" s="145"/>
    </row>
    <row r="22" spans="1:5" ht="15">
      <c r="A22" s="106">
        <v>11</v>
      </c>
      <c r="B22" s="153" t="s">
        <v>51</v>
      </c>
      <c r="C22" s="490">
        <v>29888096.769999996</v>
      </c>
      <c r="D22" s="154"/>
      <c r="E22" s="145"/>
    </row>
    <row r="23" spans="1:5" ht="15">
      <c r="A23" s="106">
        <v>12</v>
      </c>
      <c r="B23" s="155" t="s">
        <v>52</v>
      </c>
      <c r="C23" s="156">
        <f>SUM(C6:C10,C13:C16,C20,C22)</f>
        <v>942143802.90869999</v>
      </c>
      <c r="D23" s="157"/>
      <c r="E23" s="158"/>
    </row>
    <row r="24" spans="1:5" ht="15">
      <c r="A24" s="106">
        <v>13</v>
      </c>
      <c r="B24" s="146" t="s">
        <v>54</v>
      </c>
      <c r="C24" s="491">
        <v>4700000</v>
      </c>
      <c r="D24" s="159"/>
      <c r="E24" s="145"/>
    </row>
    <row r="25" spans="1:5" ht="15">
      <c r="A25" s="106">
        <v>14</v>
      </c>
      <c r="B25" s="146" t="s">
        <v>55</v>
      </c>
      <c r="C25" s="487">
        <v>19375925.129100002</v>
      </c>
      <c r="D25" s="147"/>
      <c r="E25" s="145"/>
    </row>
    <row r="26" spans="1:5" ht="15">
      <c r="A26" s="106">
        <v>15</v>
      </c>
      <c r="B26" s="146" t="s">
        <v>56</v>
      </c>
      <c r="C26" s="487">
        <v>4182584.83</v>
      </c>
      <c r="D26" s="147"/>
      <c r="E26" s="145"/>
    </row>
    <row r="27" spans="1:5" ht="15">
      <c r="A27" s="106">
        <v>16</v>
      </c>
      <c r="B27" s="146" t="s">
        <v>57</v>
      </c>
      <c r="C27" s="487">
        <v>44078813.705399998</v>
      </c>
      <c r="D27" s="147"/>
      <c r="E27" s="145"/>
    </row>
    <row r="28" spans="1:5" ht="15">
      <c r="A28" s="106">
        <v>17</v>
      </c>
      <c r="B28" s="146" t="s">
        <v>58</v>
      </c>
      <c r="C28" s="487">
        <v>0</v>
      </c>
      <c r="D28" s="147"/>
      <c r="E28" s="145"/>
    </row>
    <row r="29" spans="1:5" ht="15">
      <c r="A29" s="106">
        <v>18</v>
      </c>
      <c r="B29" s="146" t="s">
        <v>59</v>
      </c>
      <c r="C29" s="487">
        <v>640465764.01630998</v>
      </c>
      <c r="D29" s="147"/>
      <c r="E29" s="145"/>
    </row>
    <row r="30" spans="1:5" ht="15">
      <c r="A30" s="106">
        <v>19</v>
      </c>
      <c r="B30" s="146" t="s">
        <v>60</v>
      </c>
      <c r="C30" s="487">
        <v>14620226.74</v>
      </c>
      <c r="D30" s="147"/>
      <c r="E30" s="145"/>
    </row>
    <row r="31" spans="1:5" ht="15">
      <c r="A31" s="106">
        <v>20</v>
      </c>
      <c r="B31" s="146" t="s">
        <v>61</v>
      </c>
      <c r="C31" s="487">
        <v>64051850.199999996</v>
      </c>
      <c r="D31" s="147"/>
      <c r="E31" s="145"/>
    </row>
    <row r="32" spans="1:5" ht="15">
      <c r="A32" s="106">
        <v>21</v>
      </c>
      <c r="B32" s="153" t="s">
        <v>62</v>
      </c>
      <c r="C32" s="490">
        <v>21535980</v>
      </c>
      <c r="D32" s="154"/>
      <c r="E32" s="145"/>
    </row>
    <row r="33" spans="1:5" ht="15">
      <c r="A33" s="106">
        <v>21.1</v>
      </c>
      <c r="B33" s="160" t="s">
        <v>97</v>
      </c>
      <c r="C33" s="490">
        <v>21535980</v>
      </c>
      <c r="D33" s="152" t="s">
        <v>515</v>
      </c>
      <c r="E33" s="145"/>
    </row>
    <row r="34" spans="1:5" ht="15">
      <c r="A34" s="106">
        <v>22</v>
      </c>
      <c r="B34" s="155" t="s">
        <v>63</v>
      </c>
      <c r="C34" s="156">
        <f>SUM(C24:C32)</f>
        <v>813011144.62081003</v>
      </c>
      <c r="D34" s="157"/>
      <c r="E34" s="158"/>
    </row>
    <row r="35" spans="1:5" ht="15">
      <c r="A35" s="106">
        <v>23</v>
      </c>
      <c r="B35" s="153" t="s">
        <v>65</v>
      </c>
      <c r="C35" s="487">
        <v>4400000</v>
      </c>
      <c r="D35" s="152" t="s">
        <v>516</v>
      </c>
      <c r="E35" s="145"/>
    </row>
    <row r="36" spans="1:5" ht="15">
      <c r="A36" s="106">
        <v>24</v>
      </c>
      <c r="B36" s="153" t="s">
        <v>66</v>
      </c>
      <c r="C36" s="487">
        <v>0</v>
      </c>
      <c r="D36" s="147"/>
      <c r="E36" s="145"/>
    </row>
    <row r="37" spans="1:5" ht="15">
      <c r="A37" s="106">
        <v>25</v>
      </c>
      <c r="B37" s="153" t="s">
        <v>67</v>
      </c>
      <c r="C37" s="487">
        <v>0</v>
      </c>
      <c r="D37" s="147"/>
      <c r="E37" s="145"/>
    </row>
    <row r="38" spans="1:5" ht="15">
      <c r="A38" s="106">
        <v>26</v>
      </c>
      <c r="B38" s="153" t="s">
        <v>68</v>
      </c>
      <c r="C38" s="487">
        <v>0</v>
      </c>
      <c r="D38" s="147"/>
      <c r="E38" s="145"/>
    </row>
    <row r="39" spans="1:5" ht="15">
      <c r="A39" s="106">
        <v>27</v>
      </c>
      <c r="B39" s="153" t="s">
        <v>69</v>
      </c>
      <c r="C39" s="487">
        <v>0</v>
      </c>
      <c r="D39" s="147"/>
      <c r="E39" s="145"/>
    </row>
    <row r="40" spans="1:5" ht="15">
      <c r="A40" s="106">
        <v>28</v>
      </c>
      <c r="B40" s="153" t="s">
        <v>70</v>
      </c>
      <c r="C40" s="487">
        <v>124336199.08999993</v>
      </c>
      <c r="D40" s="152" t="s">
        <v>517</v>
      </c>
      <c r="E40" s="145"/>
    </row>
    <row r="41" spans="1:5" ht="15">
      <c r="A41" s="106">
        <v>29</v>
      </c>
      <c r="B41" s="153" t="s">
        <v>71</v>
      </c>
      <c r="C41" s="487">
        <v>396459</v>
      </c>
      <c r="D41" s="152" t="s">
        <v>518</v>
      </c>
      <c r="E41" s="145"/>
    </row>
    <row r="42" spans="1:5" ht="15.75" thickBot="1">
      <c r="A42" s="161">
        <v>30</v>
      </c>
      <c r="B42" s="162" t="s">
        <v>277</v>
      </c>
      <c r="C42" s="163">
        <f>SUM(C35:C41)</f>
        <v>129132658.08999993</v>
      </c>
      <c r="D42" s="164"/>
      <c r="E42" s="158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C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D5" activePane="bottomRight" state="frozen"/>
      <selection activeCell="B9" sqref="B9"/>
      <selection pane="topRight" activeCell="B9" sqref="B9"/>
      <selection pane="bottomLeft" activeCell="B9" sqref="B9"/>
      <selection pane="bottomRight" activeCell="C1" sqref="C1:C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0" bestFit="1" customWidth="1"/>
    <col min="17" max="17" width="14.7109375" style="50" customWidth="1"/>
    <col min="18" max="18" width="13" style="50" bestFit="1" customWidth="1"/>
    <col min="19" max="19" width="34.85546875" style="50" customWidth="1"/>
    <col min="20" max="16384" width="9.140625" style="50"/>
  </cols>
  <sheetData>
    <row r="1" spans="1:19">
      <c r="A1" s="2" t="s">
        <v>35</v>
      </c>
      <c r="B1" s="4" t="str">
        <f>'Info '!C2</f>
        <v>JSC "CREDO BANK"</v>
      </c>
    </row>
    <row r="2" spans="1:19">
      <c r="A2" s="2" t="s">
        <v>36</v>
      </c>
      <c r="B2" s="364" t="s">
        <v>522</v>
      </c>
      <c r="C2" s="364"/>
    </row>
    <row r="4" spans="1:19" ht="26.25" thickBot="1">
      <c r="A4" s="4" t="s">
        <v>259</v>
      </c>
      <c r="B4" s="313" t="s">
        <v>386</v>
      </c>
    </row>
    <row r="5" spans="1:19" s="301" customFormat="1">
      <c r="A5" s="296"/>
      <c r="B5" s="297"/>
      <c r="C5" s="298" t="s">
        <v>0</v>
      </c>
      <c r="D5" s="298" t="s">
        <v>1</v>
      </c>
      <c r="E5" s="298" t="s">
        <v>2</v>
      </c>
      <c r="F5" s="298" t="s">
        <v>3</v>
      </c>
      <c r="G5" s="298" t="s">
        <v>4</v>
      </c>
      <c r="H5" s="298" t="s">
        <v>10</v>
      </c>
      <c r="I5" s="298" t="s">
        <v>13</v>
      </c>
      <c r="J5" s="298" t="s">
        <v>14</v>
      </c>
      <c r="K5" s="298" t="s">
        <v>15</v>
      </c>
      <c r="L5" s="298" t="s">
        <v>16</v>
      </c>
      <c r="M5" s="298" t="s">
        <v>17</v>
      </c>
      <c r="N5" s="298" t="s">
        <v>18</v>
      </c>
      <c r="O5" s="298" t="s">
        <v>369</v>
      </c>
      <c r="P5" s="298" t="s">
        <v>370</v>
      </c>
      <c r="Q5" s="298" t="s">
        <v>371</v>
      </c>
      <c r="R5" s="299" t="s">
        <v>372</v>
      </c>
      <c r="S5" s="300" t="s">
        <v>373</v>
      </c>
    </row>
    <row r="6" spans="1:19" s="301" customFormat="1" ht="99" customHeight="1">
      <c r="A6" s="302"/>
      <c r="B6" s="549" t="s">
        <v>374</v>
      </c>
      <c r="C6" s="545">
        <v>0</v>
      </c>
      <c r="D6" s="546"/>
      <c r="E6" s="545">
        <v>0.2</v>
      </c>
      <c r="F6" s="546"/>
      <c r="G6" s="545">
        <v>0.35</v>
      </c>
      <c r="H6" s="546"/>
      <c r="I6" s="545">
        <v>0.5</v>
      </c>
      <c r="J6" s="546"/>
      <c r="K6" s="545">
        <v>0.75</v>
      </c>
      <c r="L6" s="546"/>
      <c r="M6" s="545">
        <v>1</v>
      </c>
      <c r="N6" s="546"/>
      <c r="O6" s="545">
        <v>1.5</v>
      </c>
      <c r="P6" s="546"/>
      <c r="Q6" s="545">
        <v>2.5</v>
      </c>
      <c r="R6" s="546"/>
      <c r="S6" s="547" t="s">
        <v>258</v>
      </c>
    </row>
    <row r="7" spans="1:19" s="301" customFormat="1" ht="30.75" customHeight="1">
      <c r="A7" s="302"/>
      <c r="B7" s="550"/>
      <c r="C7" s="292" t="s">
        <v>261</v>
      </c>
      <c r="D7" s="292" t="s">
        <v>260</v>
      </c>
      <c r="E7" s="292" t="s">
        <v>261</v>
      </c>
      <c r="F7" s="292" t="s">
        <v>260</v>
      </c>
      <c r="G7" s="292" t="s">
        <v>261</v>
      </c>
      <c r="H7" s="292" t="s">
        <v>260</v>
      </c>
      <c r="I7" s="292" t="s">
        <v>261</v>
      </c>
      <c r="J7" s="292" t="s">
        <v>260</v>
      </c>
      <c r="K7" s="292" t="s">
        <v>261</v>
      </c>
      <c r="L7" s="292" t="s">
        <v>260</v>
      </c>
      <c r="M7" s="292" t="s">
        <v>261</v>
      </c>
      <c r="N7" s="292" t="s">
        <v>260</v>
      </c>
      <c r="O7" s="292" t="s">
        <v>261</v>
      </c>
      <c r="P7" s="292" t="s">
        <v>260</v>
      </c>
      <c r="Q7" s="292" t="s">
        <v>261</v>
      </c>
      <c r="R7" s="292" t="s">
        <v>260</v>
      </c>
      <c r="S7" s="548"/>
    </row>
    <row r="8" spans="1:19" s="167" customFormat="1">
      <c r="A8" s="165">
        <v>1</v>
      </c>
      <c r="B8" s="1" t="s">
        <v>101</v>
      </c>
      <c r="C8" s="166">
        <v>25272465.18</v>
      </c>
      <c r="D8" s="166"/>
      <c r="E8" s="166"/>
      <c r="F8" s="166"/>
      <c r="G8" s="166"/>
      <c r="H8" s="166"/>
      <c r="I8" s="166"/>
      <c r="J8" s="166"/>
      <c r="K8" s="166"/>
      <c r="L8" s="166"/>
      <c r="M8" s="166">
        <v>28627747.050000001</v>
      </c>
      <c r="N8" s="166"/>
      <c r="O8" s="166"/>
      <c r="P8" s="166"/>
      <c r="Q8" s="166"/>
      <c r="R8" s="166"/>
      <c r="S8" s="314">
        <f>$C$6*SUM(C8:D8)+$E$6*SUM(E8:F8)+$G$6*SUM(G8:H8)+$I$6*SUM(I8:J8)+$K$6*SUM(K8:L8)+$M$6*SUM(M8:N8)+$O$6*SUM(O8:P8)+$Q$6*SUM(Q8:R8)</f>
        <v>28627747.050000001</v>
      </c>
    </row>
    <row r="9" spans="1:19" s="167" customFormat="1">
      <c r="A9" s="165">
        <v>2</v>
      </c>
      <c r="B9" s="1" t="s">
        <v>102</v>
      </c>
      <c r="C9" s="166">
        <v>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314">
        <f t="shared" ref="S9:S21" si="0">$C$6*SUM(C9:D9)+$E$6*SUM(E9:F9)+$G$6*SUM(G9:H9)+$I$6*SUM(I9:J9)+$K$6*SUM(K9:L9)+$M$6*SUM(M9:N9)+$O$6*SUM(O9:P9)+$Q$6*SUM(Q9:R9)</f>
        <v>0</v>
      </c>
    </row>
    <row r="10" spans="1:19" s="167" customFormat="1">
      <c r="A10" s="165">
        <v>3</v>
      </c>
      <c r="B10" s="1" t="s">
        <v>280</v>
      </c>
      <c r="C10" s="166">
        <v>0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314">
        <f t="shared" si="0"/>
        <v>0</v>
      </c>
    </row>
    <row r="11" spans="1:19" s="167" customFormat="1">
      <c r="A11" s="165">
        <v>4</v>
      </c>
      <c r="B11" s="1" t="s">
        <v>103</v>
      </c>
      <c r="C11" s="166">
        <v>26098016.440000001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314">
        <f t="shared" si="0"/>
        <v>0</v>
      </c>
    </row>
    <row r="12" spans="1:19" s="167" customFormat="1">
      <c r="A12" s="165">
        <v>5</v>
      </c>
      <c r="B12" s="1" t="s">
        <v>104</v>
      </c>
      <c r="C12" s="166"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314">
        <f t="shared" si="0"/>
        <v>0</v>
      </c>
    </row>
    <row r="13" spans="1:19" s="167" customFormat="1">
      <c r="A13" s="165">
        <v>6</v>
      </c>
      <c r="B13" s="1" t="s">
        <v>105</v>
      </c>
      <c r="C13" s="166">
        <v>0</v>
      </c>
      <c r="D13" s="166"/>
      <c r="E13" s="166">
        <v>220655.82</v>
      </c>
      <c r="F13" s="166"/>
      <c r="G13" s="166"/>
      <c r="H13" s="166"/>
      <c r="I13" s="166">
        <v>16071342.359999998</v>
      </c>
      <c r="J13" s="166"/>
      <c r="K13" s="166"/>
      <c r="L13" s="166"/>
      <c r="M13" s="166">
        <v>140902.96</v>
      </c>
      <c r="N13" s="166"/>
      <c r="O13" s="166"/>
      <c r="P13" s="166"/>
      <c r="Q13" s="166"/>
      <c r="R13" s="166"/>
      <c r="S13" s="314">
        <f t="shared" si="0"/>
        <v>8220705.3039999986</v>
      </c>
    </row>
    <row r="14" spans="1:19" s="167" customFormat="1">
      <c r="A14" s="165">
        <v>7</v>
      </c>
      <c r="B14" s="1" t="s">
        <v>106</v>
      </c>
      <c r="C14" s="166"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314">
        <f t="shared" si="0"/>
        <v>0</v>
      </c>
    </row>
    <row r="15" spans="1:19" s="167" customFormat="1">
      <c r="A15" s="165">
        <v>8</v>
      </c>
      <c r="B15" s="1" t="s">
        <v>107</v>
      </c>
      <c r="C15" s="166">
        <v>0</v>
      </c>
      <c r="D15" s="166"/>
      <c r="E15" s="166"/>
      <c r="F15" s="166"/>
      <c r="G15" s="166"/>
      <c r="H15" s="166"/>
      <c r="I15" s="166"/>
      <c r="J15" s="166"/>
      <c r="K15" s="166">
        <v>723258008.30731595</v>
      </c>
      <c r="L15" s="166">
        <v>9721629.3379999995</v>
      </c>
      <c r="M15" s="166"/>
      <c r="N15" s="166"/>
      <c r="O15" s="166"/>
      <c r="P15" s="166"/>
      <c r="Q15" s="166"/>
      <c r="R15" s="166"/>
      <c r="S15" s="314">
        <f t="shared" si="0"/>
        <v>549734728.23398685</v>
      </c>
    </row>
    <row r="16" spans="1:19" s="167" customFormat="1">
      <c r="A16" s="165">
        <v>9</v>
      </c>
      <c r="B16" s="1" t="s">
        <v>108</v>
      </c>
      <c r="C16" s="166"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314">
        <f t="shared" si="0"/>
        <v>0</v>
      </c>
    </row>
    <row r="17" spans="1:19" s="167" customFormat="1">
      <c r="A17" s="165">
        <v>10</v>
      </c>
      <c r="B17" s="1" t="s">
        <v>109</v>
      </c>
      <c r="C17" s="166"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>
        <v>1559237.3922999967</v>
      </c>
      <c r="N17" s="166"/>
      <c r="O17" s="166">
        <v>220570.23629999999</v>
      </c>
      <c r="P17" s="166"/>
      <c r="Q17" s="166"/>
      <c r="R17" s="166"/>
      <c r="S17" s="314">
        <f t="shared" si="0"/>
        <v>1890092.7467499967</v>
      </c>
    </row>
    <row r="18" spans="1:19" s="167" customFormat="1">
      <c r="A18" s="165">
        <v>11</v>
      </c>
      <c r="B18" s="1" t="s">
        <v>110</v>
      </c>
      <c r="C18" s="166"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>
        <v>35135541.916500002</v>
      </c>
      <c r="N18" s="166"/>
      <c r="O18" s="166">
        <v>13514567.728600036</v>
      </c>
      <c r="P18" s="166"/>
      <c r="Q18" s="166"/>
      <c r="R18" s="166"/>
      <c r="S18" s="314">
        <f t="shared" si="0"/>
        <v>55407393.509400055</v>
      </c>
    </row>
    <row r="19" spans="1:19" s="167" customFormat="1">
      <c r="A19" s="165">
        <v>12</v>
      </c>
      <c r="B19" s="1" t="s">
        <v>111</v>
      </c>
      <c r="C19" s="166"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314">
        <f t="shared" si="0"/>
        <v>0</v>
      </c>
    </row>
    <row r="20" spans="1:19" s="167" customFormat="1">
      <c r="A20" s="165">
        <v>13</v>
      </c>
      <c r="B20" s="1" t="s">
        <v>257</v>
      </c>
      <c r="C20" s="166"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314">
        <f t="shared" si="0"/>
        <v>0</v>
      </c>
    </row>
    <row r="21" spans="1:19" s="167" customFormat="1">
      <c r="A21" s="165">
        <v>14</v>
      </c>
      <c r="B21" s="1" t="s">
        <v>113</v>
      </c>
      <c r="C21" s="166">
        <v>22575511.940000001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>
        <v>57347348.849999994</v>
      </c>
      <c r="N21" s="166"/>
      <c r="O21" s="166"/>
      <c r="P21" s="166"/>
      <c r="Q21" s="166"/>
      <c r="R21" s="166"/>
      <c r="S21" s="314">
        <f t="shared" si="0"/>
        <v>57347348.849999994</v>
      </c>
    </row>
    <row r="22" spans="1:19" ht="13.5" thickBot="1">
      <c r="A22" s="168"/>
      <c r="B22" s="169" t="s">
        <v>114</v>
      </c>
      <c r="C22" s="170">
        <f>SUM(C8:C21)</f>
        <v>73945993.560000002</v>
      </c>
      <c r="D22" s="170">
        <f t="shared" ref="D22:J22" si="1">SUM(D8:D21)</f>
        <v>0</v>
      </c>
      <c r="E22" s="170">
        <f t="shared" si="1"/>
        <v>220655.82</v>
      </c>
      <c r="F22" s="170">
        <f t="shared" si="1"/>
        <v>0</v>
      </c>
      <c r="G22" s="170">
        <f t="shared" si="1"/>
        <v>0</v>
      </c>
      <c r="H22" s="170">
        <f t="shared" si="1"/>
        <v>0</v>
      </c>
      <c r="I22" s="170">
        <f t="shared" si="1"/>
        <v>16071342.359999998</v>
      </c>
      <c r="J22" s="170">
        <f t="shared" si="1"/>
        <v>0</v>
      </c>
      <c r="K22" s="170">
        <f t="shared" ref="K22:S22" si="2">SUM(K8:K21)</f>
        <v>723258008.30731595</v>
      </c>
      <c r="L22" s="170">
        <f t="shared" si="2"/>
        <v>9721629.3379999995</v>
      </c>
      <c r="M22" s="170">
        <f t="shared" si="2"/>
        <v>122810778.1688</v>
      </c>
      <c r="N22" s="170">
        <f t="shared" si="2"/>
        <v>0</v>
      </c>
      <c r="O22" s="170">
        <f t="shared" si="2"/>
        <v>13735137.964900035</v>
      </c>
      <c r="P22" s="170">
        <f t="shared" si="2"/>
        <v>0</v>
      </c>
      <c r="Q22" s="170">
        <f t="shared" si="2"/>
        <v>0</v>
      </c>
      <c r="R22" s="170">
        <f t="shared" si="2"/>
        <v>0</v>
      </c>
      <c r="S22" s="315">
        <f t="shared" si="2"/>
        <v>701228015.69413686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0"/>
  </cols>
  <sheetData>
    <row r="1" spans="1:22">
      <c r="A1" s="2" t="s">
        <v>35</v>
      </c>
      <c r="B1" s="4" t="str">
        <f>'Info '!C2</f>
        <v>JSC "CREDO BANK"</v>
      </c>
    </row>
    <row r="2" spans="1:22">
      <c r="A2" s="2" t="s">
        <v>36</v>
      </c>
      <c r="B2" s="364" t="s">
        <v>522</v>
      </c>
    </row>
    <row r="4" spans="1:22" ht="13.5" thickBot="1">
      <c r="A4" s="4" t="s">
        <v>377</v>
      </c>
      <c r="B4" s="171" t="s">
        <v>100</v>
      </c>
      <c r="V4" s="52" t="s">
        <v>78</v>
      </c>
    </row>
    <row r="5" spans="1:22" ht="12.75" customHeight="1">
      <c r="A5" s="172"/>
      <c r="B5" s="173"/>
      <c r="C5" s="551" t="s">
        <v>288</v>
      </c>
      <c r="D5" s="552"/>
      <c r="E5" s="552"/>
      <c r="F5" s="552"/>
      <c r="G5" s="552"/>
      <c r="H5" s="552"/>
      <c r="I5" s="552"/>
      <c r="J5" s="552"/>
      <c r="K5" s="552"/>
      <c r="L5" s="553"/>
      <c r="M5" s="554" t="s">
        <v>289</v>
      </c>
      <c r="N5" s="555"/>
      <c r="O5" s="555"/>
      <c r="P5" s="555"/>
      <c r="Q5" s="555"/>
      <c r="R5" s="555"/>
      <c r="S5" s="556"/>
      <c r="T5" s="559" t="s">
        <v>375</v>
      </c>
      <c r="U5" s="559" t="s">
        <v>376</v>
      </c>
      <c r="V5" s="557" t="s">
        <v>126</v>
      </c>
    </row>
    <row r="6" spans="1:22" s="112" customFormat="1" ht="102">
      <c r="A6" s="109"/>
      <c r="B6" s="174"/>
      <c r="C6" s="175" t="s">
        <v>115</v>
      </c>
      <c r="D6" s="268" t="s">
        <v>116</v>
      </c>
      <c r="E6" s="202" t="s">
        <v>291</v>
      </c>
      <c r="F6" s="202" t="s">
        <v>292</v>
      </c>
      <c r="G6" s="268" t="s">
        <v>295</v>
      </c>
      <c r="H6" s="268" t="s">
        <v>290</v>
      </c>
      <c r="I6" s="268" t="s">
        <v>117</v>
      </c>
      <c r="J6" s="268" t="s">
        <v>118</v>
      </c>
      <c r="K6" s="176" t="s">
        <v>119</v>
      </c>
      <c r="L6" s="177" t="s">
        <v>120</v>
      </c>
      <c r="M6" s="175" t="s">
        <v>293</v>
      </c>
      <c r="N6" s="176" t="s">
        <v>121</v>
      </c>
      <c r="O6" s="176" t="s">
        <v>122</v>
      </c>
      <c r="P6" s="176" t="s">
        <v>123</v>
      </c>
      <c r="Q6" s="176" t="s">
        <v>124</v>
      </c>
      <c r="R6" s="176" t="s">
        <v>125</v>
      </c>
      <c r="S6" s="294" t="s">
        <v>294</v>
      </c>
      <c r="T6" s="560"/>
      <c r="U6" s="560"/>
      <c r="V6" s="558"/>
    </row>
    <row r="7" spans="1:22" s="167" customFormat="1">
      <c r="A7" s="178">
        <v>1</v>
      </c>
      <c r="B7" s="1" t="s">
        <v>101</v>
      </c>
      <c r="C7" s="179"/>
      <c r="D7" s="166"/>
      <c r="E7" s="166"/>
      <c r="F7" s="166"/>
      <c r="G7" s="166"/>
      <c r="H7" s="166"/>
      <c r="I7" s="166"/>
      <c r="J7" s="166"/>
      <c r="K7" s="166"/>
      <c r="L7" s="180"/>
      <c r="M7" s="179"/>
      <c r="N7" s="166"/>
      <c r="O7" s="166"/>
      <c r="P7" s="166"/>
      <c r="Q7" s="166"/>
      <c r="R7" s="166"/>
      <c r="S7" s="180"/>
      <c r="T7" s="303"/>
      <c r="U7" s="303"/>
      <c r="V7" s="181">
        <f>SUM(C7:S7)</f>
        <v>0</v>
      </c>
    </row>
    <row r="8" spans="1:22" s="167" customFormat="1">
      <c r="A8" s="178">
        <v>2</v>
      </c>
      <c r="B8" s="1" t="s">
        <v>102</v>
      </c>
      <c r="C8" s="179"/>
      <c r="D8" s="166"/>
      <c r="E8" s="166"/>
      <c r="F8" s="166"/>
      <c r="G8" s="166"/>
      <c r="H8" s="166"/>
      <c r="I8" s="166"/>
      <c r="J8" s="166"/>
      <c r="K8" s="166"/>
      <c r="L8" s="180"/>
      <c r="M8" s="179"/>
      <c r="N8" s="166"/>
      <c r="O8" s="166"/>
      <c r="P8" s="166"/>
      <c r="Q8" s="166"/>
      <c r="R8" s="166"/>
      <c r="S8" s="180"/>
      <c r="T8" s="303"/>
      <c r="U8" s="303"/>
      <c r="V8" s="181">
        <f t="shared" ref="V8:V20" si="0">SUM(C8:S8)</f>
        <v>0</v>
      </c>
    </row>
    <row r="9" spans="1:22" s="167" customFormat="1">
      <c r="A9" s="178">
        <v>3</v>
      </c>
      <c r="B9" s="1" t="s">
        <v>281</v>
      </c>
      <c r="C9" s="179"/>
      <c r="D9" s="166"/>
      <c r="E9" s="166"/>
      <c r="F9" s="166"/>
      <c r="G9" s="166"/>
      <c r="H9" s="166"/>
      <c r="I9" s="166"/>
      <c r="J9" s="166"/>
      <c r="K9" s="166"/>
      <c r="L9" s="180"/>
      <c r="M9" s="179"/>
      <c r="N9" s="166"/>
      <c r="O9" s="166"/>
      <c r="P9" s="166"/>
      <c r="Q9" s="166"/>
      <c r="R9" s="166"/>
      <c r="S9" s="180"/>
      <c r="T9" s="303"/>
      <c r="U9" s="303"/>
      <c r="V9" s="181">
        <f t="shared" si="0"/>
        <v>0</v>
      </c>
    </row>
    <row r="10" spans="1:22" s="167" customFormat="1">
      <c r="A10" s="178">
        <v>4</v>
      </c>
      <c r="B10" s="1" t="s">
        <v>103</v>
      </c>
      <c r="C10" s="179"/>
      <c r="D10" s="166"/>
      <c r="E10" s="166"/>
      <c r="F10" s="166"/>
      <c r="G10" s="166"/>
      <c r="H10" s="166"/>
      <c r="I10" s="166"/>
      <c r="J10" s="166"/>
      <c r="K10" s="166"/>
      <c r="L10" s="180"/>
      <c r="M10" s="179"/>
      <c r="N10" s="166"/>
      <c r="O10" s="166"/>
      <c r="P10" s="166"/>
      <c r="Q10" s="166"/>
      <c r="R10" s="166"/>
      <c r="S10" s="180"/>
      <c r="T10" s="303"/>
      <c r="U10" s="303"/>
      <c r="V10" s="181">
        <f t="shared" si="0"/>
        <v>0</v>
      </c>
    </row>
    <row r="11" spans="1:22" s="167" customFormat="1">
      <c r="A11" s="178">
        <v>5</v>
      </c>
      <c r="B11" s="1" t="s">
        <v>104</v>
      </c>
      <c r="C11" s="179"/>
      <c r="D11" s="166"/>
      <c r="E11" s="166"/>
      <c r="F11" s="166"/>
      <c r="G11" s="166"/>
      <c r="H11" s="166"/>
      <c r="I11" s="166"/>
      <c r="J11" s="166"/>
      <c r="K11" s="166"/>
      <c r="L11" s="180"/>
      <c r="M11" s="179"/>
      <c r="N11" s="166"/>
      <c r="O11" s="166"/>
      <c r="P11" s="166"/>
      <c r="Q11" s="166"/>
      <c r="R11" s="166"/>
      <c r="S11" s="180"/>
      <c r="T11" s="303"/>
      <c r="U11" s="303"/>
      <c r="V11" s="181">
        <f t="shared" si="0"/>
        <v>0</v>
      </c>
    </row>
    <row r="12" spans="1:22" s="167" customFormat="1">
      <c r="A12" s="178">
        <v>6</v>
      </c>
      <c r="B12" s="1" t="s">
        <v>105</v>
      </c>
      <c r="C12" s="179"/>
      <c r="D12" s="166"/>
      <c r="E12" s="166"/>
      <c r="F12" s="166"/>
      <c r="G12" s="166"/>
      <c r="H12" s="166"/>
      <c r="I12" s="166"/>
      <c r="J12" s="166"/>
      <c r="K12" s="166"/>
      <c r="L12" s="180"/>
      <c r="M12" s="179"/>
      <c r="N12" s="166"/>
      <c r="O12" s="166"/>
      <c r="P12" s="166"/>
      <c r="Q12" s="166"/>
      <c r="R12" s="166"/>
      <c r="S12" s="180"/>
      <c r="T12" s="303"/>
      <c r="U12" s="303"/>
      <c r="V12" s="181">
        <f t="shared" si="0"/>
        <v>0</v>
      </c>
    </row>
    <row r="13" spans="1:22" s="167" customFormat="1">
      <c r="A13" s="178">
        <v>7</v>
      </c>
      <c r="B13" s="1" t="s">
        <v>106</v>
      </c>
      <c r="C13" s="179"/>
      <c r="D13" s="166"/>
      <c r="E13" s="166"/>
      <c r="F13" s="166"/>
      <c r="G13" s="166"/>
      <c r="H13" s="166"/>
      <c r="I13" s="166"/>
      <c r="J13" s="166"/>
      <c r="K13" s="166"/>
      <c r="L13" s="180"/>
      <c r="M13" s="179"/>
      <c r="N13" s="166"/>
      <c r="O13" s="166"/>
      <c r="P13" s="166"/>
      <c r="Q13" s="166"/>
      <c r="R13" s="166"/>
      <c r="S13" s="180"/>
      <c r="T13" s="303"/>
      <c r="U13" s="303"/>
      <c r="V13" s="181">
        <f t="shared" si="0"/>
        <v>0</v>
      </c>
    </row>
    <row r="14" spans="1:22" s="167" customFormat="1">
      <c r="A14" s="178">
        <v>8</v>
      </c>
      <c r="B14" s="1" t="s">
        <v>107</v>
      </c>
      <c r="C14" s="179"/>
      <c r="D14" s="166"/>
      <c r="E14" s="166"/>
      <c r="F14" s="166"/>
      <c r="G14" s="166"/>
      <c r="H14" s="166"/>
      <c r="I14" s="166"/>
      <c r="J14" s="166"/>
      <c r="K14" s="166"/>
      <c r="L14" s="180"/>
      <c r="M14" s="179"/>
      <c r="N14" s="166"/>
      <c r="O14" s="166"/>
      <c r="P14" s="166"/>
      <c r="Q14" s="166"/>
      <c r="R14" s="166"/>
      <c r="S14" s="180"/>
      <c r="T14" s="303"/>
      <c r="U14" s="303"/>
      <c r="V14" s="181">
        <f t="shared" si="0"/>
        <v>0</v>
      </c>
    </row>
    <row r="15" spans="1:22" s="167" customFormat="1">
      <c r="A15" s="178">
        <v>9</v>
      </c>
      <c r="B15" s="1" t="s">
        <v>108</v>
      </c>
      <c r="C15" s="179"/>
      <c r="D15" s="166"/>
      <c r="E15" s="166"/>
      <c r="F15" s="166"/>
      <c r="G15" s="166"/>
      <c r="H15" s="166"/>
      <c r="I15" s="166"/>
      <c r="J15" s="166"/>
      <c r="K15" s="166"/>
      <c r="L15" s="180"/>
      <c r="M15" s="179"/>
      <c r="N15" s="166"/>
      <c r="O15" s="166"/>
      <c r="P15" s="166"/>
      <c r="Q15" s="166"/>
      <c r="R15" s="166"/>
      <c r="S15" s="180"/>
      <c r="T15" s="303"/>
      <c r="U15" s="303"/>
      <c r="V15" s="181">
        <f t="shared" si="0"/>
        <v>0</v>
      </c>
    </row>
    <row r="16" spans="1:22" s="167" customFormat="1">
      <c r="A16" s="178">
        <v>10</v>
      </c>
      <c r="B16" s="1" t="s">
        <v>109</v>
      </c>
      <c r="C16" s="179"/>
      <c r="D16" s="166"/>
      <c r="E16" s="166"/>
      <c r="F16" s="166"/>
      <c r="G16" s="166"/>
      <c r="H16" s="166"/>
      <c r="I16" s="166"/>
      <c r="J16" s="166"/>
      <c r="K16" s="166"/>
      <c r="L16" s="180"/>
      <c r="M16" s="179"/>
      <c r="N16" s="166"/>
      <c r="O16" s="166"/>
      <c r="P16" s="166"/>
      <c r="Q16" s="166"/>
      <c r="R16" s="166"/>
      <c r="S16" s="180"/>
      <c r="T16" s="303"/>
      <c r="U16" s="303"/>
      <c r="V16" s="181">
        <f t="shared" si="0"/>
        <v>0</v>
      </c>
    </row>
    <row r="17" spans="1:22" s="167" customFormat="1">
      <c r="A17" s="178">
        <v>11</v>
      </c>
      <c r="B17" s="1" t="s">
        <v>110</v>
      </c>
      <c r="C17" s="179"/>
      <c r="D17" s="166"/>
      <c r="E17" s="166"/>
      <c r="F17" s="166"/>
      <c r="G17" s="166"/>
      <c r="H17" s="166"/>
      <c r="I17" s="166"/>
      <c r="J17" s="166"/>
      <c r="K17" s="166"/>
      <c r="L17" s="180"/>
      <c r="M17" s="179"/>
      <c r="N17" s="166"/>
      <c r="O17" s="166"/>
      <c r="P17" s="166"/>
      <c r="Q17" s="166"/>
      <c r="R17" s="166"/>
      <c r="S17" s="180"/>
      <c r="T17" s="303"/>
      <c r="U17" s="303"/>
      <c r="V17" s="181">
        <f t="shared" si="0"/>
        <v>0</v>
      </c>
    </row>
    <row r="18" spans="1:22" s="167" customFormat="1">
      <c r="A18" s="178">
        <v>12</v>
      </c>
      <c r="B18" s="1" t="s">
        <v>111</v>
      </c>
      <c r="C18" s="179"/>
      <c r="D18" s="166"/>
      <c r="E18" s="166"/>
      <c r="F18" s="166"/>
      <c r="G18" s="166"/>
      <c r="H18" s="166"/>
      <c r="I18" s="166"/>
      <c r="J18" s="166"/>
      <c r="K18" s="166"/>
      <c r="L18" s="180"/>
      <c r="M18" s="179"/>
      <c r="N18" s="166"/>
      <c r="O18" s="166"/>
      <c r="P18" s="166"/>
      <c r="Q18" s="166"/>
      <c r="R18" s="166"/>
      <c r="S18" s="180"/>
      <c r="T18" s="303"/>
      <c r="U18" s="303"/>
      <c r="V18" s="181">
        <f t="shared" si="0"/>
        <v>0</v>
      </c>
    </row>
    <row r="19" spans="1:22" s="167" customFormat="1">
      <c r="A19" s="178">
        <v>13</v>
      </c>
      <c r="B19" s="1" t="s">
        <v>112</v>
      </c>
      <c r="C19" s="179"/>
      <c r="D19" s="166"/>
      <c r="E19" s="166"/>
      <c r="F19" s="166"/>
      <c r="G19" s="166"/>
      <c r="H19" s="166"/>
      <c r="I19" s="166"/>
      <c r="J19" s="166"/>
      <c r="K19" s="166"/>
      <c r="L19" s="180"/>
      <c r="M19" s="179"/>
      <c r="N19" s="166"/>
      <c r="O19" s="166"/>
      <c r="P19" s="166"/>
      <c r="Q19" s="166"/>
      <c r="R19" s="166"/>
      <c r="S19" s="180"/>
      <c r="T19" s="303"/>
      <c r="U19" s="303"/>
      <c r="V19" s="181">
        <f t="shared" si="0"/>
        <v>0</v>
      </c>
    </row>
    <row r="20" spans="1:22" s="167" customFormat="1">
      <c r="A20" s="178">
        <v>14</v>
      </c>
      <c r="B20" s="1" t="s">
        <v>113</v>
      </c>
      <c r="C20" s="179"/>
      <c r="D20" s="166"/>
      <c r="E20" s="166"/>
      <c r="F20" s="166"/>
      <c r="G20" s="166"/>
      <c r="H20" s="166"/>
      <c r="I20" s="166"/>
      <c r="J20" s="166"/>
      <c r="K20" s="166"/>
      <c r="L20" s="180"/>
      <c r="M20" s="179"/>
      <c r="N20" s="166"/>
      <c r="O20" s="166"/>
      <c r="P20" s="166"/>
      <c r="Q20" s="166"/>
      <c r="R20" s="166"/>
      <c r="S20" s="180"/>
      <c r="T20" s="303"/>
      <c r="U20" s="303"/>
      <c r="V20" s="181">
        <f t="shared" si="0"/>
        <v>0</v>
      </c>
    </row>
    <row r="21" spans="1:22" ht="13.5" thickBot="1">
      <c r="A21" s="168"/>
      <c r="B21" s="182" t="s">
        <v>114</v>
      </c>
      <c r="C21" s="183">
        <f>SUM(C7:C20)</f>
        <v>0</v>
      </c>
      <c r="D21" s="170">
        <f t="shared" ref="D21:V21" si="1">SUM(D7:D20)</f>
        <v>0</v>
      </c>
      <c r="E21" s="170">
        <f t="shared" si="1"/>
        <v>0</v>
      </c>
      <c r="F21" s="170">
        <f t="shared" si="1"/>
        <v>0</v>
      </c>
      <c r="G21" s="170">
        <f t="shared" si="1"/>
        <v>0</v>
      </c>
      <c r="H21" s="170">
        <f t="shared" si="1"/>
        <v>0</v>
      </c>
      <c r="I21" s="170">
        <f t="shared" si="1"/>
        <v>0</v>
      </c>
      <c r="J21" s="170">
        <f t="shared" si="1"/>
        <v>0</v>
      </c>
      <c r="K21" s="170">
        <f t="shared" si="1"/>
        <v>0</v>
      </c>
      <c r="L21" s="184">
        <f t="shared" si="1"/>
        <v>0</v>
      </c>
      <c r="M21" s="183">
        <f t="shared" si="1"/>
        <v>0</v>
      </c>
      <c r="N21" s="170">
        <f t="shared" si="1"/>
        <v>0</v>
      </c>
      <c r="O21" s="170">
        <f t="shared" si="1"/>
        <v>0</v>
      </c>
      <c r="P21" s="170">
        <f t="shared" si="1"/>
        <v>0</v>
      </c>
      <c r="Q21" s="170">
        <f t="shared" si="1"/>
        <v>0</v>
      </c>
      <c r="R21" s="170">
        <f t="shared" si="1"/>
        <v>0</v>
      </c>
      <c r="S21" s="184">
        <f>SUM(S7:S20)</f>
        <v>0</v>
      </c>
      <c r="T21" s="184">
        <f>SUM(T7:T20)</f>
        <v>0</v>
      </c>
      <c r="U21" s="184">
        <f t="shared" ref="U21" si="2">SUM(U7:U20)</f>
        <v>0</v>
      </c>
      <c r="V21" s="185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86"/>
      <c r="B25" s="186"/>
      <c r="C25" s="7"/>
      <c r="D25" s="86"/>
      <c r="E25" s="86"/>
    </row>
    <row r="26" spans="1:22">
      <c r="A26" s="186"/>
      <c r="B26" s="87"/>
      <c r="C26" s="7"/>
      <c r="D26" s="86"/>
      <c r="E26" s="86"/>
    </row>
    <row r="27" spans="1:22">
      <c r="A27" s="186"/>
      <c r="B27" s="186"/>
      <c r="C27" s="7"/>
      <c r="D27" s="86"/>
      <c r="E27" s="86"/>
    </row>
    <row r="28" spans="1:22">
      <c r="A28" s="186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H8" sqref="H8:H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4" customWidth="1"/>
    <col min="4" max="4" width="14.85546875" style="304" bestFit="1" customWidth="1"/>
    <col min="5" max="5" width="17.7109375" style="304" customWidth="1"/>
    <col min="6" max="6" width="15.85546875" style="304" customWidth="1"/>
    <col min="7" max="7" width="17.42578125" style="304" customWidth="1"/>
    <col min="8" max="8" width="15.28515625" style="304" customWidth="1"/>
    <col min="9" max="16384" width="9.140625" style="50"/>
  </cols>
  <sheetData>
    <row r="1" spans="1:9">
      <c r="A1" s="2" t="s">
        <v>35</v>
      </c>
      <c r="B1" s="4" t="str">
        <f>'Info '!C2</f>
        <v>JSC "CREDO BANK"</v>
      </c>
    </row>
    <row r="2" spans="1:9">
      <c r="A2" s="2" t="s">
        <v>36</v>
      </c>
      <c r="B2" s="364" t="s">
        <v>522</v>
      </c>
    </row>
    <row r="4" spans="1:9" ht="13.5" thickBot="1">
      <c r="A4" s="2" t="s">
        <v>263</v>
      </c>
      <c r="B4" s="171" t="s">
        <v>387</v>
      </c>
    </row>
    <row r="5" spans="1:9">
      <c r="A5" s="172"/>
      <c r="B5" s="187"/>
      <c r="C5" s="305" t="s">
        <v>0</v>
      </c>
      <c r="D5" s="305" t="s">
        <v>1</v>
      </c>
      <c r="E5" s="305" t="s">
        <v>2</v>
      </c>
      <c r="F5" s="305" t="s">
        <v>3</v>
      </c>
      <c r="G5" s="306" t="s">
        <v>4</v>
      </c>
      <c r="H5" s="307" t="s">
        <v>10</v>
      </c>
      <c r="I5" s="188"/>
    </row>
    <row r="6" spans="1:9" s="188" customFormat="1" ht="12.75" customHeight="1">
      <c r="A6" s="189"/>
      <c r="B6" s="563" t="s">
        <v>262</v>
      </c>
      <c r="C6" s="565" t="s">
        <v>379</v>
      </c>
      <c r="D6" s="567" t="s">
        <v>378</v>
      </c>
      <c r="E6" s="568"/>
      <c r="F6" s="565" t="s">
        <v>383</v>
      </c>
      <c r="G6" s="565" t="s">
        <v>384</v>
      </c>
      <c r="H6" s="561" t="s">
        <v>382</v>
      </c>
    </row>
    <row r="7" spans="1:9" ht="38.25">
      <c r="A7" s="191"/>
      <c r="B7" s="564"/>
      <c r="C7" s="566"/>
      <c r="D7" s="308" t="s">
        <v>381</v>
      </c>
      <c r="E7" s="308" t="s">
        <v>380</v>
      </c>
      <c r="F7" s="566"/>
      <c r="G7" s="566"/>
      <c r="H7" s="562"/>
      <c r="I7" s="188"/>
    </row>
    <row r="8" spans="1:9">
      <c r="A8" s="189">
        <v>1</v>
      </c>
      <c r="B8" s="1" t="s">
        <v>101</v>
      </c>
      <c r="C8" s="309">
        <v>53900212.230000004</v>
      </c>
      <c r="D8" s="310"/>
      <c r="E8" s="309"/>
      <c r="F8" s="309">
        <v>28627747.050000001</v>
      </c>
      <c r="G8" s="311">
        <v>28627747.050000001</v>
      </c>
      <c r="H8" s="576">
        <f>G8/(C8+E8)</f>
        <v>0.53112494117539388</v>
      </c>
    </row>
    <row r="9" spans="1:9" ht="15" customHeight="1">
      <c r="A9" s="189">
        <v>2</v>
      </c>
      <c r="B9" s="1" t="s">
        <v>102</v>
      </c>
      <c r="C9" s="309"/>
      <c r="D9" s="310"/>
      <c r="E9" s="309"/>
      <c r="F9" s="309"/>
      <c r="G9" s="311"/>
      <c r="H9" s="576"/>
    </row>
    <row r="10" spans="1:9">
      <c r="A10" s="189">
        <v>3</v>
      </c>
      <c r="B10" s="1" t="s">
        <v>281</v>
      </c>
      <c r="C10" s="309"/>
      <c r="D10" s="310"/>
      <c r="E10" s="309"/>
      <c r="F10" s="309"/>
      <c r="G10" s="311"/>
      <c r="H10" s="576"/>
    </row>
    <row r="11" spans="1:9">
      <c r="A11" s="189">
        <v>4</v>
      </c>
      <c r="B11" s="1" t="s">
        <v>103</v>
      </c>
      <c r="C11" s="309">
        <v>26098016.440000001</v>
      </c>
      <c r="D11" s="310"/>
      <c r="E11" s="309"/>
      <c r="F11" s="309">
        <v>0</v>
      </c>
      <c r="G11" s="311">
        <v>0</v>
      </c>
      <c r="H11" s="576"/>
    </row>
    <row r="12" spans="1:9">
      <c r="A12" s="189">
        <v>5</v>
      </c>
      <c r="B12" s="1" t="s">
        <v>104</v>
      </c>
      <c r="C12" s="309"/>
      <c r="D12" s="310"/>
      <c r="E12" s="309"/>
      <c r="F12" s="309"/>
      <c r="G12" s="311"/>
      <c r="H12" s="576"/>
    </row>
    <row r="13" spans="1:9">
      <c r="A13" s="189">
        <v>6</v>
      </c>
      <c r="B13" s="1" t="s">
        <v>105</v>
      </c>
      <c r="C13" s="309">
        <v>16432901.139999999</v>
      </c>
      <c r="D13" s="310"/>
      <c r="E13" s="309"/>
      <c r="F13" s="309">
        <v>8220705.3039999986</v>
      </c>
      <c r="G13" s="311">
        <v>8220705.3039999986</v>
      </c>
      <c r="H13" s="576">
        <f t="shared" ref="H13:H21" si="0">G13/(C13+E13)</f>
        <v>0.50025891557210445</v>
      </c>
    </row>
    <row r="14" spans="1:9">
      <c r="A14" s="189">
        <v>7</v>
      </c>
      <c r="B14" s="1" t="s">
        <v>106</v>
      </c>
      <c r="C14" s="309"/>
      <c r="D14" s="310"/>
      <c r="E14" s="309"/>
      <c r="F14" s="309"/>
      <c r="G14" s="311"/>
      <c r="H14" s="576"/>
    </row>
    <row r="15" spans="1:9">
      <c r="A15" s="189">
        <v>8</v>
      </c>
      <c r="B15" s="1" t="s">
        <v>107</v>
      </c>
      <c r="C15" s="309">
        <v>723258008.30731595</v>
      </c>
      <c r="D15" s="310">
        <v>48608146.689999998</v>
      </c>
      <c r="E15" s="309">
        <v>9721629.3379999995</v>
      </c>
      <c r="F15" s="309">
        <v>549734728.23398697</v>
      </c>
      <c r="G15" s="311">
        <v>549734728.23398697</v>
      </c>
      <c r="H15" s="576">
        <f t="shared" si="0"/>
        <v>0.75000000000000011</v>
      </c>
    </row>
    <row r="16" spans="1:9">
      <c r="A16" s="189">
        <v>9</v>
      </c>
      <c r="B16" s="1" t="s">
        <v>108</v>
      </c>
      <c r="C16" s="309"/>
      <c r="D16" s="310"/>
      <c r="E16" s="309"/>
      <c r="F16" s="309"/>
      <c r="G16" s="311"/>
      <c r="H16" s="576"/>
    </row>
    <row r="17" spans="1:8">
      <c r="A17" s="189">
        <v>10</v>
      </c>
      <c r="B17" s="1" t="s">
        <v>109</v>
      </c>
      <c r="C17" s="309">
        <v>1779807.6285999967</v>
      </c>
      <c r="D17" s="310"/>
      <c r="E17" s="309"/>
      <c r="F17" s="309">
        <v>1890092.7467499967</v>
      </c>
      <c r="G17" s="311">
        <v>1890092.7467499967</v>
      </c>
      <c r="H17" s="576">
        <f t="shared" si="0"/>
        <v>1.0619646282990429</v>
      </c>
    </row>
    <row r="18" spans="1:8">
      <c r="A18" s="189">
        <v>11</v>
      </c>
      <c r="B18" s="1" t="s">
        <v>110</v>
      </c>
      <c r="C18" s="309">
        <v>48650109.645100042</v>
      </c>
      <c r="D18" s="310"/>
      <c r="E18" s="309"/>
      <c r="F18" s="309">
        <v>55407393.509400055</v>
      </c>
      <c r="G18" s="311">
        <v>55407393.509400055</v>
      </c>
      <c r="H18" s="576">
        <f t="shared" si="0"/>
        <v>1.1388955526224718</v>
      </c>
    </row>
    <row r="19" spans="1:8">
      <c r="A19" s="189">
        <v>12</v>
      </c>
      <c r="B19" s="1" t="s">
        <v>111</v>
      </c>
      <c r="C19" s="309"/>
      <c r="D19" s="310"/>
      <c r="E19" s="309"/>
      <c r="F19" s="309"/>
      <c r="G19" s="311"/>
      <c r="H19" s="576"/>
    </row>
    <row r="20" spans="1:8">
      <c r="A20" s="189">
        <v>13</v>
      </c>
      <c r="B20" s="1" t="s">
        <v>257</v>
      </c>
      <c r="C20" s="309"/>
      <c r="D20" s="310"/>
      <c r="E20" s="309"/>
      <c r="F20" s="309"/>
      <c r="G20" s="311"/>
      <c r="H20" s="576"/>
    </row>
    <row r="21" spans="1:8">
      <c r="A21" s="189">
        <v>14</v>
      </c>
      <c r="B21" s="1" t="s">
        <v>113</v>
      </c>
      <c r="C21" s="309">
        <v>79922860.789999992</v>
      </c>
      <c r="D21" s="310"/>
      <c r="E21" s="309"/>
      <c r="F21" s="309">
        <v>57347348.849999994</v>
      </c>
      <c r="G21" s="311">
        <v>57347348.849999994</v>
      </c>
      <c r="H21" s="576">
        <f t="shared" si="0"/>
        <v>0.71753373544375598</v>
      </c>
    </row>
    <row r="22" spans="1:8" ht="13.5" thickBot="1">
      <c r="A22" s="192"/>
      <c r="B22" s="193" t="s">
        <v>114</v>
      </c>
      <c r="C22" s="312">
        <f>SUM(C8:C21)</f>
        <v>950041916.18101597</v>
      </c>
      <c r="D22" s="312">
        <f>SUM(D8:D21)</f>
        <v>48608146.689999998</v>
      </c>
      <c r="E22" s="312">
        <f>SUM(E8:E21)</f>
        <v>9721629.3379999995</v>
      </c>
      <c r="F22" s="312">
        <f>SUM(F8:F21)</f>
        <v>701228015.69413698</v>
      </c>
      <c r="G22" s="312">
        <f>SUM(G8:G21)</f>
        <v>701228015.69413698</v>
      </c>
      <c r="H22" s="492">
        <f>G22/(C22+E22)</f>
        <v>0.73062580775031472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D7" activePane="bottomRight" state="frozen"/>
      <selection pane="topRight" activeCell="C1" sqref="C1"/>
      <selection pane="bottomLeft" activeCell="A6" sqref="A6"/>
      <selection pane="bottomRight" activeCell="I19" sqref="I19:J19"/>
    </sheetView>
  </sheetViews>
  <sheetFormatPr defaultColWidth="9.140625" defaultRowHeight="12.75"/>
  <cols>
    <col min="1" max="1" width="10.5703125" style="304" bestFit="1" customWidth="1"/>
    <col min="2" max="2" width="85" style="304" customWidth="1"/>
    <col min="3" max="11" width="12.7109375" style="304" customWidth="1"/>
    <col min="12" max="16384" width="9.140625" style="304"/>
  </cols>
  <sheetData>
    <row r="1" spans="1:11">
      <c r="A1" s="304" t="s">
        <v>35</v>
      </c>
      <c r="B1" s="304" t="str">
        <f>'Info '!C2</f>
        <v>JSC "CREDO BANK"</v>
      </c>
    </row>
    <row r="2" spans="1:11">
      <c r="A2" s="304" t="s">
        <v>36</v>
      </c>
      <c r="B2" s="364" t="s">
        <v>522</v>
      </c>
      <c r="C2" s="328"/>
      <c r="D2" s="328"/>
    </row>
    <row r="3" spans="1:11">
      <c r="B3" s="328"/>
      <c r="C3" s="328"/>
      <c r="D3" s="328"/>
    </row>
    <row r="4" spans="1:11" ht="13.5" thickBot="1">
      <c r="A4" s="304" t="s">
        <v>524</v>
      </c>
      <c r="B4" s="355" t="s">
        <v>388</v>
      </c>
      <c r="C4" s="328"/>
      <c r="D4" s="328"/>
    </row>
    <row r="5" spans="1:11" ht="30" customHeight="1">
      <c r="A5" s="569"/>
      <c r="B5" s="570"/>
      <c r="C5" s="571" t="s">
        <v>441</v>
      </c>
      <c r="D5" s="571"/>
      <c r="E5" s="571"/>
      <c r="F5" s="571" t="s">
        <v>442</v>
      </c>
      <c r="G5" s="571"/>
      <c r="H5" s="571"/>
      <c r="I5" s="571" t="s">
        <v>443</v>
      </c>
      <c r="J5" s="571"/>
      <c r="K5" s="572"/>
    </row>
    <row r="6" spans="1:11">
      <c r="A6" s="329"/>
      <c r="B6" s="330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31" t="s">
        <v>391</v>
      </c>
      <c r="B7" s="332"/>
      <c r="C7" s="332"/>
      <c r="D7" s="332"/>
      <c r="E7" s="332"/>
      <c r="F7" s="332"/>
      <c r="G7" s="332"/>
      <c r="H7" s="332"/>
      <c r="I7" s="332"/>
      <c r="J7" s="332"/>
      <c r="K7" s="333"/>
    </row>
    <row r="8" spans="1:11">
      <c r="A8" s="334">
        <v>1</v>
      </c>
      <c r="B8" s="335" t="s">
        <v>389</v>
      </c>
      <c r="C8" s="336"/>
      <c r="D8" s="336"/>
      <c r="E8" s="336"/>
      <c r="F8" s="493">
        <v>54765359.426963426</v>
      </c>
      <c r="G8" s="493">
        <v>48229192.181972116</v>
      </c>
      <c r="H8" s="494">
        <f>F8+G8</f>
        <v>102994551.60893553</v>
      </c>
      <c r="I8" s="493">
        <v>34025099.41040086</v>
      </c>
      <c r="J8" s="493">
        <v>30358080.024587709</v>
      </c>
      <c r="K8" s="495">
        <f>I8+J8</f>
        <v>64383179.434988573</v>
      </c>
    </row>
    <row r="9" spans="1:11">
      <c r="A9" s="331" t="s">
        <v>392</v>
      </c>
      <c r="B9" s="332"/>
      <c r="C9" s="332"/>
      <c r="D9" s="332"/>
      <c r="E9" s="332"/>
      <c r="F9" s="332"/>
      <c r="G9" s="332"/>
      <c r="H9" s="332"/>
      <c r="I9" s="332"/>
      <c r="J9" s="332"/>
      <c r="K9" s="333"/>
    </row>
    <row r="10" spans="1:11">
      <c r="A10" s="337">
        <v>2</v>
      </c>
      <c r="B10" s="338" t="s">
        <v>400</v>
      </c>
      <c r="C10" s="496">
        <v>28452455.906887162</v>
      </c>
      <c r="D10" s="497">
        <v>11670039.397035846</v>
      </c>
      <c r="E10" s="498">
        <f>C10+D10</f>
        <v>40122495.303923011</v>
      </c>
      <c r="F10" s="497">
        <v>8535736.772066148</v>
      </c>
      <c r="G10" s="497">
        <v>3501011.8191107539</v>
      </c>
      <c r="H10" s="498">
        <f>F10+G10</f>
        <v>12036748.591176901</v>
      </c>
      <c r="I10" s="497">
        <v>1422622.7953443583</v>
      </c>
      <c r="J10" s="497">
        <v>583501.96985179232</v>
      </c>
      <c r="K10" s="499">
        <f>I10+J10</f>
        <v>2006124.7651961506</v>
      </c>
    </row>
    <row r="11" spans="1:11">
      <c r="A11" s="337">
        <v>3</v>
      </c>
      <c r="B11" s="338" t="s">
        <v>394</v>
      </c>
      <c r="C11" s="496">
        <v>29530575.099814165</v>
      </c>
      <c r="D11" s="497">
        <v>5693485.8117348896</v>
      </c>
      <c r="E11" s="498">
        <f t="shared" ref="E11:E20" si="0">C11+D11</f>
        <v>35224060.911549054</v>
      </c>
      <c r="F11" s="497">
        <v>23071676.510789942</v>
      </c>
      <c r="G11" s="497">
        <v>5619945.5756741874</v>
      </c>
      <c r="H11" s="498">
        <f t="shared" ref="H11:H21" si="1">F11+G11</f>
        <v>28691622.086464129</v>
      </c>
      <c r="I11" s="497">
        <v>22023618.530200552</v>
      </c>
      <c r="J11" s="497">
        <v>5601560.5166590111</v>
      </c>
      <c r="K11" s="499">
        <f t="shared" ref="K11:K21" si="2">I11+J11</f>
        <v>27625179.046859562</v>
      </c>
    </row>
    <row r="12" spans="1:11">
      <c r="A12" s="337">
        <v>4</v>
      </c>
      <c r="B12" s="338" t="s">
        <v>395</v>
      </c>
      <c r="C12" s="496">
        <v>4000000</v>
      </c>
      <c r="D12" s="497">
        <v>0</v>
      </c>
      <c r="E12" s="498">
        <f t="shared" si="0"/>
        <v>4000000</v>
      </c>
      <c r="F12" s="497">
        <v>0</v>
      </c>
      <c r="G12" s="497">
        <v>0</v>
      </c>
      <c r="H12" s="498">
        <f t="shared" si="1"/>
        <v>0</v>
      </c>
      <c r="I12" s="497"/>
      <c r="J12" s="497"/>
      <c r="K12" s="499">
        <f t="shared" si="2"/>
        <v>0</v>
      </c>
    </row>
    <row r="13" spans="1:11">
      <c r="A13" s="337">
        <v>5</v>
      </c>
      <c r="B13" s="338" t="s">
        <v>403</v>
      </c>
      <c r="C13" s="496">
        <v>46818715.677260183</v>
      </c>
      <c r="D13" s="497">
        <v>1909769.0789026916</v>
      </c>
      <c r="E13" s="498">
        <f t="shared" si="0"/>
        <v>48728484.756162874</v>
      </c>
      <c r="F13" s="497">
        <v>14045614.703178054</v>
      </c>
      <c r="G13" s="497">
        <v>572930.72367080743</v>
      </c>
      <c r="H13" s="498">
        <f t="shared" si="1"/>
        <v>14618545.42684886</v>
      </c>
      <c r="I13" s="497">
        <v>2340935.7838630094</v>
      </c>
      <c r="J13" s="497">
        <v>95488.453945134592</v>
      </c>
      <c r="K13" s="499">
        <f t="shared" si="2"/>
        <v>2436424.2378081442</v>
      </c>
    </row>
    <row r="14" spans="1:11">
      <c r="A14" s="337">
        <v>6</v>
      </c>
      <c r="B14" s="338" t="s">
        <v>436</v>
      </c>
      <c r="C14" s="496"/>
      <c r="D14" s="497"/>
      <c r="E14" s="498">
        <f t="shared" si="0"/>
        <v>0</v>
      </c>
      <c r="F14" s="497">
        <v>0</v>
      </c>
      <c r="G14" s="497">
        <v>0</v>
      </c>
      <c r="H14" s="498">
        <f t="shared" si="1"/>
        <v>0</v>
      </c>
      <c r="I14" s="497">
        <v>0</v>
      </c>
      <c r="J14" s="497">
        <v>0</v>
      </c>
      <c r="K14" s="499">
        <f t="shared" si="2"/>
        <v>0</v>
      </c>
    </row>
    <row r="15" spans="1:11">
      <c r="A15" s="337">
        <v>7</v>
      </c>
      <c r="B15" s="338" t="s">
        <v>437</v>
      </c>
      <c r="C15" s="496">
        <v>6318688.7245755689</v>
      </c>
      <c r="D15" s="497">
        <v>491786.47394755</v>
      </c>
      <c r="E15" s="498">
        <f t="shared" si="0"/>
        <v>6810475.1985231191</v>
      </c>
      <c r="F15" s="497">
        <v>6318688.7245755689</v>
      </c>
      <c r="G15" s="497">
        <v>491786.47394755</v>
      </c>
      <c r="H15" s="498">
        <f t="shared" si="1"/>
        <v>6810475.1985231191</v>
      </c>
      <c r="I15" s="497">
        <v>6318688.7245755689</v>
      </c>
      <c r="J15" s="497">
        <v>491786.47394755</v>
      </c>
      <c r="K15" s="499">
        <f t="shared" si="2"/>
        <v>6810475.1985231191</v>
      </c>
    </row>
    <row r="16" spans="1:11">
      <c r="A16" s="337">
        <v>8</v>
      </c>
      <c r="B16" s="339" t="s">
        <v>396</v>
      </c>
      <c r="C16" s="500">
        <f>SUM(C10:C15)</f>
        <v>115120435.40853707</v>
      </c>
      <c r="D16" s="500">
        <f>SUM(D10:D15)</f>
        <v>19765080.76162098</v>
      </c>
      <c r="E16" s="501">
        <f t="shared" si="0"/>
        <v>134885516.17015806</v>
      </c>
      <c r="F16" s="500">
        <f>SUM(F10:F15)</f>
        <v>51971716.710609719</v>
      </c>
      <c r="G16" s="500">
        <f>SUM(G10:G15)</f>
        <v>10185674.592403298</v>
      </c>
      <c r="H16" s="501">
        <f t="shared" si="1"/>
        <v>62157391.303013019</v>
      </c>
      <c r="I16" s="500">
        <f>SUM(I10:I15)</f>
        <v>32105865.833983485</v>
      </c>
      <c r="J16" s="500">
        <f>SUM(J10:J15)</f>
        <v>6772337.4144034889</v>
      </c>
      <c r="K16" s="502">
        <f t="shared" si="2"/>
        <v>38878203.248386972</v>
      </c>
    </row>
    <row r="17" spans="1:11">
      <c r="A17" s="331" t="s">
        <v>393</v>
      </c>
      <c r="B17" s="332"/>
      <c r="C17" s="503"/>
      <c r="D17" s="503"/>
      <c r="E17" s="498"/>
      <c r="F17" s="503"/>
      <c r="G17" s="503"/>
      <c r="H17" s="498"/>
      <c r="I17" s="503"/>
      <c r="J17" s="503"/>
      <c r="K17" s="499"/>
    </row>
    <row r="18" spans="1:11">
      <c r="A18" s="337">
        <v>9</v>
      </c>
      <c r="B18" s="338" t="s">
        <v>399</v>
      </c>
      <c r="C18" s="496"/>
      <c r="D18" s="497"/>
      <c r="E18" s="498">
        <f t="shared" si="0"/>
        <v>0</v>
      </c>
      <c r="F18" s="497"/>
      <c r="G18" s="497"/>
      <c r="H18" s="498">
        <f t="shared" si="1"/>
        <v>0</v>
      </c>
      <c r="I18" s="497"/>
      <c r="J18" s="497"/>
      <c r="K18" s="499">
        <f t="shared" si="2"/>
        <v>0</v>
      </c>
    </row>
    <row r="19" spans="1:11">
      <c r="A19" s="337">
        <v>10</v>
      </c>
      <c r="B19" s="338" t="s">
        <v>438</v>
      </c>
      <c r="C19" s="496">
        <v>45533250.327977918</v>
      </c>
      <c r="D19" s="496">
        <v>1970881.1396228445</v>
      </c>
      <c r="E19" s="498">
        <f t="shared" si="0"/>
        <v>47504131.467600763</v>
      </c>
      <c r="F19" s="497">
        <v>22766625.163988959</v>
      </c>
      <c r="G19" s="497">
        <v>985440.56981142226</v>
      </c>
      <c r="H19" s="498">
        <f t="shared" si="1"/>
        <v>23752065.733800381</v>
      </c>
      <c r="I19" s="497">
        <v>46402313.790079363</v>
      </c>
      <c r="J19" s="497">
        <v>19097553.704188928</v>
      </c>
      <c r="K19" s="499">
        <f t="shared" si="2"/>
        <v>65499867.494268291</v>
      </c>
    </row>
    <row r="20" spans="1:11">
      <c r="A20" s="337">
        <v>11</v>
      </c>
      <c r="B20" s="338" t="s">
        <v>398</v>
      </c>
      <c r="C20" s="496"/>
      <c r="D20" s="497"/>
      <c r="E20" s="498">
        <f t="shared" si="0"/>
        <v>0</v>
      </c>
      <c r="F20" s="497"/>
      <c r="G20" s="497"/>
      <c r="H20" s="498">
        <f t="shared" si="1"/>
        <v>0</v>
      </c>
      <c r="I20" s="497"/>
      <c r="J20" s="497"/>
      <c r="K20" s="499">
        <f t="shared" si="2"/>
        <v>0</v>
      </c>
    </row>
    <row r="21" spans="1:11" ht="13.5" thickBot="1">
      <c r="A21" s="340">
        <v>12</v>
      </c>
      <c r="B21" s="341" t="s">
        <v>397</v>
      </c>
      <c r="C21" s="504">
        <f>SUM(C18:C20)</f>
        <v>45533250.327977918</v>
      </c>
      <c r="D21" s="504">
        <f t="shared" ref="D21:E21" si="3">SUM(D18:D20)</f>
        <v>1970881.1396228445</v>
      </c>
      <c r="E21" s="504">
        <f t="shared" si="3"/>
        <v>47504131.467600763</v>
      </c>
      <c r="F21" s="504">
        <f>SUM(F18:F20)</f>
        <v>22766625.163988959</v>
      </c>
      <c r="G21" s="504">
        <f>SUM(G18:G20)</f>
        <v>985440.56981142226</v>
      </c>
      <c r="H21" s="501">
        <f t="shared" si="1"/>
        <v>23752065.733800381</v>
      </c>
      <c r="I21" s="504">
        <f>SUM(I18:I20)</f>
        <v>46402313.790079363</v>
      </c>
      <c r="J21" s="504">
        <f>SUM(J18:J20)</f>
        <v>19097553.704188928</v>
      </c>
      <c r="K21" s="502">
        <f t="shared" si="2"/>
        <v>65499867.494268291</v>
      </c>
    </row>
    <row r="22" spans="1:11" ht="38.25" customHeight="1" thickBot="1">
      <c r="A22" s="342"/>
      <c r="B22" s="343"/>
      <c r="C22" s="343"/>
      <c r="D22" s="343"/>
      <c r="E22" s="343"/>
      <c r="F22" s="573" t="s">
        <v>440</v>
      </c>
      <c r="G22" s="571"/>
      <c r="H22" s="571"/>
      <c r="I22" s="573" t="s">
        <v>404</v>
      </c>
      <c r="J22" s="571"/>
      <c r="K22" s="572"/>
    </row>
    <row r="23" spans="1:11" ht="13.5" thickBot="1">
      <c r="A23" s="344">
        <v>13</v>
      </c>
      <c r="B23" s="345" t="s">
        <v>389</v>
      </c>
      <c r="C23" s="346"/>
      <c r="D23" s="346"/>
      <c r="E23" s="346"/>
      <c r="F23" s="505">
        <f>F8</f>
        <v>54765359.426963426</v>
      </c>
      <c r="G23" s="505">
        <f>G8</f>
        <v>48229192.181972116</v>
      </c>
      <c r="H23" s="506">
        <f>F23+G23</f>
        <v>102994551.60893553</v>
      </c>
      <c r="I23" s="505">
        <f>I8</f>
        <v>34025099.41040086</v>
      </c>
      <c r="J23" s="505">
        <f>J8</f>
        <v>30358080.024587709</v>
      </c>
      <c r="K23" s="507">
        <f>I23+J23</f>
        <v>64383179.434988573</v>
      </c>
    </row>
    <row r="24" spans="1:11" ht="13.5" thickBot="1">
      <c r="A24" s="347">
        <v>14</v>
      </c>
      <c r="B24" s="348" t="s">
        <v>401</v>
      </c>
      <c r="C24" s="349"/>
      <c r="D24" s="350"/>
      <c r="E24" s="351"/>
      <c r="F24" s="508">
        <f>MAX(F16-F21,F16*0.25)</f>
        <v>29205091.54662076</v>
      </c>
      <c r="G24" s="508">
        <f>MAX(G16-G21,G16*0.25)</f>
        <v>9200234.0225918759</v>
      </c>
      <c r="H24" s="506">
        <f>F24+G24</f>
        <v>38405325.569212638</v>
      </c>
      <c r="I24" s="508">
        <f>MAX(I16-I21,I16*0.25)</f>
        <v>8026466.4584958712</v>
      </c>
      <c r="J24" s="508">
        <f>MAX(J16-J21,J16*0.25)</f>
        <v>1693084.3536008722</v>
      </c>
      <c r="K24" s="507">
        <f>I24+J24</f>
        <v>9719550.8120967429</v>
      </c>
    </row>
    <row r="25" spans="1:11" ht="13.5" thickBot="1">
      <c r="A25" s="352">
        <v>15</v>
      </c>
      <c r="B25" s="353" t="s">
        <v>402</v>
      </c>
      <c r="C25" s="354"/>
      <c r="D25" s="354"/>
      <c r="E25" s="354"/>
      <c r="F25" s="509">
        <f>F23/F24</f>
        <v>1.8751990330021813</v>
      </c>
      <c r="G25" s="509">
        <f t="shared" ref="G25:K25" si="4">G23/G24</f>
        <v>5.2421701517093648</v>
      </c>
      <c r="H25" s="509">
        <f t="shared" si="4"/>
        <v>2.6817778545666178</v>
      </c>
      <c r="I25" s="509">
        <f t="shared" si="4"/>
        <v>4.2391131373116124</v>
      </c>
      <c r="J25" s="509">
        <f t="shared" si="4"/>
        <v>17.930636450583091</v>
      </c>
      <c r="K25" s="510">
        <f t="shared" si="4"/>
        <v>6.6240900098859159</v>
      </c>
    </row>
    <row r="27" spans="1:11" ht="38.25">
      <c r="B27" s="327" t="s">
        <v>439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  <ignoredErrors>
    <ignoredError sqref="E16 H16 H21 H23:H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0"/>
  </cols>
  <sheetData>
    <row r="1" spans="1:14">
      <c r="A1" s="4" t="s">
        <v>35</v>
      </c>
      <c r="B1" s="4" t="str">
        <f>'Info '!C2</f>
        <v>JSC "CREDO BANK"</v>
      </c>
    </row>
    <row r="2" spans="1:14" ht="14.25" customHeight="1">
      <c r="A2" s="4" t="s">
        <v>36</v>
      </c>
      <c r="B2" s="364" t="s">
        <v>522</v>
      </c>
    </row>
    <row r="3" spans="1:14" ht="14.25" customHeight="1"/>
    <row r="4" spans="1:14" ht="13.5" thickBot="1">
      <c r="A4" s="4" t="s">
        <v>275</v>
      </c>
      <c r="B4" s="267" t="s">
        <v>33</v>
      </c>
    </row>
    <row r="5" spans="1:14" s="199" customFormat="1">
      <c r="A5" s="195"/>
      <c r="B5" s="196"/>
      <c r="C5" s="197" t="s">
        <v>0</v>
      </c>
      <c r="D5" s="197" t="s">
        <v>1</v>
      </c>
      <c r="E5" s="197" t="s">
        <v>2</v>
      </c>
      <c r="F5" s="197" t="s">
        <v>3</v>
      </c>
      <c r="G5" s="197" t="s">
        <v>4</v>
      </c>
      <c r="H5" s="197" t="s">
        <v>10</v>
      </c>
      <c r="I5" s="197" t="s">
        <v>13</v>
      </c>
      <c r="J5" s="197" t="s">
        <v>14</v>
      </c>
      <c r="K5" s="197" t="s">
        <v>15</v>
      </c>
      <c r="L5" s="197" t="s">
        <v>16</v>
      </c>
      <c r="M5" s="197" t="s">
        <v>17</v>
      </c>
      <c r="N5" s="198" t="s">
        <v>18</v>
      </c>
    </row>
    <row r="6" spans="1:14" ht="25.5">
      <c r="A6" s="200"/>
      <c r="B6" s="201"/>
      <c r="C6" s="202" t="s">
        <v>274</v>
      </c>
      <c r="D6" s="203" t="s">
        <v>273</v>
      </c>
      <c r="E6" s="204" t="s">
        <v>272</v>
      </c>
      <c r="F6" s="205">
        <v>0</v>
      </c>
      <c r="G6" s="205">
        <v>0.2</v>
      </c>
      <c r="H6" s="205">
        <v>0.35</v>
      </c>
      <c r="I6" s="205">
        <v>0.5</v>
      </c>
      <c r="J6" s="205">
        <v>0.75</v>
      </c>
      <c r="K6" s="205">
        <v>1</v>
      </c>
      <c r="L6" s="205">
        <v>1.5</v>
      </c>
      <c r="M6" s="205">
        <v>2.5</v>
      </c>
      <c r="N6" s="266" t="s">
        <v>287</v>
      </c>
    </row>
    <row r="7" spans="1:14" ht="15">
      <c r="A7" s="206">
        <v>1</v>
      </c>
      <c r="B7" s="207" t="s">
        <v>271</v>
      </c>
      <c r="C7" s="208">
        <f>SUM(C8:C13)</f>
        <v>14776000</v>
      </c>
      <c r="D7" s="201"/>
      <c r="E7" s="209">
        <f t="shared" ref="E7:M7" si="0">SUM(E8:E13)</f>
        <v>1625360</v>
      </c>
      <c r="F7" s="210">
        <f>SUM(F8:F13)</f>
        <v>0</v>
      </c>
      <c r="G7" s="210">
        <f t="shared" si="0"/>
        <v>0</v>
      </c>
      <c r="H7" s="210">
        <f t="shared" si="0"/>
        <v>0</v>
      </c>
      <c r="I7" s="210">
        <f t="shared" si="0"/>
        <v>0</v>
      </c>
      <c r="J7" s="210">
        <f t="shared" si="0"/>
        <v>0</v>
      </c>
      <c r="K7" s="210">
        <f t="shared" si="0"/>
        <v>1625360</v>
      </c>
      <c r="L7" s="210">
        <f t="shared" si="0"/>
        <v>0</v>
      </c>
      <c r="M7" s="210">
        <f t="shared" si="0"/>
        <v>0</v>
      </c>
      <c r="N7" s="211">
        <f>SUM(N8:N13)</f>
        <v>1625360</v>
      </c>
    </row>
    <row r="8" spans="1:14" ht="14.25">
      <c r="A8" s="206">
        <v>1.1000000000000001</v>
      </c>
      <c r="B8" s="212" t="s">
        <v>269</v>
      </c>
      <c r="C8" s="210">
        <v>0</v>
      </c>
      <c r="D8" s="213">
        <v>0.02</v>
      </c>
      <c r="E8" s="209">
        <f>C8*D8</f>
        <v>0</v>
      </c>
      <c r="F8" s="210"/>
      <c r="G8" s="210"/>
      <c r="H8" s="210"/>
      <c r="I8" s="210"/>
      <c r="J8" s="210"/>
      <c r="K8" s="210"/>
      <c r="L8" s="210"/>
      <c r="M8" s="210"/>
      <c r="N8" s="211">
        <f>SUMPRODUCT($F$6:$M$6,F8:M8)</f>
        <v>0</v>
      </c>
    </row>
    <row r="9" spans="1:14" ht="14.25">
      <c r="A9" s="206">
        <v>1.2</v>
      </c>
      <c r="B9" s="212" t="s">
        <v>268</v>
      </c>
      <c r="C9" s="210">
        <v>0</v>
      </c>
      <c r="D9" s="213">
        <v>0.05</v>
      </c>
      <c r="E9" s="209">
        <f>C9*D9</f>
        <v>0</v>
      </c>
      <c r="F9" s="210"/>
      <c r="G9" s="210"/>
      <c r="H9" s="210"/>
      <c r="I9" s="210"/>
      <c r="J9" s="210"/>
      <c r="K9" s="210"/>
      <c r="L9" s="210"/>
      <c r="M9" s="210"/>
      <c r="N9" s="211">
        <f t="shared" ref="N9:N12" si="1">SUMPRODUCT($F$6:$M$6,F9:M9)</f>
        <v>0</v>
      </c>
    </row>
    <row r="10" spans="1:14" ht="14.25">
      <c r="A10" s="206">
        <v>1.3</v>
      </c>
      <c r="B10" s="212" t="s">
        <v>267</v>
      </c>
      <c r="C10" s="210">
        <v>0</v>
      </c>
      <c r="D10" s="213">
        <v>0.08</v>
      </c>
      <c r="E10" s="209">
        <f>C10*D10</f>
        <v>0</v>
      </c>
      <c r="F10" s="210"/>
      <c r="G10" s="210"/>
      <c r="H10" s="210"/>
      <c r="I10" s="210"/>
      <c r="J10" s="210"/>
      <c r="K10" s="210"/>
      <c r="L10" s="210"/>
      <c r="M10" s="210"/>
      <c r="N10" s="211">
        <f>SUMPRODUCT($F$6:$M$6,F10:M10)</f>
        <v>0</v>
      </c>
    </row>
    <row r="11" spans="1:14" ht="14.25">
      <c r="A11" s="206">
        <v>1.4</v>
      </c>
      <c r="B11" s="212" t="s">
        <v>266</v>
      </c>
      <c r="C11" s="577">
        <v>14776000</v>
      </c>
      <c r="D11" s="213">
        <v>0.11</v>
      </c>
      <c r="E11" s="209">
        <f>C11*D11</f>
        <v>1625360</v>
      </c>
      <c r="F11" s="210"/>
      <c r="G11" s="210"/>
      <c r="H11" s="210"/>
      <c r="I11" s="210"/>
      <c r="J11" s="210"/>
      <c r="K11" s="577">
        <v>1625360</v>
      </c>
      <c r="L11" s="210"/>
      <c r="M11" s="210"/>
      <c r="N11" s="211">
        <f t="shared" si="1"/>
        <v>1625360</v>
      </c>
    </row>
    <row r="12" spans="1:14" ht="14.25">
      <c r="A12" s="206">
        <v>1.5</v>
      </c>
      <c r="B12" s="212" t="s">
        <v>265</v>
      </c>
      <c r="C12" s="210">
        <v>0</v>
      </c>
      <c r="D12" s="213">
        <v>0.14000000000000001</v>
      </c>
      <c r="E12" s="209">
        <f>C12*D12</f>
        <v>0</v>
      </c>
      <c r="F12" s="210"/>
      <c r="G12" s="210"/>
      <c r="H12" s="210"/>
      <c r="I12" s="210"/>
      <c r="J12" s="210"/>
      <c r="K12" s="210"/>
      <c r="L12" s="210"/>
      <c r="M12" s="210"/>
      <c r="N12" s="211">
        <f t="shared" si="1"/>
        <v>0</v>
      </c>
    </row>
    <row r="13" spans="1:14" ht="14.25">
      <c r="A13" s="206">
        <v>1.6</v>
      </c>
      <c r="B13" s="214" t="s">
        <v>264</v>
      </c>
      <c r="C13" s="210">
        <v>0</v>
      </c>
      <c r="D13" s="215"/>
      <c r="E13" s="210"/>
      <c r="F13" s="210"/>
      <c r="G13" s="210"/>
      <c r="H13" s="210"/>
      <c r="I13" s="210"/>
      <c r="J13" s="210"/>
      <c r="K13" s="210"/>
      <c r="L13" s="210"/>
      <c r="M13" s="210"/>
      <c r="N13" s="211">
        <f>SUMPRODUCT($F$6:$M$6,F13:M13)</f>
        <v>0</v>
      </c>
    </row>
    <row r="14" spans="1:14" ht="15">
      <c r="A14" s="206">
        <v>2</v>
      </c>
      <c r="B14" s="216" t="s">
        <v>270</v>
      </c>
      <c r="C14" s="208">
        <f>SUM(C15:C20)</f>
        <v>0</v>
      </c>
      <c r="D14" s="201"/>
      <c r="E14" s="209">
        <f t="shared" ref="E14:M14" si="2">SUM(E15:E20)</f>
        <v>0</v>
      </c>
      <c r="F14" s="210">
        <f t="shared" si="2"/>
        <v>0</v>
      </c>
      <c r="G14" s="210">
        <f t="shared" si="2"/>
        <v>0</v>
      </c>
      <c r="H14" s="210">
        <f t="shared" si="2"/>
        <v>0</v>
      </c>
      <c r="I14" s="210">
        <f t="shared" si="2"/>
        <v>0</v>
      </c>
      <c r="J14" s="210">
        <f t="shared" si="2"/>
        <v>0</v>
      </c>
      <c r="K14" s="210">
        <f t="shared" si="2"/>
        <v>0</v>
      </c>
      <c r="L14" s="210">
        <f t="shared" si="2"/>
        <v>0</v>
      </c>
      <c r="M14" s="210">
        <f t="shared" si="2"/>
        <v>0</v>
      </c>
      <c r="N14" s="211">
        <f>SUM(N15:N20)</f>
        <v>0</v>
      </c>
    </row>
    <row r="15" spans="1:14" ht="14.25">
      <c r="A15" s="206">
        <v>2.1</v>
      </c>
      <c r="B15" s="214" t="s">
        <v>269</v>
      </c>
      <c r="C15" s="210"/>
      <c r="D15" s="213">
        <v>5.0000000000000001E-3</v>
      </c>
      <c r="E15" s="209">
        <f>C15*D15</f>
        <v>0</v>
      </c>
      <c r="F15" s="210"/>
      <c r="G15" s="210"/>
      <c r="H15" s="210"/>
      <c r="I15" s="210"/>
      <c r="J15" s="210"/>
      <c r="K15" s="210"/>
      <c r="L15" s="210"/>
      <c r="M15" s="210"/>
      <c r="N15" s="211">
        <f>SUMPRODUCT($F$6:$M$6,F15:M15)</f>
        <v>0</v>
      </c>
    </row>
    <row r="16" spans="1:14" ht="14.25">
      <c r="A16" s="206">
        <v>2.2000000000000002</v>
      </c>
      <c r="B16" s="214" t="s">
        <v>268</v>
      </c>
      <c r="C16" s="210"/>
      <c r="D16" s="213">
        <v>0.01</v>
      </c>
      <c r="E16" s="209">
        <f>C16*D16</f>
        <v>0</v>
      </c>
      <c r="F16" s="210"/>
      <c r="G16" s="210"/>
      <c r="H16" s="210"/>
      <c r="I16" s="210"/>
      <c r="J16" s="210"/>
      <c r="K16" s="210"/>
      <c r="L16" s="210"/>
      <c r="M16" s="210"/>
      <c r="N16" s="211">
        <f t="shared" ref="N16:N20" si="3">SUMPRODUCT($F$6:$M$6,F16:M16)</f>
        <v>0</v>
      </c>
    </row>
    <row r="17" spans="1:14" ht="14.25">
      <c r="A17" s="206">
        <v>2.2999999999999998</v>
      </c>
      <c r="B17" s="214" t="s">
        <v>267</v>
      </c>
      <c r="C17" s="210"/>
      <c r="D17" s="213">
        <v>0.02</v>
      </c>
      <c r="E17" s="209">
        <f>C17*D17</f>
        <v>0</v>
      </c>
      <c r="F17" s="210"/>
      <c r="G17" s="210"/>
      <c r="H17" s="210"/>
      <c r="I17" s="210"/>
      <c r="J17" s="210"/>
      <c r="K17" s="210"/>
      <c r="L17" s="210"/>
      <c r="M17" s="210"/>
      <c r="N17" s="211">
        <f t="shared" si="3"/>
        <v>0</v>
      </c>
    </row>
    <row r="18" spans="1:14" ht="14.25">
      <c r="A18" s="206">
        <v>2.4</v>
      </c>
      <c r="B18" s="214" t="s">
        <v>266</v>
      </c>
      <c r="C18" s="210"/>
      <c r="D18" s="213">
        <v>0.03</v>
      </c>
      <c r="E18" s="209">
        <f>C18*D18</f>
        <v>0</v>
      </c>
      <c r="F18" s="210"/>
      <c r="G18" s="210"/>
      <c r="H18" s="210"/>
      <c r="I18" s="210"/>
      <c r="J18" s="210"/>
      <c r="K18" s="210"/>
      <c r="L18" s="210"/>
      <c r="M18" s="210"/>
      <c r="N18" s="211">
        <f t="shared" si="3"/>
        <v>0</v>
      </c>
    </row>
    <row r="19" spans="1:14" ht="14.25">
      <c r="A19" s="206">
        <v>2.5</v>
      </c>
      <c r="B19" s="214" t="s">
        <v>265</v>
      </c>
      <c r="C19" s="210"/>
      <c r="D19" s="213">
        <v>0.04</v>
      </c>
      <c r="E19" s="209">
        <f>C19*D19</f>
        <v>0</v>
      </c>
      <c r="F19" s="210"/>
      <c r="G19" s="210"/>
      <c r="H19" s="210"/>
      <c r="I19" s="210"/>
      <c r="J19" s="210"/>
      <c r="K19" s="210"/>
      <c r="L19" s="210"/>
      <c r="M19" s="210"/>
      <c r="N19" s="211">
        <f t="shared" si="3"/>
        <v>0</v>
      </c>
    </row>
    <row r="20" spans="1:14" ht="14.25">
      <c r="A20" s="206">
        <v>2.6</v>
      </c>
      <c r="B20" s="214" t="s">
        <v>264</v>
      </c>
      <c r="C20" s="210"/>
      <c r="D20" s="215"/>
      <c r="E20" s="217"/>
      <c r="F20" s="210"/>
      <c r="G20" s="210"/>
      <c r="H20" s="210"/>
      <c r="I20" s="210"/>
      <c r="J20" s="210"/>
      <c r="K20" s="210"/>
      <c r="L20" s="210"/>
      <c r="M20" s="210"/>
      <c r="N20" s="211">
        <f t="shared" si="3"/>
        <v>0</v>
      </c>
    </row>
    <row r="21" spans="1:14" ht="15.75" thickBot="1">
      <c r="A21" s="218"/>
      <c r="B21" s="219" t="s">
        <v>114</v>
      </c>
      <c r="C21" s="194">
        <f>C14+C7</f>
        <v>14776000</v>
      </c>
      <c r="D21" s="220"/>
      <c r="E21" s="221">
        <f>E14+E7</f>
        <v>1625360</v>
      </c>
      <c r="F21" s="222">
        <f>F7+F14</f>
        <v>0</v>
      </c>
      <c r="G21" s="222">
        <f t="shared" ref="G21:L21" si="4">G7+G14</f>
        <v>0</v>
      </c>
      <c r="H21" s="222">
        <f t="shared" si="4"/>
        <v>0</v>
      </c>
      <c r="I21" s="222">
        <f t="shared" si="4"/>
        <v>0</v>
      </c>
      <c r="J21" s="222">
        <f t="shared" si="4"/>
        <v>0</v>
      </c>
      <c r="K21" s="222">
        <f t="shared" si="4"/>
        <v>1625360</v>
      </c>
      <c r="L21" s="222">
        <f t="shared" si="4"/>
        <v>0</v>
      </c>
      <c r="M21" s="222">
        <f>M7+M14</f>
        <v>0</v>
      </c>
      <c r="N21" s="223">
        <f>N14+N7</f>
        <v>1625360</v>
      </c>
    </row>
    <row r="22" spans="1:14">
      <c r="E22" s="224"/>
      <c r="F22" s="224"/>
      <c r="G22" s="224"/>
      <c r="H22" s="224"/>
      <c r="I22" s="224"/>
      <c r="J22" s="224"/>
      <c r="K22" s="224"/>
      <c r="L22" s="224"/>
      <c r="M22" s="224"/>
    </row>
  </sheetData>
  <conditionalFormatting sqref="E8:E12">
    <cfRule type="expression" dxfId="3" priority="2">
      <formula>(C8*D8)&lt;&gt;SUM(#REF!)</formula>
    </cfRule>
  </conditionalFormatting>
  <conditionalFormatting sqref="E20">
    <cfRule type="expression" dxfId="2" priority="3">
      <formula>$E$88&lt;&gt;SUM(#REF!)</formula>
    </cfRule>
  </conditionalFormatting>
  <conditionalFormatting sqref="E15:E19">
    <cfRule type="expression" dxfId="1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7" zoomScale="90" zoomScaleNormal="90" workbookViewId="0">
      <selection activeCell="C28" sqref="C28:C29"/>
    </sheetView>
  </sheetViews>
  <sheetFormatPr defaultRowHeight="15"/>
  <cols>
    <col min="1" max="1" width="11.42578125" customWidth="1"/>
    <col min="2" max="2" width="76.85546875" style="401" customWidth="1"/>
    <col min="3" max="3" width="22.85546875" customWidth="1"/>
  </cols>
  <sheetData>
    <row r="1" spans="1:3">
      <c r="A1" s="2" t="s">
        <v>35</v>
      </c>
      <c r="B1" t="str">
        <f>'Info '!C2</f>
        <v>JSC "CREDO BANK"</v>
      </c>
    </row>
    <row r="2" spans="1:3">
      <c r="A2" s="2" t="s">
        <v>36</v>
      </c>
      <c r="B2" s="364" t="s">
        <v>522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402" t="s">
        <v>446</v>
      </c>
      <c r="B5" s="403"/>
      <c r="C5" s="404"/>
    </row>
    <row r="6" spans="1:3" ht="24">
      <c r="A6" s="405">
        <v>1</v>
      </c>
      <c r="B6" s="406" t="s">
        <v>447</v>
      </c>
      <c r="C6" s="407">
        <v>942143802.90869999</v>
      </c>
    </row>
    <row r="7" spans="1:3">
      <c r="A7" s="405">
        <v>2</v>
      </c>
      <c r="B7" s="406" t="s">
        <v>448</v>
      </c>
      <c r="C7" s="407">
        <v>-6790699.5999999996</v>
      </c>
    </row>
    <row r="8" spans="1:3" ht="24">
      <c r="A8" s="408">
        <v>3</v>
      </c>
      <c r="B8" s="409" t="s">
        <v>449</v>
      </c>
      <c r="C8" s="520">
        <f>C6+C7</f>
        <v>935353103.30869997</v>
      </c>
    </row>
    <row r="9" spans="1:3">
      <c r="A9" s="402" t="s">
        <v>450</v>
      </c>
      <c r="B9" s="403"/>
      <c r="C9" s="410"/>
    </row>
    <row r="10" spans="1:3" ht="24">
      <c r="A10" s="411">
        <v>4</v>
      </c>
      <c r="B10" s="412" t="s">
        <v>451</v>
      </c>
      <c r="C10" s="407"/>
    </row>
    <row r="11" spans="1:3">
      <c r="A11" s="411">
        <v>5</v>
      </c>
      <c r="B11" s="413" t="s">
        <v>452</v>
      </c>
      <c r="C11" s="407"/>
    </row>
    <row r="12" spans="1:3">
      <c r="A12" s="411" t="s">
        <v>453</v>
      </c>
      <c r="B12" s="413" t="s">
        <v>454</v>
      </c>
      <c r="C12" s="520">
        <f>'15. CCR '!K11</f>
        <v>1625360</v>
      </c>
    </row>
    <row r="13" spans="1:3" ht="24">
      <c r="A13" s="414">
        <v>6</v>
      </c>
      <c r="B13" s="412" t="s">
        <v>455</v>
      </c>
      <c r="C13" s="407"/>
    </row>
    <row r="14" spans="1:3">
      <c r="A14" s="414">
        <v>7</v>
      </c>
      <c r="B14" s="415" t="s">
        <v>456</v>
      </c>
      <c r="C14" s="407"/>
    </row>
    <row r="15" spans="1:3">
      <c r="A15" s="416">
        <v>8</v>
      </c>
      <c r="B15" s="417" t="s">
        <v>457</v>
      </c>
      <c r="C15" s="407"/>
    </row>
    <row r="16" spans="1:3">
      <c r="A16" s="414">
        <v>9</v>
      </c>
      <c r="B16" s="415" t="s">
        <v>458</v>
      </c>
      <c r="C16" s="407"/>
    </row>
    <row r="17" spans="1:3">
      <c r="A17" s="414">
        <v>10</v>
      </c>
      <c r="B17" s="415" t="s">
        <v>459</v>
      </c>
      <c r="C17" s="407"/>
    </row>
    <row r="18" spans="1:3">
      <c r="A18" s="418">
        <v>11</v>
      </c>
      <c r="B18" s="419" t="s">
        <v>460</v>
      </c>
      <c r="C18" s="511">
        <f>SUM(C10:C17)</f>
        <v>1625360</v>
      </c>
    </row>
    <row r="19" spans="1:3">
      <c r="A19" s="420" t="s">
        <v>461</v>
      </c>
      <c r="B19" s="421"/>
      <c r="C19" s="422"/>
    </row>
    <row r="20" spans="1:3" ht="24">
      <c r="A20" s="423">
        <v>12</v>
      </c>
      <c r="B20" s="412" t="s">
        <v>462</v>
      </c>
      <c r="C20" s="407"/>
    </row>
    <row r="21" spans="1:3">
      <c r="A21" s="423">
        <v>13</v>
      </c>
      <c r="B21" s="412" t="s">
        <v>463</v>
      </c>
      <c r="C21" s="407"/>
    </row>
    <row r="22" spans="1:3">
      <c r="A22" s="423">
        <v>14</v>
      </c>
      <c r="B22" s="412" t="s">
        <v>464</v>
      </c>
      <c r="C22" s="407"/>
    </row>
    <row r="23" spans="1:3" ht="24">
      <c r="A23" s="423" t="s">
        <v>465</v>
      </c>
      <c r="B23" s="412" t="s">
        <v>466</v>
      </c>
      <c r="C23" s="407"/>
    </row>
    <row r="24" spans="1:3">
      <c r="A24" s="423">
        <v>15</v>
      </c>
      <c r="B24" s="412" t="s">
        <v>467</v>
      </c>
      <c r="C24" s="407"/>
    </row>
    <row r="25" spans="1:3">
      <c r="A25" s="423" t="s">
        <v>468</v>
      </c>
      <c r="B25" s="412" t="s">
        <v>469</v>
      </c>
      <c r="C25" s="407"/>
    </row>
    <row r="26" spans="1:3">
      <c r="A26" s="424">
        <v>16</v>
      </c>
      <c r="B26" s="425" t="s">
        <v>470</v>
      </c>
      <c r="C26" s="511">
        <f>SUM(C20:C25)</f>
        <v>0</v>
      </c>
    </row>
    <row r="27" spans="1:3">
      <c r="A27" s="402" t="s">
        <v>471</v>
      </c>
      <c r="B27" s="403"/>
      <c r="C27" s="410"/>
    </row>
    <row r="28" spans="1:3">
      <c r="A28" s="426">
        <v>17</v>
      </c>
      <c r="B28" s="413" t="s">
        <v>472</v>
      </c>
      <c r="C28" s="407">
        <v>48608146.689999998</v>
      </c>
    </row>
    <row r="29" spans="1:3">
      <c r="A29" s="426">
        <v>18</v>
      </c>
      <c r="B29" s="413" t="s">
        <v>473</v>
      </c>
      <c r="C29" s="407">
        <v>-38886517.351999998</v>
      </c>
    </row>
    <row r="30" spans="1:3">
      <c r="A30" s="424">
        <v>19</v>
      </c>
      <c r="B30" s="425" t="s">
        <v>474</v>
      </c>
      <c r="C30" s="511">
        <f>C28+C29</f>
        <v>9721629.3379999995</v>
      </c>
    </row>
    <row r="31" spans="1:3">
      <c r="A31" s="402" t="s">
        <v>475</v>
      </c>
      <c r="B31" s="403"/>
      <c r="C31" s="410"/>
    </row>
    <row r="32" spans="1:3" ht="24">
      <c r="A32" s="426" t="s">
        <v>476</v>
      </c>
      <c r="B32" s="412" t="s">
        <v>477</v>
      </c>
      <c r="C32" s="427"/>
    </row>
    <row r="33" spans="1:3">
      <c r="A33" s="426" t="s">
        <v>478</v>
      </c>
      <c r="B33" s="413" t="s">
        <v>479</v>
      </c>
      <c r="C33" s="427"/>
    </row>
    <row r="34" spans="1:3">
      <c r="A34" s="402" t="s">
        <v>480</v>
      </c>
      <c r="B34" s="403"/>
      <c r="C34" s="410"/>
    </row>
    <row r="35" spans="1:3">
      <c r="A35" s="428">
        <v>20</v>
      </c>
      <c r="B35" s="429" t="s">
        <v>481</v>
      </c>
      <c r="C35" s="511">
        <f>'9.Capital'!C28</f>
        <v>121945499.48999994</v>
      </c>
    </row>
    <row r="36" spans="1:3">
      <c r="A36" s="424">
        <v>21</v>
      </c>
      <c r="B36" s="425" t="s">
        <v>482</v>
      </c>
      <c r="C36" s="511">
        <f>C8+C18+C26+C30</f>
        <v>946700092.64669991</v>
      </c>
    </row>
    <row r="37" spans="1:3">
      <c r="A37" s="402" t="s">
        <v>483</v>
      </c>
      <c r="B37" s="403"/>
      <c r="C37" s="410"/>
    </row>
    <row r="38" spans="1:3">
      <c r="A38" s="424">
        <v>22</v>
      </c>
      <c r="B38" s="425" t="s">
        <v>483</v>
      </c>
      <c r="C38" s="512">
        <f t="shared" ref="C38" si="0">C35/C36</f>
        <v>0.12881112026626676</v>
      </c>
    </row>
    <row r="39" spans="1:3">
      <c r="A39" s="402" t="s">
        <v>484</v>
      </c>
      <c r="B39" s="403"/>
      <c r="C39" s="410"/>
    </row>
    <row r="40" spans="1:3">
      <c r="A40" s="430" t="s">
        <v>485</v>
      </c>
      <c r="B40" s="412" t="s">
        <v>486</v>
      </c>
      <c r="C40" s="427"/>
    </row>
    <row r="41" spans="1:3" ht="24">
      <c r="A41" s="431" t="s">
        <v>487</v>
      </c>
      <c r="B41" s="406" t="s">
        <v>488</v>
      </c>
      <c r="C41" s="4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:C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"CREDO BANK"</v>
      </c>
    </row>
    <row r="2" spans="1:8">
      <c r="A2" s="2" t="s">
        <v>36</v>
      </c>
      <c r="B2" s="364" t="s">
        <v>522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5" t="s">
        <v>6</v>
      </c>
      <c r="E5" s="105" t="s">
        <v>7</v>
      </c>
      <c r="F5" s="105" t="s">
        <v>8</v>
      </c>
      <c r="G5" s="14" t="s">
        <v>9</v>
      </c>
    </row>
    <row r="6" spans="1:8">
      <c r="B6" s="243" t="s">
        <v>147</v>
      </c>
      <c r="C6" s="336"/>
      <c r="D6" s="336"/>
      <c r="E6" s="336"/>
      <c r="F6" s="336"/>
      <c r="G6" s="362"/>
    </row>
    <row r="7" spans="1:8">
      <c r="A7" s="15"/>
      <c r="B7" s="244" t="s">
        <v>141</v>
      </c>
      <c r="C7" s="336"/>
      <c r="D7" s="336"/>
      <c r="E7" s="336"/>
      <c r="F7" s="336"/>
      <c r="G7" s="362"/>
    </row>
    <row r="8" spans="1:8" ht="15">
      <c r="A8" s="395">
        <v>1</v>
      </c>
      <c r="B8" s="16" t="s">
        <v>146</v>
      </c>
      <c r="C8" s="17">
        <v>121945499.48999994</v>
      </c>
      <c r="D8" s="17">
        <v>114300002.17000024</v>
      </c>
      <c r="E8" s="18">
        <v>116011251.56999989</v>
      </c>
      <c r="F8" s="18">
        <v>109228272.44</v>
      </c>
      <c r="G8" s="18">
        <v>108448734.33000018</v>
      </c>
    </row>
    <row r="9" spans="1:8" ht="15">
      <c r="A9" s="395">
        <v>2</v>
      </c>
      <c r="B9" s="16" t="s">
        <v>145</v>
      </c>
      <c r="C9" s="17">
        <v>121945499.48999994</v>
      </c>
      <c r="D9" s="17">
        <v>114300002.17000024</v>
      </c>
      <c r="E9" s="18">
        <v>116011251.56999989</v>
      </c>
      <c r="F9" s="18">
        <v>109228272.44</v>
      </c>
      <c r="G9" s="18">
        <v>108448734.33000018</v>
      </c>
    </row>
    <row r="10" spans="1:8" ht="15">
      <c r="A10" s="395">
        <v>3</v>
      </c>
      <c r="B10" s="16" t="s">
        <v>144</v>
      </c>
      <c r="C10" s="17">
        <v>152267146.68617666</v>
      </c>
      <c r="D10" s="17">
        <v>137277850.72747794</v>
      </c>
      <c r="E10" s="18">
        <v>128424850.74434817</v>
      </c>
      <c r="F10" s="18">
        <v>122024792.36109555</v>
      </c>
      <c r="G10" s="18">
        <v>118996081.06192225</v>
      </c>
    </row>
    <row r="11" spans="1:8" ht="15">
      <c r="A11" s="396"/>
      <c r="B11" s="243" t="s">
        <v>143</v>
      </c>
      <c r="C11" s="336"/>
      <c r="D11" s="336"/>
      <c r="E11" s="336"/>
      <c r="F11" s="336"/>
      <c r="G11" s="362"/>
    </row>
    <row r="12" spans="1:8" ht="15" customHeight="1">
      <c r="A12" s="395">
        <v>4</v>
      </c>
      <c r="B12" s="16" t="s">
        <v>276</v>
      </c>
      <c r="C12" s="325">
        <v>917826900.48788691</v>
      </c>
      <c r="D12" s="325">
        <v>853845182.39196527</v>
      </c>
      <c r="E12" s="18">
        <v>811102559.7416122</v>
      </c>
      <c r="F12" s="18">
        <v>839340641.78493786</v>
      </c>
      <c r="G12" s="18">
        <v>843787738.55376565</v>
      </c>
    </row>
    <row r="13" spans="1:8" ht="15">
      <c r="A13" s="396"/>
      <c r="B13" s="243" t="s">
        <v>142</v>
      </c>
      <c r="C13" s="336"/>
      <c r="D13" s="336"/>
      <c r="E13" s="336"/>
      <c r="F13" s="336"/>
      <c r="G13" s="362"/>
    </row>
    <row r="14" spans="1:8" s="19" customFormat="1" ht="15">
      <c r="A14" s="395"/>
      <c r="B14" s="244" t="s">
        <v>141</v>
      </c>
      <c r="C14" s="336"/>
      <c r="D14" s="336"/>
      <c r="E14" s="336"/>
      <c r="F14" s="336"/>
      <c r="G14" s="362"/>
    </row>
    <row r="15" spans="1:8" ht="15">
      <c r="A15" s="397">
        <v>5</v>
      </c>
      <c r="B15" s="16" t="str">
        <f>"Common equity Tier 1 ratio &gt;="&amp;'9.1. Capital Requirements'!C19*100&amp;"%"</f>
        <v>Common equity Tier 1 ratio &gt;=7.64090040692235%</v>
      </c>
      <c r="C15" s="456">
        <v>0.13286328764735233</v>
      </c>
      <c r="D15" s="456">
        <v>0.13386501970977896</v>
      </c>
      <c r="E15" s="457">
        <v>0.14302907835349066</v>
      </c>
      <c r="F15" s="457">
        <v>0.13013580780231929</v>
      </c>
      <c r="G15" s="457">
        <v>0.12852608467134047</v>
      </c>
    </row>
    <row r="16" spans="1:8" ht="15" customHeight="1">
      <c r="A16" s="397">
        <v>6</v>
      </c>
      <c r="B16" s="16" t="str">
        <f>"Tier 1 ratio &gt;="&amp;'9.1. Capital Requirements'!C20*100&amp;"%"</f>
        <v>Tier 1 ratio &gt;=9.356473759271%</v>
      </c>
      <c r="C16" s="456">
        <v>0.13286328764735233</v>
      </c>
      <c r="D16" s="456">
        <v>0.13386501970977896</v>
      </c>
      <c r="E16" s="457">
        <v>0.14302907835349066</v>
      </c>
      <c r="F16" s="457">
        <v>0.13013580780231929</v>
      </c>
      <c r="G16" s="457">
        <v>0.12852608467134047</v>
      </c>
    </row>
    <row r="17" spans="1:7" ht="15">
      <c r="A17" s="397">
        <v>7</v>
      </c>
      <c r="B17" s="16" t="str">
        <f>"Total Regulatory Capital ratio &gt;="&amp;'9.1. Capital Requirements'!C21*100&amp;"%"</f>
        <v>Total Regulatory Capital ratio &gt;=13.1819650123613%</v>
      </c>
      <c r="C17" s="456">
        <v>0.1658996338037558</v>
      </c>
      <c r="D17" s="456">
        <v>0.1607760441335597</v>
      </c>
      <c r="E17" s="457">
        <v>0.15833367704481127</v>
      </c>
      <c r="F17" s="457">
        <v>0.14538172737781194</v>
      </c>
      <c r="G17" s="457">
        <v>0.14102608467134048</v>
      </c>
    </row>
    <row r="18" spans="1:7" ht="15">
      <c r="A18" s="396"/>
      <c r="B18" s="245" t="s">
        <v>140</v>
      </c>
      <c r="C18" s="336"/>
      <c r="D18" s="336"/>
      <c r="E18" s="336"/>
      <c r="F18" s="336"/>
      <c r="G18" s="362"/>
    </row>
    <row r="19" spans="1:7" ht="15" customHeight="1">
      <c r="A19" s="398">
        <v>8</v>
      </c>
      <c r="B19" s="16" t="s">
        <v>139</v>
      </c>
      <c r="C19" s="513">
        <v>0.18040221367609136</v>
      </c>
      <c r="D19" s="458">
        <v>0.18186780094076749</v>
      </c>
      <c r="E19" s="459">
        <v>0.18125362917716736</v>
      </c>
      <c r="F19" s="459">
        <v>0.19146718113957634</v>
      </c>
      <c r="G19" s="459">
        <v>0.18440000000000001</v>
      </c>
    </row>
    <row r="20" spans="1:7" ht="15">
      <c r="A20" s="398">
        <v>9</v>
      </c>
      <c r="B20" s="16" t="s">
        <v>138</v>
      </c>
      <c r="C20" s="458">
        <v>7.6976904491381698E-2</v>
      </c>
      <c r="D20" s="458">
        <v>7.7199110075451965E-2</v>
      </c>
      <c r="E20" s="459">
        <v>7.8175513859688128E-2</v>
      </c>
      <c r="F20" s="459">
        <v>7.8100000000000003E-2</v>
      </c>
      <c r="G20" s="459">
        <v>7.6600000000000001E-2</v>
      </c>
    </row>
    <row r="21" spans="1:7" ht="15">
      <c r="A21" s="398">
        <v>10</v>
      </c>
      <c r="B21" s="16" t="s">
        <v>137</v>
      </c>
      <c r="C21" s="458">
        <v>4.8399999999999999E-2</v>
      </c>
      <c r="D21" s="458">
        <v>4.7942645411220869E-2</v>
      </c>
      <c r="E21" s="459">
        <v>4.2885262166737E-2</v>
      </c>
      <c r="F21" s="459">
        <v>4.5499999999999999E-2</v>
      </c>
      <c r="G21" s="459">
        <v>3.7699999999999997E-2</v>
      </c>
    </row>
    <row r="22" spans="1:7" ht="15">
      <c r="A22" s="398">
        <v>11</v>
      </c>
      <c r="B22" s="16" t="s">
        <v>136</v>
      </c>
      <c r="C22" s="458">
        <v>0.10340000000000001</v>
      </c>
      <c r="D22" s="458">
        <v>0.10466869086531552</v>
      </c>
      <c r="E22" s="459">
        <v>0.10307811531747924</v>
      </c>
      <c r="F22" s="459">
        <v>0.1133</v>
      </c>
      <c r="G22" s="459">
        <v>0.1077</v>
      </c>
    </row>
    <row r="23" spans="1:7" ht="15">
      <c r="A23" s="398">
        <v>12</v>
      </c>
      <c r="B23" s="16" t="s">
        <v>282</v>
      </c>
      <c r="C23" s="458">
        <v>2.7300000000000001E-2</v>
      </c>
      <c r="D23" s="458">
        <v>2.436339117470375E-2</v>
      </c>
      <c r="E23" s="459">
        <v>2.820454581096897E-2</v>
      </c>
      <c r="F23" s="459">
        <v>1.8499999999999999E-2</v>
      </c>
      <c r="G23" s="459">
        <v>1.43E-2</v>
      </c>
    </row>
    <row r="24" spans="1:7" ht="15">
      <c r="A24" s="398">
        <v>13</v>
      </c>
      <c r="B24" s="16" t="s">
        <v>283</v>
      </c>
      <c r="C24" s="458">
        <v>0.19320000000000001</v>
      </c>
      <c r="D24" s="458">
        <v>0.16793851080296396</v>
      </c>
      <c r="E24" s="459">
        <v>0.1904364879242218</v>
      </c>
      <c r="F24" s="459">
        <v>0.1152</v>
      </c>
      <c r="G24" s="459">
        <v>8.6999999999999994E-2</v>
      </c>
    </row>
    <row r="25" spans="1:7" ht="15">
      <c r="A25" s="396"/>
      <c r="B25" s="245" t="s">
        <v>362</v>
      </c>
      <c r="C25" s="336"/>
      <c r="D25" s="336"/>
      <c r="E25" s="336"/>
      <c r="F25" s="336"/>
      <c r="G25" s="362"/>
    </row>
    <row r="26" spans="1:7" ht="15">
      <c r="A26" s="398">
        <v>14</v>
      </c>
      <c r="B26" s="16" t="s">
        <v>135</v>
      </c>
      <c r="C26" s="458">
        <v>1.1900000000000001E-2</v>
      </c>
      <c r="D26" s="458">
        <v>1.6103255019986554E-2</v>
      </c>
      <c r="E26" s="459">
        <v>1.54E-2</v>
      </c>
      <c r="F26" s="459">
        <v>1.15E-2</v>
      </c>
      <c r="G26" s="459">
        <v>1.3899999999999999E-2</v>
      </c>
    </row>
    <row r="27" spans="1:7" ht="15" customHeight="1">
      <c r="A27" s="398">
        <v>15</v>
      </c>
      <c r="B27" s="16" t="s">
        <v>134</v>
      </c>
      <c r="C27" s="458">
        <v>2.8199999999999999E-2</v>
      </c>
      <c r="D27" s="458">
        <v>3.0161120474280601E-2</v>
      </c>
      <c r="E27" s="459">
        <v>2.9100000000000001E-2</v>
      </c>
      <c r="F27" s="459">
        <v>2.76E-2</v>
      </c>
      <c r="G27" s="459">
        <v>2.7E-2</v>
      </c>
    </row>
    <row r="28" spans="1:7" ht="15">
      <c r="A28" s="398">
        <v>16</v>
      </c>
      <c r="B28" s="16" t="s">
        <v>133</v>
      </c>
      <c r="C28" s="458">
        <v>0.1077</v>
      </c>
      <c r="D28" s="458">
        <v>0.11511003127202413</v>
      </c>
      <c r="E28" s="459">
        <v>0.1139</v>
      </c>
      <c r="F28" s="459">
        <v>0.1192</v>
      </c>
      <c r="G28" s="459">
        <v>0.1232</v>
      </c>
    </row>
    <row r="29" spans="1:7" ht="15" customHeight="1">
      <c r="A29" s="398">
        <v>17</v>
      </c>
      <c r="B29" s="16" t="s">
        <v>132</v>
      </c>
      <c r="C29" s="458">
        <v>0.15129999999999999</v>
      </c>
      <c r="D29" s="458">
        <v>0.14128763193978938</v>
      </c>
      <c r="E29" s="459">
        <v>0.14180000000000001</v>
      </c>
      <c r="F29" s="459">
        <v>0.17280000000000001</v>
      </c>
      <c r="G29" s="459">
        <v>0.1721</v>
      </c>
    </row>
    <row r="30" spans="1:7" ht="15">
      <c r="A30" s="398">
        <v>18</v>
      </c>
      <c r="B30" s="16" t="s">
        <v>131</v>
      </c>
      <c r="C30" s="458">
        <v>0.11799999999999999</v>
      </c>
      <c r="D30" s="458">
        <v>5.6935653122070162E-2</v>
      </c>
      <c r="E30" s="459">
        <v>-1.5800000000000002E-2</v>
      </c>
      <c r="F30" s="459">
        <v>0.28570000000000001</v>
      </c>
      <c r="G30" s="459">
        <v>0.20899999999999999</v>
      </c>
    </row>
    <row r="31" spans="1:7" ht="15" customHeight="1">
      <c r="A31" s="396"/>
      <c r="B31" s="245" t="s">
        <v>363</v>
      </c>
      <c r="C31" s="336"/>
      <c r="D31" s="336"/>
      <c r="E31" s="336"/>
      <c r="F31" s="336"/>
      <c r="G31" s="362"/>
    </row>
    <row r="32" spans="1:7" ht="15" customHeight="1">
      <c r="A32" s="398">
        <v>19</v>
      </c>
      <c r="B32" s="16" t="s">
        <v>130</v>
      </c>
      <c r="C32" s="458">
        <v>0.125</v>
      </c>
      <c r="D32" s="458">
        <v>0.1402010103717794</v>
      </c>
      <c r="E32" s="458">
        <v>0.1245</v>
      </c>
      <c r="F32" s="458">
        <v>8.6800000000000002E-2</v>
      </c>
      <c r="G32" s="458">
        <v>9.4E-2</v>
      </c>
    </row>
    <row r="33" spans="1:7" ht="15" customHeight="1">
      <c r="A33" s="398">
        <v>20</v>
      </c>
      <c r="B33" s="16" t="s">
        <v>129</v>
      </c>
      <c r="C33" s="458">
        <v>0.2157</v>
      </c>
      <c r="D33" s="458">
        <v>0.19413923014534593</v>
      </c>
      <c r="E33" s="458">
        <v>0.1923</v>
      </c>
      <c r="F33" s="458">
        <v>0.22109999999999999</v>
      </c>
      <c r="G33" s="458">
        <v>0.21279999999999999</v>
      </c>
    </row>
    <row r="34" spans="1:7" ht="15" customHeight="1">
      <c r="A34" s="398">
        <v>21</v>
      </c>
      <c r="B34" s="16" t="s">
        <v>128</v>
      </c>
      <c r="C34" s="458">
        <v>2.5000000000000001E-2</v>
      </c>
      <c r="D34" s="458">
        <v>1.5505032725646274E-2</v>
      </c>
      <c r="E34" s="458">
        <v>1.2999999999999999E-2</v>
      </c>
      <c r="F34" s="458">
        <v>1.8599999999999998E-2</v>
      </c>
      <c r="G34" s="458">
        <v>1.6899999999999998E-2</v>
      </c>
    </row>
    <row r="35" spans="1:7" ht="15" customHeight="1">
      <c r="A35" s="399"/>
      <c r="B35" s="245" t="s">
        <v>406</v>
      </c>
      <c r="C35" s="336"/>
      <c r="D35" s="336"/>
      <c r="E35" s="336"/>
      <c r="F35" s="336"/>
      <c r="G35" s="362"/>
    </row>
    <row r="36" spans="1:7" ht="15">
      <c r="A36" s="398">
        <v>22</v>
      </c>
      <c r="B36" s="16" t="s">
        <v>389</v>
      </c>
      <c r="C36" s="460">
        <v>102994551.60893553</v>
      </c>
      <c r="D36" s="460">
        <v>75777538.614183202</v>
      </c>
      <c r="E36" s="460">
        <v>68201511.860423028</v>
      </c>
      <c r="F36" s="460">
        <v>73080490.686124027</v>
      </c>
      <c r="G36" s="460">
        <v>67153711.049118847</v>
      </c>
    </row>
    <row r="37" spans="1:7" ht="15" customHeight="1">
      <c r="A37" s="398">
        <v>23</v>
      </c>
      <c r="B37" s="16" t="s">
        <v>401</v>
      </c>
      <c r="C37" s="460">
        <v>38405325.569212638</v>
      </c>
      <c r="D37" s="460">
        <v>34747757.718601964</v>
      </c>
      <c r="E37" s="461">
        <v>14232834.234206108</v>
      </c>
      <c r="F37" s="461">
        <v>15643774.411680583</v>
      </c>
      <c r="G37" s="461">
        <v>12956567.516308036</v>
      </c>
    </row>
    <row r="38" spans="1:7" ht="15.75" thickBot="1">
      <c r="A38" s="400">
        <v>24</v>
      </c>
      <c r="B38" s="246" t="s">
        <v>390</v>
      </c>
      <c r="C38" s="462">
        <v>2.6817778545666178</v>
      </c>
      <c r="D38" s="462">
        <v>2.1807893110068566</v>
      </c>
      <c r="E38" s="463">
        <v>4.7918433347950273</v>
      </c>
      <c r="F38" s="463">
        <v>4.6715382594342278</v>
      </c>
      <c r="G38" s="463">
        <v>5.1829862318545805</v>
      </c>
    </row>
    <row r="39" spans="1:7">
      <c r="A39" s="20"/>
    </row>
    <row r="40" spans="1:7">
      <c r="B40" s="327"/>
    </row>
    <row r="41" spans="1:7" ht="51">
      <c r="B41" s="327" t="s">
        <v>405</v>
      </c>
    </row>
    <row r="43" spans="1:7">
      <c r="B43" s="3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F33" sqref="F33:F39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"CREDO BANK"</v>
      </c>
    </row>
    <row r="2" spans="1:8">
      <c r="A2" s="2" t="s">
        <v>36</v>
      </c>
      <c r="B2" s="364" t="s">
        <v>522</v>
      </c>
    </row>
    <row r="3" spans="1:8">
      <c r="A3" s="2"/>
    </row>
    <row r="4" spans="1:8" ht="15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23" t="s">
        <v>73</v>
      </c>
      <c r="D5" s="524"/>
      <c r="E5" s="525"/>
      <c r="F5" s="523" t="s">
        <v>77</v>
      </c>
      <c r="G5" s="524"/>
      <c r="H5" s="526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 ht="15.75">
      <c r="A7" s="28">
        <v>1</v>
      </c>
      <c r="B7" s="32" t="s">
        <v>40</v>
      </c>
      <c r="C7" s="464">
        <v>12364400.280000001</v>
      </c>
      <c r="D7" s="464">
        <v>10211111.359999999</v>
      </c>
      <c r="E7" s="34">
        <f>C7+D7</f>
        <v>22575511.640000001</v>
      </c>
      <c r="F7" s="466">
        <v>10121535.060000002</v>
      </c>
      <c r="G7" s="467">
        <v>9211706.1800000016</v>
      </c>
      <c r="H7" s="37">
        <f>F7+G7</f>
        <v>19333241.240000002</v>
      </c>
    </row>
    <row r="8" spans="1:8" ht="15.75">
      <c r="A8" s="28">
        <v>2</v>
      </c>
      <c r="B8" s="32" t="s">
        <v>41</v>
      </c>
      <c r="C8" s="464">
        <v>23747047.41</v>
      </c>
      <c r="D8" s="464">
        <v>28627747.050000001</v>
      </c>
      <c r="E8" s="34">
        <f t="shared" ref="E8:E19" si="0">C8+D8</f>
        <v>52374794.460000001</v>
      </c>
      <c r="F8" s="466">
        <v>16360127.119999999</v>
      </c>
      <c r="G8" s="467">
        <v>17536187.810000002</v>
      </c>
      <c r="H8" s="37">
        <f t="shared" ref="H8:H40" si="1">F8+G8</f>
        <v>33896314.93</v>
      </c>
    </row>
    <row r="9" spans="1:8" ht="15.75">
      <c r="A9" s="28">
        <v>3</v>
      </c>
      <c r="B9" s="32" t="s">
        <v>42</v>
      </c>
      <c r="C9" s="464">
        <v>220498.92</v>
      </c>
      <c r="D9" s="464">
        <v>16217260.460000001</v>
      </c>
      <c r="E9" s="34">
        <f t="shared" si="0"/>
        <v>16437759.380000001</v>
      </c>
      <c r="F9" s="466">
        <v>73004.77</v>
      </c>
      <c r="G9" s="467">
        <v>21802494.509999998</v>
      </c>
      <c r="H9" s="37">
        <f t="shared" si="1"/>
        <v>21875499.279999997</v>
      </c>
    </row>
    <row r="10" spans="1:8" ht="15.75">
      <c r="A10" s="28">
        <v>4</v>
      </c>
      <c r="B10" s="32" t="s">
        <v>43</v>
      </c>
      <c r="C10" s="464">
        <v>0</v>
      </c>
      <c r="D10" s="464">
        <v>0</v>
      </c>
      <c r="E10" s="34">
        <f t="shared" si="0"/>
        <v>0</v>
      </c>
      <c r="F10" s="466">
        <v>0</v>
      </c>
      <c r="G10" s="467">
        <v>0</v>
      </c>
      <c r="H10" s="37">
        <f t="shared" si="1"/>
        <v>0</v>
      </c>
    </row>
    <row r="11" spans="1:8" ht="15.75">
      <c r="A11" s="28">
        <v>5</v>
      </c>
      <c r="B11" s="32" t="s">
        <v>44</v>
      </c>
      <c r="C11" s="464">
        <v>27490034.190000001</v>
      </c>
      <c r="D11" s="464">
        <v>0</v>
      </c>
      <c r="E11" s="34">
        <f t="shared" si="0"/>
        <v>27490034.190000001</v>
      </c>
      <c r="F11" s="466">
        <v>0</v>
      </c>
      <c r="G11" s="467">
        <v>0</v>
      </c>
      <c r="H11" s="37">
        <f t="shared" si="1"/>
        <v>0</v>
      </c>
    </row>
    <row r="12" spans="1:8" ht="15.75">
      <c r="A12" s="28">
        <v>6.1</v>
      </c>
      <c r="B12" s="38" t="s">
        <v>45</v>
      </c>
      <c r="C12" s="464">
        <v>683939017.81000006</v>
      </c>
      <c r="D12" s="464">
        <v>82578132.609700009</v>
      </c>
      <c r="E12" s="34">
        <f t="shared" si="0"/>
        <v>766517150.41970003</v>
      </c>
      <c r="F12" s="466">
        <v>565076374.90999103</v>
      </c>
      <c r="G12" s="467">
        <v>79416485.985400036</v>
      </c>
      <c r="H12" s="37">
        <f t="shared" si="1"/>
        <v>644492860.89539111</v>
      </c>
    </row>
    <row r="13" spans="1:8" ht="15.75">
      <c r="A13" s="28">
        <v>6.2</v>
      </c>
      <c r="B13" s="38" t="s">
        <v>46</v>
      </c>
      <c r="C13" s="464">
        <v>-18704248.148600001</v>
      </c>
      <c r="D13" s="464">
        <v>-2953871.9424000005</v>
      </c>
      <c r="E13" s="34">
        <f t="shared" si="0"/>
        <v>-21658120.091000002</v>
      </c>
      <c r="F13" s="466">
        <v>-14626203.169600179</v>
      </c>
      <c r="G13" s="467">
        <v>-2819912.2768000001</v>
      </c>
      <c r="H13" s="37">
        <f t="shared" si="1"/>
        <v>-17446115.44640018</v>
      </c>
    </row>
    <row r="14" spans="1:8">
      <c r="A14" s="28">
        <v>6</v>
      </c>
      <c r="B14" s="32" t="s">
        <v>47</v>
      </c>
      <c r="C14" s="34">
        <f>C12+C13</f>
        <v>665234769.66140008</v>
      </c>
      <c r="D14" s="34">
        <f>D12+D13</f>
        <v>79624260.667300016</v>
      </c>
      <c r="E14" s="34">
        <f t="shared" si="0"/>
        <v>744859030.32870007</v>
      </c>
      <c r="F14" s="34">
        <f>F12+F13</f>
        <v>550450171.7403909</v>
      </c>
      <c r="G14" s="34">
        <f>G12+G13</f>
        <v>76596573.708600029</v>
      </c>
      <c r="H14" s="37">
        <f t="shared" si="1"/>
        <v>627046745.44899094</v>
      </c>
    </row>
    <row r="15" spans="1:8" ht="15.75">
      <c r="A15" s="28">
        <v>7</v>
      </c>
      <c r="B15" s="32" t="s">
        <v>48</v>
      </c>
      <c r="C15" s="464">
        <v>13587438.5</v>
      </c>
      <c r="D15" s="464">
        <v>681186.21</v>
      </c>
      <c r="E15" s="34">
        <f t="shared" si="0"/>
        <v>14268624.710000001</v>
      </c>
      <c r="F15" s="466">
        <v>11584062.520000001</v>
      </c>
      <c r="G15" s="467">
        <v>932125.58</v>
      </c>
      <c r="H15" s="37">
        <f t="shared" si="1"/>
        <v>12516188.100000001</v>
      </c>
    </row>
    <row r="16" spans="1:8" ht="15.75">
      <c r="A16" s="28">
        <v>8</v>
      </c>
      <c r="B16" s="32" t="s">
        <v>209</v>
      </c>
      <c r="C16" s="464">
        <v>316540</v>
      </c>
      <c r="D16" s="464" t="s">
        <v>519</v>
      </c>
      <c r="E16" s="34">
        <f>C16</f>
        <v>316540</v>
      </c>
      <c r="F16" s="466">
        <v>324235</v>
      </c>
      <c r="G16" s="467" t="s">
        <v>519</v>
      </c>
      <c r="H16" s="37">
        <f>F16</f>
        <v>324235</v>
      </c>
    </row>
    <row r="17" spans="1:8" ht="15.75">
      <c r="A17" s="28">
        <v>9</v>
      </c>
      <c r="B17" s="32" t="s">
        <v>49</v>
      </c>
      <c r="C17" s="464">
        <v>0</v>
      </c>
      <c r="D17" s="464">
        <v>0</v>
      </c>
      <c r="E17" s="34">
        <f t="shared" si="0"/>
        <v>0</v>
      </c>
      <c r="F17" s="466">
        <v>0</v>
      </c>
      <c r="G17" s="467">
        <v>0</v>
      </c>
      <c r="H17" s="37">
        <f t="shared" si="1"/>
        <v>0</v>
      </c>
    </row>
    <row r="18" spans="1:8" ht="15.75">
      <c r="A18" s="28">
        <v>10</v>
      </c>
      <c r="B18" s="32" t="s">
        <v>50</v>
      </c>
      <c r="C18" s="464">
        <v>33933411.43</v>
      </c>
      <c r="D18" s="464" t="s">
        <v>519</v>
      </c>
      <c r="E18" s="34">
        <f>C18</f>
        <v>33933411.43</v>
      </c>
      <c r="F18" s="466">
        <v>12505532.57</v>
      </c>
      <c r="G18" s="467" t="s">
        <v>519</v>
      </c>
      <c r="H18" s="37">
        <f>F18</f>
        <v>12505532.57</v>
      </c>
    </row>
    <row r="19" spans="1:8" ht="15.75">
      <c r="A19" s="28">
        <v>11</v>
      </c>
      <c r="B19" s="32" t="s">
        <v>51</v>
      </c>
      <c r="C19" s="464">
        <v>22666054.729999997</v>
      </c>
      <c r="D19" s="464">
        <v>7222042.0399999991</v>
      </c>
      <c r="E19" s="34">
        <f t="shared" si="0"/>
        <v>29888096.769999996</v>
      </c>
      <c r="F19" s="466">
        <v>52642353.519999996</v>
      </c>
      <c r="G19" s="467">
        <v>9923841.2400000002</v>
      </c>
      <c r="H19" s="37">
        <f t="shared" si="1"/>
        <v>62566194.759999998</v>
      </c>
    </row>
    <row r="20" spans="1:8">
      <c r="A20" s="28">
        <v>12</v>
      </c>
      <c r="B20" s="40" t="s">
        <v>52</v>
      </c>
      <c r="C20" s="34">
        <f>SUM(C7:C11)+SUM(C14:C19)</f>
        <v>799560195.1214</v>
      </c>
      <c r="D20" s="34">
        <f>SUM(D7:D11)+SUM(D14:D19)</f>
        <v>142583607.78730002</v>
      </c>
      <c r="E20" s="34">
        <f>C20+D20</f>
        <v>942143802.90869999</v>
      </c>
      <c r="F20" s="34">
        <f>SUM(F7:F11)+SUM(F14:F19)</f>
        <v>654061022.30039096</v>
      </c>
      <c r="G20" s="34">
        <f>SUM(G7:G11)+SUM(G14:G19)</f>
        <v>136002929.02860004</v>
      </c>
      <c r="H20" s="37">
        <f t="shared" si="1"/>
        <v>790063951.32899094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 ht="15.75">
      <c r="A22" s="28">
        <v>13</v>
      </c>
      <c r="B22" s="32" t="s">
        <v>54</v>
      </c>
      <c r="C22" s="464">
        <v>4700000</v>
      </c>
      <c r="D22" s="464">
        <v>0</v>
      </c>
      <c r="E22" s="34">
        <f>C22+D22</f>
        <v>4700000</v>
      </c>
      <c r="F22" s="35">
        <v>20500000</v>
      </c>
      <c r="G22" s="36">
        <v>909180</v>
      </c>
      <c r="H22" s="37">
        <f t="shared" si="1"/>
        <v>21409180</v>
      </c>
    </row>
    <row r="23" spans="1:8" ht="15.75">
      <c r="A23" s="28">
        <v>14</v>
      </c>
      <c r="B23" s="32" t="s">
        <v>55</v>
      </c>
      <c r="C23" s="464">
        <v>15162024.291999999</v>
      </c>
      <c r="D23" s="464">
        <v>4213900.8371000011</v>
      </c>
      <c r="E23" s="34">
        <f t="shared" ref="E23:E40" si="2">C23+D23</f>
        <v>19375925.129100002</v>
      </c>
      <c r="F23" s="35">
        <v>11090028.539999168</v>
      </c>
      <c r="G23" s="36">
        <v>2301308.5147431502</v>
      </c>
      <c r="H23" s="37">
        <f t="shared" si="1"/>
        <v>13391337.054742318</v>
      </c>
    </row>
    <row r="24" spans="1:8" ht="15.75">
      <c r="A24" s="28">
        <v>15</v>
      </c>
      <c r="B24" s="32" t="s">
        <v>56</v>
      </c>
      <c r="C24" s="464">
        <v>2395679.12</v>
      </c>
      <c r="D24" s="464">
        <v>1786905.71</v>
      </c>
      <c r="E24" s="34">
        <f t="shared" si="2"/>
        <v>4182584.83</v>
      </c>
      <c r="F24" s="35">
        <v>0</v>
      </c>
      <c r="G24" s="36">
        <v>0</v>
      </c>
      <c r="H24" s="37">
        <f t="shared" si="1"/>
        <v>0</v>
      </c>
    </row>
    <row r="25" spans="1:8" ht="15.75">
      <c r="A25" s="28">
        <v>16</v>
      </c>
      <c r="B25" s="32" t="s">
        <v>57</v>
      </c>
      <c r="C25" s="464">
        <v>34040856.140000001</v>
      </c>
      <c r="D25" s="464">
        <v>10037957.565399999</v>
      </c>
      <c r="E25" s="34">
        <f t="shared" si="2"/>
        <v>44078813.705399998</v>
      </c>
      <c r="F25" s="35">
        <v>2186955.5699999998</v>
      </c>
      <c r="G25" s="36">
        <v>1895785.3638000004</v>
      </c>
      <c r="H25" s="37">
        <f t="shared" si="1"/>
        <v>4082740.9338000002</v>
      </c>
    </row>
    <row r="26" spans="1:8" ht="15.75">
      <c r="A26" s="28">
        <v>17</v>
      </c>
      <c r="B26" s="32" t="s">
        <v>58</v>
      </c>
      <c r="C26" s="465"/>
      <c r="D26" s="465"/>
      <c r="E26" s="34">
        <f t="shared" si="2"/>
        <v>0</v>
      </c>
      <c r="F26" s="42"/>
      <c r="G26" s="43"/>
      <c r="H26" s="37">
        <f t="shared" si="1"/>
        <v>0</v>
      </c>
    </row>
    <row r="27" spans="1:8" ht="15.75">
      <c r="A27" s="28">
        <v>18</v>
      </c>
      <c r="B27" s="32" t="s">
        <v>59</v>
      </c>
      <c r="C27" s="464">
        <v>493054424.52555561</v>
      </c>
      <c r="D27" s="464">
        <v>147411339.49075431</v>
      </c>
      <c r="E27" s="34">
        <f t="shared" si="2"/>
        <v>640465764.01630998</v>
      </c>
      <c r="F27" s="35">
        <v>413214371.89499998</v>
      </c>
      <c r="G27" s="36">
        <v>129712719.7987783</v>
      </c>
      <c r="H27" s="37">
        <f t="shared" si="1"/>
        <v>542927091.69377828</v>
      </c>
    </row>
    <row r="28" spans="1:8" ht="15.75">
      <c r="A28" s="28">
        <v>19</v>
      </c>
      <c r="B28" s="32" t="s">
        <v>60</v>
      </c>
      <c r="C28" s="464">
        <v>13113890.220000001</v>
      </c>
      <c r="D28" s="464">
        <v>1506336.52</v>
      </c>
      <c r="E28" s="34">
        <f t="shared" si="2"/>
        <v>14620226.74</v>
      </c>
      <c r="F28" s="35">
        <v>12848334.5</v>
      </c>
      <c r="G28" s="36">
        <v>1714889.9300000002</v>
      </c>
      <c r="H28" s="37">
        <f t="shared" si="1"/>
        <v>14563224.43</v>
      </c>
    </row>
    <row r="29" spans="1:8" ht="15.75">
      <c r="A29" s="28">
        <v>20</v>
      </c>
      <c r="B29" s="32" t="s">
        <v>61</v>
      </c>
      <c r="C29" s="464">
        <v>53604808.709999993</v>
      </c>
      <c r="D29" s="464">
        <v>10447041.49</v>
      </c>
      <c r="E29" s="34">
        <f t="shared" si="2"/>
        <v>64051850.199999996</v>
      </c>
      <c r="F29" s="35">
        <v>64790852.719999991</v>
      </c>
      <c r="G29" s="36">
        <v>7526418.2199999997</v>
      </c>
      <c r="H29" s="37">
        <f t="shared" si="1"/>
        <v>72317270.939999998</v>
      </c>
    </row>
    <row r="30" spans="1:8" ht="15.75">
      <c r="A30" s="28">
        <v>21</v>
      </c>
      <c r="B30" s="32" t="s">
        <v>62</v>
      </c>
      <c r="C30" s="464">
        <v>21535980</v>
      </c>
      <c r="D30" s="464">
        <v>0</v>
      </c>
      <c r="E30" s="34">
        <f t="shared" si="2"/>
        <v>21535980</v>
      </c>
      <c r="F30" s="35">
        <v>8119900.0000000009</v>
      </c>
      <c r="G30" s="36">
        <v>0</v>
      </c>
      <c r="H30" s="37">
        <f t="shared" si="1"/>
        <v>8119900.0000000009</v>
      </c>
    </row>
    <row r="31" spans="1:8">
      <c r="A31" s="28">
        <v>22</v>
      </c>
      <c r="B31" s="40" t="s">
        <v>63</v>
      </c>
      <c r="C31" s="34">
        <f>SUM(C22:C30)</f>
        <v>637607663.00755572</v>
      </c>
      <c r="D31" s="34">
        <f>SUM(D22:D30)</f>
        <v>175403481.61325434</v>
      </c>
      <c r="E31" s="34">
        <f>C31+D31</f>
        <v>813011144.62081003</v>
      </c>
      <c r="F31" s="34">
        <f>SUM(F22:F30)</f>
        <v>532750443.22499913</v>
      </c>
      <c r="G31" s="34">
        <f>SUM(G22:G30)</f>
        <v>144060301.82732144</v>
      </c>
      <c r="H31" s="37">
        <f t="shared" si="1"/>
        <v>676810745.0523206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 ht="15.75">
      <c r="A33" s="28">
        <v>23</v>
      </c>
      <c r="B33" s="32" t="s">
        <v>65</v>
      </c>
      <c r="C33" s="464">
        <v>4400000</v>
      </c>
      <c r="D33" s="41"/>
      <c r="E33" s="34">
        <f t="shared" si="2"/>
        <v>4400000</v>
      </c>
      <c r="F33" s="466">
        <v>4400000</v>
      </c>
      <c r="G33" s="43"/>
      <c r="H33" s="37">
        <f t="shared" si="1"/>
        <v>4400000</v>
      </c>
    </row>
    <row r="34" spans="1:8" ht="15.75">
      <c r="A34" s="28">
        <v>24</v>
      </c>
      <c r="B34" s="32" t="s">
        <v>66</v>
      </c>
      <c r="C34" s="464">
        <v>0</v>
      </c>
      <c r="D34" s="41"/>
      <c r="E34" s="34">
        <f t="shared" si="2"/>
        <v>0</v>
      </c>
      <c r="F34" s="466">
        <v>0</v>
      </c>
      <c r="G34" s="43"/>
      <c r="H34" s="37">
        <f t="shared" si="1"/>
        <v>0</v>
      </c>
    </row>
    <row r="35" spans="1:8" ht="15.75">
      <c r="A35" s="28">
        <v>25</v>
      </c>
      <c r="B35" s="39" t="s">
        <v>67</v>
      </c>
      <c r="C35" s="464">
        <v>0</v>
      </c>
      <c r="D35" s="41"/>
      <c r="E35" s="34">
        <f t="shared" si="2"/>
        <v>0</v>
      </c>
      <c r="F35" s="466">
        <v>0</v>
      </c>
      <c r="G35" s="43"/>
      <c r="H35" s="37">
        <f t="shared" si="1"/>
        <v>0</v>
      </c>
    </row>
    <row r="36" spans="1:8" ht="15.75">
      <c r="A36" s="28">
        <v>26</v>
      </c>
      <c r="B36" s="32" t="s">
        <v>68</v>
      </c>
      <c r="C36" s="464">
        <v>0</v>
      </c>
      <c r="D36" s="41"/>
      <c r="E36" s="34">
        <f t="shared" si="2"/>
        <v>0</v>
      </c>
      <c r="F36" s="466">
        <v>0</v>
      </c>
      <c r="G36" s="43"/>
      <c r="H36" s="37">
        <f t="shared" si="1"/>
        <v>0</v>
      </c>
    </row>
    <row r="37" spans="1:8" ht="15.75">
      <c r="A37" s="28">
        <v>27</v>
      </c>
      <c r="B37" s="32" t="s">
        <v>69</v>
      </c>
      <c r="C37" s="464">
        <v>0</v>
      </c>
      <c r="D37" s="41"/>
      <c r="E37" s="34">
        <f t="shared" si="2"/>
        <v>0</v>
      </c>
      <c r="F37" s="466">
        <v>0</v>
      </c>
      <c r="G37" s="43"/>
      <c r="H37" s="37">
        <f t="shared" si="1"/>
        <v>0</v>
      </c>
    </row>
    <row r="38" spans="1:8" ht="15.75">
      <c r="A38" s="28">
        <v>28</v>
      </c>
      <c r="B38" s="32" t="s">
        <v>70</v>
      </c>
      <c r="C38" s="464">
        <v>124336199.08999993</v>
      </c>
      <c r="D38" s="41"/>
      <c r="E38" s="34">
        <f t="shared" si="2"/>
        <v>124336199.08999993</v>
      </c>
      <c r="F38" s="466">
        <v>108456746.92000018</v>
      </c>
      <c r="G38" s="43"/>
      <c r="H38" s="37">
        <f t="shared" si="1"/>
        <v>108456746.92000018</v>
      </c>
    </row>
    <row r="39" spans="1:8" ht="15.75">
      <c r="A39" s="28">
        <v>29</v>
      </c>
      <c r="B39" s="32" t="s">
        <v>71</v>
      </c>
      <c r="C39" s="464">
        <v>396459</v>
      </c>
      <c r="D39" s="41"/>
      <c r="E39" s="34">
        <f t="shared" si="2"/>
        <v>396459</v>
      </c>
      <c r="F39" s="466">
        <v>396459</v>
      </c>
      <c r="G39" s="43"/>
      <c r="H39" s="37">
        <f t="shared" si="1"/>
        <v>396459</v>
      </c>
    </row>
    <row r="40" spans="1:8" ht="15.75">
      <c r="A40" s="28">
        <v>30</v>
      </c>
      <c r="B40" s="295" t="s">
        <v>277</v>
      </c>
      <c r="C40" s="464">
        <f>SUM(C33:C39)</f>
        <v>129132658.08999993</v>
      </c>
      <c r="D40" s="464">
        <f>SUM(D33:D39)</f>
        <v>0</v>
      </c>
      <c r="E40" s="34">
        <f t="shared" si="2"/>
        <v>129132658.08999993</v>
      </c>
      <c r="F40" s="464">
        <f>SUM(F33:F39)</f>
        <v>113253205.92000018</v>
      </c>
      <c r="G40" s="464">
        <f>SUM(G33:G39)</f>
        <v>0</v>
      </c>
      <c r="H40" s="37">
        <f t="shared" si="1"/>
        <v>113253205.92000018</v>
      </c>
    </row>
    <row r="41" spans="1:8" ht="15" thickBot="1">
      <c r="A41" s="45">
        <v>31</v>
      </c>
      <c r="B41" s="46" t="s">
        <v>72</v>
      </c>
      <c r="C41" s="47">
        <f>C31+C40</f>
        <v>766740321.09755564</v>
      </c>
      <c r="D41" s="47">
        <f>D31+D40</f>
        <v>175403481.61325434</v>
      </c>
      <c r="E41" s="47">
        <f>C41+D41</f>
        <v>942143802.71080995</v>
      </c>
      <c r="F41" s="47">
        <f>F31+F40</f>
        <v>646003649.14499927</v>
      </c>
      <c r="G41" s="47">
        <f>G31+G40</f>
        <v>144060301.82732144</v>
      </c>
      <c r="H41" s="48">
        <f>F41+G41</f>
        <v>790063950.97232068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  <ignoredErrors>
    <ignoredError sqref="E16:E17 E18 E20 E31 E40:E41 E14 H16:H17 H18" formula="1"/>
    <ignoredError sqref="C20:D20 F20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0" activePane="bottomRight" state="frozen"/>
      <selection activeCell="B9" sqref="B9"/>
      <selection pane="topRight" activeCell="B9" sqref="B9"/>
      <selection pane="bottomLeft" activeCell="B9" sqref="B9"/>
      <selection pane="bottomRight" activeCell="F66" sqref="F6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4" t="s">
        <v>522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1" t="s">
        <v>204</v>
      </c>
      <c r="B4" s="247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23" t="s">
        <v>73</v>
      </c>
      <c r="D5" s="524"/>
      <c r="E5" s="525"/>
      <c r="F5" s="523" t="s">
        <v>77</v>
      </c>
      <c r="G5" s="524"/>
      <c r="H5" s="526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47" t="s">
        <v>203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202</v>
      </c>
      <c r="C8" s="60">
        <v>1458992.76</v>
      </c>
      <c r="D8" s="60">
        <v>120031.51000000001</v>
      </c>
      <c r="E8" s="468">
        <f t="shared" ref="E8:E22" si="0">C8+D8</f>
        <v>1579024.27</v>
      </c>
      <c r="F8" s="60">
        <v>1333371.3600000001</v>
      </c>
      <c r="G8" s="60">
        <v>449845.42</v>
      </c>
      <c r="H8" s="472">
        <f t="shared" ref="H8:H22" si="1">F8+G8</f>
        <v>1783216.78</v>
      </c>
    </row>
    <row r="9" spans="1:8">
      <c r="A9" s="59">
        <v>2</v>
      </c>
      <c r="B9" s="62" t="s">
        <v>201</v>
      </c>
      <c r="C9" s="63">
        <f>C10+C11+C12+C13+C14+C15+C16+C17+C18</f>
        <v>100917305.05</v>
      </c>
      <c r="D9" s="63">
        <f>D10+D11+D12+D13+D14+D15+D16+D17+D18</f>
        <v>6608614.1099999994</v>
      </c>
      <c r="E9" s="468">
        <f t="shared" si="0"/>
        <v>107525919.16</v>
      </c>
      <c r="F9" s="63">
        <f>F10+F11+F12+F13+F14+F15+F16+F17+F18</f>
        <v>84808227.799999997</v>
      </c>
      <c r="G9" s="63">
        <f>G10+G11+G12+G13+G14+G15+G16+G17+G18</f>
        <v>7599080.3399999999</v>
      </c>
      <c r="H9" s="472">
        <f t="shared" si="1"/>
        <v>92407308.140000001</v>
      </c>
    </row>
    <row r="10" spans="1:8">
      <c r="A10" s="59">
        <v>2.1</v>
      </c>
      <c r="B10" s="64" t="s">
        <v>200</v>
      </c>
      <c r="C10" s="60">
        <v>0</v>
      </c>
      <c r="D10" s="60">
        <v>0</v>
      </c>
      <c r="E10" s="468">
        <f t="shared" si="0"/>
        <v>0</v>
      </c>
      <c r="F10" s="60">
        <v>0</v>
      </c>
      <c r="G10" s="60">
        <v>0</v>
      </c>
      <c r="H10" s="472">
        <f t="shared" si="1"/>
        <v>0</v>
      </c>
    </row>
    <row r="11" spans="1:8">
      <c r="A11" s="59">
        <v>2.2000000000000002</v>
      </c>
      <c r="B11" s="64" t="s">
        <v>199</v>
      </c>
      <c r="C11" s="60">
        <v>270936.05</v>
      </c>
      <c r="D11" s="60">
        <v>751880.79</v>
      </c>
      <c r="E11" s="468">
        <f t="shared" si="0"/>
        <v>1022816.8400000001</v>
      </c>
      <c r="F11" s="60">
        <v>160993.49</v>
      </c>
      <c r="G11" s="60">
        <v>663123.84</v>
      </c>
      <c r="H11" s="472">
        <f t="shared" si="1"/>
        <v>824117.33</v>
      </c>
    </row>
    <row r="12" spans="1:8">
      <c r="A12" s="59">
        <v>2.2999999999999998</v>
      </c>
      <c r="B12" s="64" t="s">
        <v>198</v>
      </c>
      <c r="C12" s="60">
        <v>0</v>
      </c>
      <c r="D12" s="60">
        <v>0</v>
      </c>
      <c r="E12" s="468">
        <f t="shared" si="0"/>
        <v>0</v>
      </c>
      <c r="F12" s="60">
        <v>0</v>
      </c>
      <c r="G12" s="60">
        <v>0</v>
      </c>
      <c r="H12" s="472">
        <f t="shared" si="1"/>
        <v>0</v>
      </c>
    </row>
    <row r="13" spans="1:8">
      <c r="A13" s="59">
        <v>2.4</v>
      </c>
      <c r="B13" s="64" t="s">
        <v>197</v>
      </c>
      <c r="C13" s="60">
        <v>0</v>
      </c>
      <c r="D13" s="60">
        <v>5505.43</v>
      </c>
      <c r="E13" s="468">
        <f t="shared" si="0"/>
        <v>5505.43</v>
      </c>
      <c r="F13" s="60">
        <v>0</v>
      </c>
      <c r="G13" s="60">
        <v>0</v>
      </c>
      <c r="H13" s="472">
        <f t="shared" si="1"/>
        <v>0</v>
      </c>
    </row>
    <row r="14" spans="1:8">
      <c r="A14" s="59">
        <v>2.5</v>
      </c>
      <c r="B14" s="64" t="s">
        <v>196</v>
      </c>
      <c r="C14" s="60">
        <v>27300.21</v>
      </c>
      <c r="D14" s="60">
        <v>69369.25</v>
      </c>
      <c r="E14" s="468">
        <f t="shared" si="0"/>
        <v>96669.459999999992</v>
      </c>
      <c r="F14" s="60">
        <v>6686.01</v>
      </c>
      <c r="G14" s="60">
        <v>54890.41</v>
      </c>
      <c r="H14" s="472">
        <f t="shared" si="1"/>
        <v>61576.420000000006</v>
      </c>
    </row>
    <row r="15" spans="1:8">
      <c r="A15" s="59">
        <v>2.6</v>
      </c>
      <c r="B15" s="64" t="s">
        <v>195</v>
      </c>
      <c r="C15" s="60">
        <v>37685.47</v>
      </c>
      <c r="D15" s="60">
        <v>65017.29</v>
      </c>
      <c r="E15" s="468">
        <f t="shared" si="0"/>
        <v>102702.76000000001</v>
      </c>
      <c r="F15" s="60">
        <v>21686.04</v>
      </c>
      <c r="G15" s="60">
        <v>43948.97</v>
      </c>
      <c r="H15" s="472">
        <f t="shared" si="1"/>
        <v>65635.010000000009</v>
      </c>
    </row>
    <row r="16" spans="1:8">
      <c r="A16" s="59">
        <v>2.7</v>
      </c>
      <c r="B16" s="64" t="s">
        <v>194</v>
      </c>
      <c r="C16" s="60">
        <v>23578.35</v>
      </c>
      <c r="D16" s="60">
        <v>146395.32</v>
      </c>
      <c r="E16" s="468">
        <f t="shared" si="0"/>
        <v>169973.67</v>
      </c>
      <c r="F16" s="60">
        <v>20626.310000000001</v>
      </c>
      <c r="G16" s="60">
        <v>201737.32</v>
      </c>
      <c r="H16" s="472">
        <f t="shared" si="1"/>
        <v>222363.63</v>
      </c>
    </row>
    <row r="17" spans="1:8">
      <c r="A17" s="59">
        <v>2.8</v>
      </c>
      <c r="B17" s="64" t="s">
        <v>193</v>
      </c>
      <c r="C17" s="60">
        <v>100514518.01000001</v>
      </c>
      <c r="D17" s="60">
        <v>5483247.5199999996</v>
      </c>
      <c r="E17" s="468">
        <f t="shared" si="0"/>
        <v>105997765.53</v>
      </c>
      <c r="F17" s="60">
        <v>84582002.480000004</v>
      </c>
      <c r="G17" s="60">
        <v>6523342.0199999996</v>
      </c>
      <c r="H17" s="472">
        <f t="shared" si="1"/>
        <v>91105344.5</v>
      </c>
    </row>
    <row r="18" spans="1:8">
      <c r="A18" s="59">
        <v>2.9</v>
      </c>
      <c r="B18" s="64" t="s">
        <v>192</v>
      </c>
      <c r="C18" s="60">
        <v>43286.96</v>
      </c>
      <c r="D18" s="60">
        <v>87198.51</v>
      </c>
      <c r="E18" s="468">
        <f t="shared" si="0"/>
        <v>130485.47</v>
      </c>
      <c r="F18" s="60">
        <v>16233.47</v>
      </c>
      <c r="G18" s="60">
        <v>112037.78</v>
      </c>
      <c r="H18" s="472">
        <f t="shared" si="1"/>
        <v>128271.25</v>
      </c>
    </row>
    <row r="19" spans="1:8">
      <c r="A19" s="59">
        <v>3</v>
      </c>
      <c r="B19" s="62" t="s">
        <v>191</v>
      </c>
      <c r="C19" s="60">
        <v>6598574.9100000001</v>
      </c>
      <c r="D19" s="60">
        <v>447156.97</v>
      </c>
      <c r="E19" s="468">
        <f t="shared" si="0"/>
        <v>7045731.8799999999</v>
      </c>
      <c r="F19" s="60">
        <v>3421205.97</v>
      </c>
      <c r="G19" s="60">
        <v>651007.56999999995</v>
      </c>
      <c r="H19" s="472">
        <f t="shared" si="1"/>
        <v>4072213.54</v>
      </c>
    </row>
    <row r="20" spans="1:8">
      <c r="A20" s="59">
        <v>4</v>
      </c>
      <c r="B20" s="62" t="s">
        <v>190</v>
      </c>
      <c r="C20" s="60">
        <v>916723.05</v>
      </c>
      <c r="D20" s="60">
        <v>0</v>
      </c>
      <c r="E20" s="468">
        <f t="shared" si="0"/>
        <v>916723.05</v>
      </c>
      <c r="F20" s="60">
        <v>0</v>
      </c>
      <c r="G20" s="60">
        <v>0</v>
      </c>
      <c r="H20" s="472">
        <f t="shared" si="1"/>
        <v>0</v>
      </c>
    </row>
    <row r="21" spans="1:8">
      <c r="A21" s="59">
        <v>5</v>
      </c>
      <c r="B21" s="62" t="s">
        <v>189</v>
      </c>
      <c r="C21" s="60">
        <v>0</v>
      </c>
      <c r="D21" s="60">
        <v>0</v>
      </c>
      <c r="E21" s="468">
        <f t="shared" si="0"/>
        <v>0</v>
      </c>
      <c r="F21" s="60">
        <v>0</v>
      </c>
      <c r="G21" s="60">
        <v>0</v>
      </c>
      <c r="H21" s="472">
        <f t="shared" si="1"/>
        <v>0</v>
      </c>
    </row>
    <row r="22" spans="1:8">
      <c r="A22" s="59">
        <v>6</v>
      </c>
      <c r="B22" s="65" t="s">
        <v>188</v>
      </c>
      <c r="C22" s="63">
        <f>C8+C9+C19+C20+C21</f>
        <v>109891595.77</v>
      </c>
      <c r="D22" s="63">
        <f>D8+D9+D19+D20+D21</f>
        <v>7175802.5899999989</v>
      </c>
      <c r="E22" s="468">
        <f t="shared" si="0"/>
        <v>117067398.36</v>
      </c>
      <c r="F22" s="63">
        <f>F8+F9+F19+F20+F21</f>
        <v>89562805.129999995</v>
      </c>
      <c r="G22" s="63">
        <f>G8+G9+G19+G20+G21</f>
        <v>8699933.3300000001</v>
      </c>
      <c r="H22" s="472">
        <f t="shared" si="1"/>
        <v>98262738.459999993</v>
      </c>
    </row>
    <row r="23" spans="1:8">
      <c r="A23" s="59"/>
      <c r="B23" s="247" t="s">
        <v>187</v>
      </c>
      <c r="C23" s="66"/>
      <c r="D23" s="66"/>
      <c r="E23" s="67"/>
      <c r="F23" s="66"/>
      <c r="G23" s="66"/>
      <c r="H23" s="68"/>
    </row>
    <row r="24" spans="1:8">
      <c r="A24" s="59">
        <v>7</v>
      </c>
      <c r="B24" s="62" t="s">
        <v>186</v>
      </c>
      <c r="C24" s="60">
        <v>20612.349999999999</v>
      </c>
      <c r="D24" s="60">
        <v>2614.73</v>
      </c>
      <c r="E24" s="468">
        <f t="shared" ref="E24:E31" si="2">C24+D24</f>
        <v>23227.079999999998</v>
      </c>
      <c r="F24" s="60">
        <v>0</v>
      </c>
      <c r="G24" s="60">
        <v>0</v>
      </c>
      <c r="H24" s="472">
        <f t="shared" ref="H24:H31" si="3">F24+G24</f>
        <v>0</v>
      </c>
    </row>
    <row r="25" spans="1:8">
      <c r="A25" s="59">
        <v>8</v>
      </c>
      <c r="B25" s="62" t="s">
        <v>185</v>
      </c>
      <c r="C25" s="60">
        <v>1160863.8899999999</v>
      </c>
      <c r="D25" s="60">
        <v>141753.79999999999</v>
      </c>
      <c r="E25" s="468">
        <f t="shared" si="2"/>
        <v>1302617.69</v>
      </c>
      <c r="F25" s="60">
        <v>28812.67</v>
      </c>
      <c r="G25" s="60">
        <v>4922.8999999999996</v>
      </c>
      <c r="H25" s="472">
        <f t="shared" si="3"/>
        <v>33735.57</v>
      </c>
    </row>
    <row r="26" spans="1:8">
      <c r="A26" s="59">
        <v>9</v>
      </c>
      <c r="B26" s="62" t="s">
        <v>184</v>
      </c>
      <c r="C26" s="60">
        <v>1643387.02</v>
      </c>
      <c r="D26" s="60">
        <v>48877.94</v>
      </c>
      <c r="E26" s="468">
        <f t="shared" si="2"/>
        <v>1692264.96</v>
      </c>
      <c r="F26" s="60">
        <v>2881087.67</v>
      </c>
      <c r="G26" s="60">
        <v>49915.18</v>
      </c>
      <c r="H26" s="472">
        <f t="shared" si="3"/>
        <v>2931002.85</v>
      </c>
    </row>
    <row r="27" spans="1:8">
      <c r="A27" s="59">
        <v>10</v>
      </c>
      <c r="B27" s="62" t="s">
        <v>183</v>
      </c>
      <c r="C27" s="60">
        <v>0</v>
      </c>
      <c r="D27" s="60">
        <v>0</v>
      </c>
      <c r="E27" s="468">
        <f t="shared" si="2"/>
        <v>0</v>
      </c>
      <c r="F27" s="60">
        <v>0</v>
      </c>
      <c r="G27" s="60">
        <v>0</v>
      </c>
      <c r="H27" s="472">
        <f t="shared" si="3"/>
        <v>0</v>
      </c>
    </row>
    <row r="28" spans="1:8">
      <c r="A28" s="59">
        <v>11</v>
      </c>
      <c r="B28" s="62" t="s">
        <v>182</v>
      </c>
      <c r="C28" s="60">
        <v>42076957.960000001</v>
      </c>
      <c r="D28" s="60">
        <v>4857123.91</v>
      </c>
      <c r="E28" s="468">
        <f t="shared" si="2"/>
        <v>46934081.870000005</v>
      </c>
      <c r="F28" s="60">
        <v>31185386.010000002</v>
      </c>
      <c r="G28" s="60">
        <v>6701451.4999999991</v>
      </c>
      <c r="H28" s="472">
        <f t="shared" si="3"/>
        <v>37886837.509999998</v>
      </c>
    </row>
    <row r="29" spans="1:8">
      <c r="A29" s="59">
        <v>12</v>
      </c>
      <c r="B29" s="62" t="s">
        <v>181</v>
      </c>
      <c r="C29" s="60">
        <v>0</v>
      </c>
      <c r="D29" s="60">
        <v>0</v>
      </c>
      <c r="E29" s="468">
        <f t="shared" si="2"/>
        <v>0</v>
      </c>
      <c r="F29" s="60">
        <v>0</v>
      </c>
      <c r="G29" s="60">
        <v>0</v>
      </c>
      <c r="H29" s="472">
        <f t="shared" si="3"/>
        <v>0</v>
      </c>
    </row>
    <row r="30" spans="1:8">
      <c r="A30" s="59">
        <v>13</v>
      </c>
      <c r="B30" s="69" t="s">
        <v>180</v>
      </c>
      <c r="C30" s="63">
        <f>C24+C25+C26+C27+C28+C29</f>
        <v>44901821.219999999</v>
      </c>
      <c r="D30" s="63">
        <f>D24+D25+D26+D27+D28+D29</f>
        <v>5050370.38</v>
      </c>
      <c r="E30" s="468">
        <f t="shared" si="2"/>
        <v>49952191.600000001</v>
      </c>
      <c r="F30" s="63">
        <f>F24+F25+F26+F27+F28+F29</f>
        <v>34095286.350000001</v>
      </c>
      <c r="G30" s="63">
        <f>G24+G25+G26+G27+G28+G29</f>
        <v>6756289.5799999991</v>
      </c>
      <c r="H30" s="472">
        <f t="shared" si="3"/>
        <v>40851575.93</v>
      </c>
    </row>
    <row r="31" spans="1:8">
      <c r="A31" s="59">
        <v>14</v>
      </c>
      <c r="B31" s="69" t="s">
        <v>179</v>
      </c>
      <c r="C31" s="63">
        <f>C22-C30</f>
        <v>64989774.549999997</v>
      </c>
      <c r="D31" s="63">
        <f>D22-D30</f>
        <v>2125432.209999999</v>
      </c>
      <c r="E31" s="468">
        <f t="shared" si="2"/>
        <v>67115206.75999999</v>
      </c>
      <c r="F31" s="63">
        <f>F22-F30</f>
        <v>55467518.779999994</v>
      </c>
      <c r="G31" s="63">
        <f>G22-G30</f>
        <v>1943643.7500000009</v>
      </c>
      <c r="H31" s="472">
        <f t="shared" si="3"/>
        <v>57411162.529999994</v>
      </c>
    </row>
    <row r="32" spans="1:8">
      <c r="A32" s="59"/>
      <c r="B32" s="70"/>
      <c r="C32" s="70"/>
      <c r="D32" s="71"/>
      <c r="E32" s="67"/>
      <c r="F32" s="71"/>
      <c r="G32" s="71"/>
      <c r="H32" s="473"/>
    </row>
    <row r="33" spans="1:8">
      <c r="A33" s="59"/>
      <c r="B33" s="70" t="s">
        <v>178</v>
      </c>
      <c r="C33" s="66"/>
      <c r="D33" s="66"/>
      <c r="E33" s="67"/>
      <c r="F33" s="66"/>
      <c r="G33" s="66"/>
      <c r="H33" s="473"/>
    </row>
    <row r="34" spans="1:8">
      <c r="A34" s="59">
        <v>15</v>
      </c>
      <c r="B34" s="72" t="s">
        <v>177</v>
      </c>
      <c r="C34" s="73">
        <f>C35-C36</f>
        <v>32389779.870000005</v>
      </c>
      <c r="D34" s="73">
        <f>D35-D36</f>
        <v>-86213.989999999758</v>
      </c>
      <c r="E34" s="468">
        <f t="shared" ref="E34:E45" si="4">C34+D34</f>
        <v>32303565.880000006</v>
      </c>
      <c r="F34" s="73">
        <f>F35-F36</f>
        <v>23095951.659999996</v>
      </c>
      <c r="G34" s="73">
        <f>G35-G36</f>
        <v>336197.37999999942</v>
      </c>
      <c r="H34" s="468">
        <f t="shared" ref="H34:H45" si="5">F34+G34</f>
        <v>23432149.039999995</v>
      </c>
    </row>
    <row r="35" spans="1:8">
      <c r="A35" s="59">
        <v>15.1</v>
      </c>
      <c r="B35" s="64" t="s">
        <v>176</v>
      </c>
      <c r="C35" s="60">
        <v>36789053.650000006</v>
      </c>
      <c r="D35" s="60">
        <v>1602446.0100000002</v>
      </c>
      <c r="E35" s="468">
        <f t="shared" si="4"/>
        <v>38391499.660000004</v>
      </c>
      <c r="F35" s="60">
        <v>26790081.999999996</v>
      </c>
      <c r="G35" s="60">
        <v>1856213.3299999996</v>
      </c>
      <c r="H35" s="468">
        <f t="shared" si="5"/>
        <v>28646295.329999994</v>
      </c>
    </row>
    <row r="36" spans="1:8">
      <c r="A36" s="59">
        <v>15.2</v>
      </c>
      <c r="B36" s="64" t="s">
        <v>175</v>
      </c>
      <c r="C36" s="60">
        <v>4399273.78</v>
      </c>
      <c r="D36" s="60">
        <v>1688660</v>
      </c>
      <c r="E36" s="468">
        <f t="shared" si="4"/>
        <v>6087933.7800000003</v>
      </c>
      <c r="F36" s="60">
        <v>3694130.3400000003</v>
      </c>
      <c r="G36" s="60">
        <v>1520015.9500000002</v>
      </c>
      <c r="H36" s="468">
        <f t="shared" si="5"/>
        <v>5214146.290000001</v>
      </c>
    </row>
    <row r="37" spans="1:8">
      <c r="A37" s="59">
        <v>16</v>
      </c>
      <c r="B37" s="62" t="s">
        <v>174</v>
      </c>
      <c r="C37" s="60">
        <v>0</v>
      </c>
      <c r="D37" s="60">
        <v>0</v>
      </c>
      <c r="E37" s="468">
        <f t="shared" si="4"/>
        <v>0</v>
      </c>
      <c r="F37" s="60">
        <v>0</v>
      </c>
      <c r="G37" s="60">
        <v>0</v>
      </c>
      <c r="H37" s="468">
        <f t="shared" si="5"/>
        <v>0</v>
      </c>
    </row>
    <row r="38" spans="1:8">
      <c r="A38" s="59">
        <v>17</v>
      </c>
      <c r="B38" s="62" t="s">
        <v>173</v>
      </c>
      <c r="C38" s="60">
        <v>0</v>
      </c>
      <c r="D38" s="60">
        <v>0</v>
      </c>
      <c r="E38" s="468">
        <f t="shared" si="4"/>
        <v>0</v>
      </c>
      <c r="F38" s="60">
        <v>0</v>
      </c>
      <c r="G38" s="60">
        <v>0</v>
      </c>
      <c r="H38" s="468">
        <f t="shared" si="5"/>
        <v>0</v>
      </c>
    </row>
    <row r="39" spans="1:8">
      <c r="A39" s="59">
        <v>18</v>
      </c>
      <c r="B39" s="62" t="s">
        <v>172</v>
      </c>
      <c r="C39" s="60">
        <v>0</v>
      </c>
      <c r="D39" s="60">
        <v>0</v>
      </c>
      <c r="E39" s="468">
        <f t="shared" si="4"/>
        <v>0</v>
      </c>
      <c r="F39" s="60">
        <v>0</v>
      </c>
      <c r="G39" s="60">
        <v>0</v>
      </c>
      <c r="H39" s="468">
        <f t="shared" si="5"/>
        <v>0</v>
      </c>
    </row>
    <row r="40" spans="1:8">
      <c r="A40" s="59">
        <v>19</v>
      </c>
      <c r="B40" s="62" t="s">
        <v>171</v>
      </c>
      <c r="C40" s="60">
        <v>985211.58000000031</v>
      </c>
      <c r="D40" s="60"/>
      <c r="E40" s="468">
        <f t="shared" si="4"/>
        <v>985211.58000000031</v>
      </c>
      <c r="F40" s="60">
        <v>1172441.3700000001</v>
      </c>
      <c r="G40" s="60"/>
      <c r="H40" s="468">
        <f t="shared" si="5"/>
        <v>1172441.3700000001</v>
      </c>
    </row>
    <row r="41" spans="1:8">
      <c r="A41" s="59">
        <v>20</v>
      </c>
      <c r="B41" s="62" t="s">
        <v>170</v>
      </c>
      <c r="C41" s="60">
        <v>379130.95999991894</v>
      </c>
      <c r="D41" s="60"/>
      <c r="E41" s="468">
        <f t="shared" si="4"/>
        <v>379130.95999991894</v>
      </c>
      <c r="F41" s="60">
        <v>-1261463.3299998045</v>
      </c>
      <c r="G41" s="60"/>
      <c r="H41" s="468">
        <f t="shared" si="5"/>
        <v>-1261463.3299998045</v>
      </c>
    </row>
    <row r="42" spans="1:8">
      <c r="A42" s="59">
        <v>21</v>
      </c>
      <c r="B42" s="62" t="s">
        <v>169</v>
      </c>
      <c r="C42" s="60">
        <v>54840.109999999986</v>
      </c>
      <c r="D42" s="60">
        <v>0</v>
      </c>
      <c r="E42" s="468">
        <f t="shared" si="4"/>
        <v>54840.109999999986</v>
      </c>
      <c r="F42" s="60">
        <v>40668.57</v>
      </c>
      <c r="G42" s="60">
        <v>0</v>
      </c>
      <c r="H42" s="468">
        <f t="shared" si="5"/>
        <v>40668.57</v>
      </c>
    </row>
    <row r="43" spans="1:8">
      <c r="A43" s="59">
        <v>22</v>
      </c>
      <c r="B43" s="62" t="s">
        <v>168</v>
      </c>
      <c r="C43" s="60">
        <v>504496.98</v>
      </c>
      <c r="D43" s="60">
        <v>0</v>
      </c>
      <c r="E43" s="468">
        <f t="shared" si="4"/>
        <v>504496.98</v>
      </c>
      <c r="F43" s="60">
        <v>342997.11</v>
      </c>
      <c r="G43" s="60">
        <v>0</v>
      </c>
      <c r="H43" s="468">
        <f t="shared" si="5"/>
        <v>342997.11</v>
      </c>
    </row>
    <row r="44" spans="1:8">
      <c r="A44" s="59">
        <v>23</v>
      </c>
      <c r="B44" s="62" t="s">
        <v>167</v>
      </c>
      <c r="C44" s="60">
        <v>367622.78</v>
      </c>
      <c r="D44" s="60">
        <v>0</v>
      </c>
      <c r="E44" s="468">
        <f t="shared" si="4"/>
        <v>367622.78</v>
      </c>
      <c r="F44" s="60">
        <v>840244.43999999948</v>
      </c>
      <c r="G44" s="60">
        <v>0</v>
      </c>
      <c r="H44" s="468">
        <f t="shared" si="5"/>
        <v>840244.43999999948</v>
      </c>
    </row>
    <row r="45" spans="1:8">
      <c r="A45" s="59">
        <v>24</v>
      </c>
      <c r="B45" s="69" t="s">
        <v>284</v>
      </c>
      <c r="C45" s="63">
        <f>C34+C37+C38+C39+C40+C41+C42+C43+C44</f>
        <v>34681082.279999919</v>
      </c>
      <c r="D45" s="63">
        <f>D34+D37+D38+D39+D40+D41+D42+D43+D44</f>
        <v>-86213.989999999758</v>
      </c>
      <c r="E45" s="468">
        <f t="shared" si="4"/>
        <v>34594868.289999917</v>
      </c>
      <c r="F45" s="63">
        <f>F34+F37+F38+F39+F40+F41+F42+F43+F44</f>
        <v>24230839.820000194</v>
      </c>
      <c r="G45" s="63">
        <f>G34+G37+G38+G39+G40+G41+G42+G43+G44</f>
        <v>336197.37999999942</v>
      </c>
      <c r="H45" s="468">
        <f t="shared" si="5"/>
        <v>24567037.200000193</v>
      </c>
    </row>
    <row r="46" spans="1:8">
      <c r="A46" s="59"/>
      <c r="B46" s="247" t="s">
        <v>166</v>
      </c>
      <c r="C46" s="66"/>
      <c r="D46" s="66"/>
      <c r="E46" s="67"/>
      <c r="F46" s="66"/>
      <c r="G46" s="66"/>
      <c r="H46" s="473"/>
    </row>
    <row r="47" spans="1:8">
      <c r="A47" s="59">
        <v>25</v>
      </c>
      <c r="B47" s="62" t="s">
        <v>165</v>
      </c>
      <c r="C47" s="60">
        <v>2906714.4699999997</v>
      </c>
      <c r="D47" s="60">
        <v>358039.06</v>
      </c>
      <c r="E47" s="468">
        <f t="shared" ref="E47:E54" si="6">C47+D47</f>
        <v>3264753.53</v>
      </c>
      <c r="F47" s="60">
        <v>5015365.91</v>
      </c>
      <c r="G47" s="60">
        <v>0</v>
      </c>
      <c r="H47" s="472">
        <f t="shared" ref="H47:H54" si="7">F47+G47</f>
        <v>5015365.91</v>
      </c>
    </row>
    <row r="48" spans="1:8">
      <c r="A48" s="59">
        <v>26</v>
      </c>
      <c r="B48" s="62" t="s">
        <v>164</v>
      </c>
      <c r="C48" s="60">
        <v>2954926.2199999997</v>
      </c>
      <c r="D48" s="60">
        <v>216489.94999999998</v>
      </c>
      <c r="E48" s="468">
        <f t="shared" si="6"/>
        <v>3171416.17</v>
      </c>
      <c r="F48" s="60">
        <v>2717089.4000000004</v>
      </c>
      <c r="G48" s="60">
        <v>157414.26</v>
      </c>
      <c r="H48" s="472">
        <f t="shared" si="7"/>
        <v>2874503.66</v>
      </c>
    </row>
    <row r="49" spans="1:8">
      <c r="A49" s="59">
        <v>27</v>
      </c>
      <c r="B49" s="62" t="s">
        <v>163</v>
      </c>
      <c r="C49" s="60">
        <v>48927569.939999998</v>
      </c>
      <c r="D49" s="60"/>
      <c r="E49" s="468">
        <f t="shared" si="6"/>
        <v>48927569.939999998</v>
      </c>
      <c r="F49" s="60">
        <v>43661904.229999997</v>
      </c>
      <c r="G49" s="60"/>
      <c r="H49" s="472">
        <f t="shared" si="7"/>
        <v>43661904.229999997</v>
      </c>
    </row>
    <row r="50" spans="1:8">
      <c r="A50" s="59">
        <v>28</v>
      </c>
      <c r="B50" s="62" t="s">
        <v>162</v>
      </c>
      <c r="C50" s="60">
        <v>359306.88</v>
      </c>
      <c r="D50" s="60"/>
      <c r="E50" s="468">
        <f t="shared" si="6"/>
        <v>359306.88</v>
      </c>
      <c r="F50" s="60">
        <v>372901.03</v>
      </c>
      <c r="G50" s="60"/>
      <c r="H50" s="472">
        <f t="shared" si="7"/>
        <v>372901.03</v>
      </c>
    </row>
    <row r="51" spans="1:8">
      <c r="A51" s="59">
        <v>29</v>
      </c>
      <c r="B51" s="62" t="s">
        <v>161</v>
      </c>
      <c r="C51" s="60">
        <v>6330707.4499999993</v>
      </c>
      <c r="D51" s="60"/>
      <c r="E51" s="468">
        <f t="shared" si="6"/>
        <v>6330707.4499999993</v>
      </c>
      <c r="F51" s="60">
        <v>2693637.75</v>
      </c>
      <c r="G51" s="60"/>
      <c r="H51" s="472">
        <f t="shared" si="7"/>
        <v>2693637.75</v>
      </c>
    </row>
    <row r="52" spans="1:8">
      <c r="A52" s="59">
        <v>30</v>
      </c>
      <c r="B52" s="62" t="s">
        <v>160</v>
      </c>
      <c r="C52" s="60">
        <v>7716246.8600000003</v>
      </c>
      <c r="D52" s="60">
        <v>72135.86</v>
      </c>
      <c r="E52" s="468">
        <f t="shared" si="6"/>
        <v>7788382.7200000007</v>
      </c>
      <c r="F52" s="60">
        <v>7296273.7800000003</v>
      </c>
      <c r="G52" s="60">
        <v>58597.820000000007</v>
      </c>
      <c r="H52" s="472">
        <f t="shared" si="7"/>
        <v>7354871.6000000006</v>
      </c>
    </row>
    <row r="53" spans="1:8">
      <c r="A53" s="59">
        <v>31</v>
      </c>
      <c r="B53" s="69" t="s">
        <v>285</v>
      </c>
      <c r="C53" s="63">
        <f>C47+C48+C49+C50+C51+C52</f>
        <v>69195471.819999993</v>
      </c>
      <c r="D53" s="63">
        <f>D47+D48+D49+D50+D51+D52</f>
        <v>646664.87</v>
      </c>
      <c r="E53" s="468">
        <f t="shared" si="6"/>
        <v>69842136.689999998</v>
      </c>
      <c r="F53" s="63">
        <f>F47+F48+F49+F50+F51+F52</f>
        <v>61757172.100000001</v>
      </c>
      <c r="G53" s="63">
        <f>G47+G48+G49+G50+G51+G52</f>
        <v>216012.08000000002</v>
      </c>
      <c r="H53" s="468">
        <f t="shared" si="7"/>
        <v>61973184.18</v>
      </c>
    </row>
    <row r="54" spans="1:8">
      <c r="A54" s="59">
        <v>32</v>
      </c>
      <c r="B54" s="69" t="s">
        <v>286</v>
      </c>
      <c r="C54" s="63">
        <f>C45-C53</f>
        <v>-34514389.540000074</v>
      </c>
      <c r="D54" s="63">
        <f>D45-D53</f>
        <v>-732878.85999999975</v>
      </c>
      <c r="E54" s="468">
        <f t="shared" si="6"/>
        <v>-35247268.400000073</v>
      </c>
      <c r="F54" s="63">
        <f>F45-F53</f>
        <v>-37526332.279999807</v>
      </c>
      <c r="G54" s="63">
        <f>G45-G53</f>
        <v>120185.29999999941</v>
      </c>
      <c r="H54" s="468">
        <f t="shared" si="7"/>
        <v>-37406146.97999981</v>
      </c>
    </row>
    <row r="55" spans="1:8">
      <c r="A55" s="59"/>
      <c r="B55" s="70"/>
      <c r="C55" s="71"/>
      <c r="D55" s="71"/>
      <c r="E55" s="469"/>
      <c r="F55" s="71"/>
      <c r="G55" s="71"/>
      <c r="H55" s="473"/>
    </row>
    <row r="56" spans="1:8">
      <c r="A56" s="59">
        <v>33</v>
      </c>
      <c r="B56" s="69" t="s">
        <v>159</v>
      </c>
      <c r="C56" s="63">
        <f>C31+C54</f>
        <v>30475385.009999923</v>
      </c>
      <c r="D56" s="63">
        <f>D31+D54</f>
        <v>1392553.3499999992</v>
      </c>
      <c r="E56" s="468">
        <f>C56+D56</f>
        <v>31867938.359999921</v>
      </c>
      <c r="F56" s="63">
        <f>F31+F54</f>
        <v>17941186.500000186</v>
      </c>
      <c r="G56" s="63">
        <f>G31+G54</f>
        <v>2063829.0500000003</v>
      </c>
      <c r="H56" s="472">
        <f>F56+G56</f>
        <v>20005015.550000187</v>
      </c>
    </row>
    <row r="57" spans="1:8">
      <c r="A57" s="59"/>
      <c r="B57" s="70"/>
      <c r="C57" s="71"/>
      <c r="D57" s="71"/>
      <c r="E57" s="67"/>
      <c r="F57" s="71"/>
      <c r="G57" s="71"/>
      <c r="H57" s="473"/>
    </row>
    <row r="58" spans="1:8">
      <c r="A58" s="59">
        <v>34</v>
      </c>
      <c r="B58" s="62" t="s">
        <v>158</v>
      </c>
      <c r="C58" s="60">
        <v>9317970.7600000016</v>
      </c>
      <c r="D58" s="60"/>
      <c r="E58" s="468">
        <f>C58+D58</f>
        <v>9317970.7600000016</v>
      </c>
      <c r="F58" s="60">
        <v>9202510.7799999993</v>
      </c>
      <c r="G58" s="60"/>
      <c r="H58" s="472">
        <f>F58+G58</f>
        <v>9202510.7799999993</v>
      </c>
    </row>
    <row r="59" spans="1:8" s="248" customFormat="1">
      <c r="A59" s="59">
        <v>35</v>
      </c>
      <c r="B59" s="62" t="s">
        <v>157</v>
      </c>
      <c r="C59" s="470"/>
      <c r="D59" s="60"/>
      <c r="E59" s="468">
        <f>C59+D59</f>
        <v>0</v>
      </c>
      <c r="F59" s="60"/>
      <c r="G59" s="60"/>
      <c r="H59" s="472">
        <f>F59+G59</f>
        <v>0</v>
      </c>
    </row>
    <row r="60" spans="1:8">
      <c r="A60" s="59">
        <v>36</v>
      </c>
      <c r="B60" s="62" t="s">
        <v>156</v>
      </c>
      <c r="C60" s="60">
        <v>453944.62</v>
      </c>
      <c r="D60" s="60"/>
      <c r="E60" s="468">
        <f>C60+D60</f>
        <v>453944.62</v>
      </c>
      <c r="F60" s="60">
        <v>815763.7699999999</v>
      </c>
      <c r="G60" s="60"/>
      <c r="H60" s="472">
        <f>F60+G60</f>
        <v>815763.7699999999</v>
      </c>
    </row>
    <row r="61" spans="1:8">
      <c r="A61" s="59">
        <v>37</v>
      </c>
      <c r="B61" s="69" t="s">
        <v>155</v>
      </c>
      <c r="C61" s="63">
        <f>C58+C59+C60</f>
        <v>9771915.3800000008</v>
      </c>
      <c r="D61" s="63">
        <f>D58+D59+D60</f>
        <v>0</v>
      </c>
      <c r="E61" s="468">
        <f>C61+D61</f>
        <v>9771915.3800000008</v>
      </c>
      <c r="F61" s="63">
        <f>F58+F59+F60</f>
        <v>10018274.549999999</v>
      </c>
      <c r="G61" s="63">
        <f>G58+G59+G60</f>
        <v>0</v>
      </c>
      <c r="H61" s="472">
        <f>F61+G61</f>
        <v>10018274.549999999</v>
      </c>
    </row>
    <row r="62" spans="1:8">
      <c r="A62" s="59"/>
      <c r="B62" s="74"/>
      <c r="C62" s="66"/>
      <c r="D62" s="66"/>
      <c r="E62" s="67"/>
      <c r="F62" s="66"/>
      <c r="G62" s="66"/>
      <c r="H62" s="473"/>
    </row>
    <row r="63" spans="1:8">
      <c r="A63" s="59">
        <v>38</v>
      </c>
      <c r="B63" s="75" t="s">
        <v>154</v>
      </c>
      <c r="C63" s="63">
        <f>C56-C61</f>
        <v>20703469.629999921</v>
      </c>
      <c r="D63" s="63">
        <f>D56-D61</f>
        <v>1392553.3499999992</v>
      </c>
      <c r="E63" s="468">
        <f>C63+D63</f>
        <v>22096022.979999918</v>
      </c>
      <c r="F63" s="63">
        <f>F56-F61</f>
        <v>7922911.9500001874</v>
      </c>
      <c r="G63" s="63">
        <f>G56-G61</f>
        <v>2063829.0500000003</v>
      </c>
      <c r="H63" s="472">
        <f>F63+G63</f>
        <v>9986741.0000001881</v>
      </c>
    </row>
    <row r="64" spans="1:8">
      <c r="A64" s="55">
        <v>39</v>
      </c>
      <c r="B64" s="62" t="s">
        <v>153</v>
      </c>
      <c r="C64" s="76">
        <v>4312680.5</v>
      </c>
      <c r="D64" s="76"/>
      <c r="E64" s="468">
        <f>C64+D64</f>
        <v>4312680.5</v>
      </c>
      <c r="F64" s="76">
        <v>2305388.6999999997</v>
      </c>
      <c r="G64" s="76"/>
      <c r="H64" s="472">
        <f>F64+G64</f>
        <v>2305388.6999999997</v>
      </c>
    </row>
    <row r="65" spans="1:8">
      <c r="A65" s="59">
        <v>40</v>
      </c>
      <c r="B65" s="69" t="s">
        <v>152</v>
      </c>
      <c r="C65" s="63">
        <f>C63-C64</f>
        <v>16390789.129999921</v>
      </c>
      <c r="D65" s="63">
        <f>D63-D64</f>
        <v>1392553.3499999992</v>
      </c>
      <c r="E65" s="468">
        <f>C65+D65</f>
        <v>17783342.479999918</v>
      </c>
      <c r="F65" s="63">
        <f>F63-F64</f>
        <v>5617523.2500001881</v>
      </c>
      <c r="G65" s="63">
        <f>G63-G64</f>
        <v>2063829.0500000003</v>
      </c>
      <c r="H65" s="472">
        <f>F65+G65</f>
        <v>7681352.3000001889</v>
      </c>
    </row>
    <row r="66" spans="1:8">
      <c r="A66" s="55">
        <v>41</v>
      </c>
      <c r="B66" s="62" t="s">
        <v>151</v>
      </c>
      <c r="C66" s="76">
        <v>-32487.040000000001</v>
      </c>
      <c r="D66" s="76"/>
      <c r="E66" s="468">
        <f>C66+D66</f>
        <v>-32487.040000000001</v>
      </c>
      <c r="F66" s="76">
        <v>-48430</v>
      </c>
      <c r="G66" s="76"/>
      <c r="H66" s="472">
        <f>F66+G66</f>
        <v>-48430</v>
      </c>
    </row>
    <row r="67" spans="1:8" ht="13.5" thickBot="1">
      <c r="A67" s="77">
        <v>42</v>
      </c>
      <c r="B67" s="78" t="s">
        <v>150</v>
      </c>
      <c r="C67" s="79">
        <f>C65+C66</f>
        <v>16358302.089999922</v>
      </c>
      <c r="D67" s="79">
        <f>D65+D66</f>
        <v>1392553.3499999992</v>
      </c>
      <c r="E67" s="471">
        <f>C67+D67</f>
        <v>17750855.439999919</v>
      </c>
      <c r="F67" s="79">
        <f>F65+F66</f>
        <v>5569093.2500001881</v>
      </c>
      <c r="G67" s="79">
        <f>G65+G66</f>
        <v>2063829.0500000003</v>
      </c>
      <c r="H67" s="474">
        <f>F67+G67</f>
        <v>7632922.3000001889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  <ignoredErrors>
    <ignoredError sqref="E9 E22 E30:E31 E34:E45 E53:E54 E56 E61 E63: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3"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35</v>
      </c>
      <c r="B1" s="5" t="str">
        <f>'Info '!C2</f>
        <v>JSC "CREDO BANK"</v>
      </c>
    </row>
    <row r="2" spans="1:8">
      <c r="A2" s="2" t="s">
        <v>36</v>
      </c>
      <c r="B2" s="364" t="s">
        <v>522</v>
      </c>
    </row>
    <row r="3" spans="1:8">
      <c r="A3" s="4"/>
    </row>
    <row r="4" spans="1:8" ht="15" thickBot="1">
      <c r="A4" s="4" t="s">
        <v>79</v>
      </c>
      <c r="B4" s="4"/>
      <c r="C4" s="225"/>
      <c r="D4" s="225"/>
      <c r="E4" s="225"/>
      <c r="F4" s="226"/>
      <c r="G4" s="226"/>
      <c r="H4" s="227" t="s">
        <v>78</v>
      </c>
    </row>
    <row r="5" spans="1:8">
      <c r="A5" s="527" t="s">
        <v>11</v>
      </c>
      <c r="B5" s="529" t="s">
        <v>351</v>
      </c>
      <c r="C5" s="523" t="s">
        <v>73</v>
      </c>
      <c r="D5" s="524"/>
      <c r="E5" s="525"/>
      <c r="F5" s="523" t="s">
        <v>77</v>
      </c>
      <c r="G5" s="524"/>
      <c r="H5" s="526"/>
    </row>
    <row r="6" spans="1:8">
      <c r="A6" s="528"/>
      <c r="B6" s="530"/>
      <c r="C6" s="30" t="s">
        <v>298</v>
      </c>
      <c r="D6" s="30" t="s">
        <v>127</v>
      </c>
      <c r="E6" s="30" t="s">
        <v>114</v>
      </c>
      <c r="F6" s="30" t="s">
        <v>298</v>
      </c>
      <c r="G6" s="30" t="s">
        <v>127</v>
      </c>
      <c r="H6" s="31" t="s">
        <v>114</v>
      </c>
    </row>
    <row r="7" spans="1:8" s="19" customFormat="1" ht="15.75">
      <c r="A7" s="228">
        <v>1</v>
      </c>
      <c r="B7" s="229" t="s">
        <v>385</v>
      </c>
      <c r="C7" s="36"/>
      <c r="D7" s="36"/>
      <c r="E7" s="230">
        <f>C7+D7</f>
        <v>0</v>
      </c>
      <c r="F7" s="467"/>
      <c r="G7" s="467"/>
      <c r="H7" s="37">
        <f t="shared" ref="H7:H53" si="0">F7+G7</f>
        <v>0</v>
      </c>
    </row>
    <row r="8" spans="1:8" s="19" customFormat="1" ht="15.75">
      <c r="A8" s="228">
        <v>1.1000000000000001</v>
      </c>
      <c r="B8" s="283" t="s">
        <v>316</v>
      </c>
      <c r="C8" s="36"/>
      <c r="D8" s="36"/>
      <c r="E8" s="230">
        <f t="shared" ref="E8:E53" si="1">C8+D8</f>
        <v>0</v>
      </c>
      <c r="F8" s="467"/>
      <c r="G8" s="467"/>
      <c r="H8" s="37">
        <f t="shared" si="0"/>
        <v>0</v>
      </c>
    </row>
    <row r="9" spans="1:8" s="19" customFormat="1" ht="15.75">
      <c r="A9" s="228">
        <v>1.2</v>
      </c>
      <c r="B9" s="283" t="s">
        <v>317</v>
      </c>
      <c r="C9" s="36"/>
      <c r="D9" s="36"/>
      <c r="E9" s="230">
        <f t="shared" si="1"/>
        <v>0</v>
      </c>
      <c r="F9" s="467"/>
      <c r="G9" s="467"/>
      <c r="H9" s="37">
        <f t="shared" si="0"/>
        <v>0</v>
      </c>
    </row>
    <row r="10" spans="1:8" s="19" customFormat="1" ht="15.75">
      <c r="A10" s="228">
        <v>1.3</v>
      </c>
      <c r="B10" s="283" t="s">
        <v>318</v>
      </c>
      <c r="C10" s="467">
        <v>1702842.77</v>
      </c>
      <c r="D10" s="467">
        <v>2451565.38</v>
      </c>
      <c r="E10" s="230">
        <f t="shared" si="1"/>
        <v>4154408.15</v>
      </c>
      <c r="F10" s="467">
        <v>133267.34</v>
      </c>
      <c r="G10" s="467">
        <v>1027734.3</v>
      </c>
      <c r="H10" s="37">
        <f t="shared" si="0"/>
        <v>1161001.6400000001</v>
      </c>
    </row>
    <row r="11" spans="1:8" s="19" customFormat="1" ht="15.75">
      <c r="A11" s="228">
        <v>1.4</v>
      </c>
      <c r="B11" s="283" t="s">
        <v>299</v>
      </c>
      <c r="C11" s="36">
        <v>44453738.539999999</v>
      </c>
      <c r="D11" s="36"/>
      <c r="E11" s="230">
        <f t="shared" si="1"/>
        <v>44453738.539999999</v>
      </c>
      <c r="F11" s="467">
        <v>25733525.600000001</v>
      </c>
      <c r="G11" s="467"/>
      <c r="H11" s="37">
        <f t="shared" si="0"/>
        <v>25733525.600000001</v>
      </c>
    </row>
    <row r="12" spans="1:8" s="19" customFormat="1" ht="29.25" customHeight="1">
      <c r="A12" s="228">
        <v>2</v>
      </c>
      <c r="B12" s="232" t="s">
        <v>320</v>
      </c>
      <c r="C12" s="36"/>
      <c r="D12" s="36"/>
      <c r="E12" s="230">
        <f t="shared" si="1"/>
        <v>0</v>
      </c>
      <c r="F12" s="467"/>
      <c r="G12" s="467"/>
      <c r="H12" s="37">
        <f t="shared" si="0"/>
        <v>0</v>
      </c>
    </row>
    <row r="13" spans="1:8" s="19" customFormat="1" ht="19.899999999999999" customHeight="1">
      <c r="A13" s="228">
        <v>3</v>
      </c>
      <c r="B13" s="232" t="s">
        <v>319</v>
      </c>
      <c r="C13" s="36"/>
      <c r="D13" s="36"/>
      <c r="E13" s="230">
        <f t="shared" si="1"/>
        <v>0</v>
      </c>
      <c r="F13" s="467"/>
      <c r="G13" s="467"/>
      <c r="H13" s="37">
        <f t="shared" si="0"/>
        <v>0</v>
      </c>
    </row>
    <row r="14" spans="1:8" s="19" customFormat="1" ht="15.75">
      <c r="A14" s="228">
        <v>3.1</v>
      </c>
      <c r="B14" s="284" t="s">
        <v>300</v>
      </c>
      <c r="C14" s="36"/>
      <c r="D14" s="36"/>
      <c r="E14" s="230">
        <f t="shared" si="1"/>
        <v>0</v>
      </c>
      <c r="F14" s="467"/>
      <c r="G14" s="467"/>
      <c r="H14" s="37">
        <f>F14+G14</f>
        <v>0</v>
      </c>
    </row>
    <row r="15" spans="1:8" s="19" customFormat="1" ht="15.75">
      <c r="A15" s="228">
        <v>3.2</v>
      </c>
      <c r="B15" s="284" t="s">
        <v>301</v>
      </c>
      <c r="C15" s="36"/>
      <c r="D15" s="36"/>
      <c r="E15" s="230">
        <f t="shared" si="1"/>
        <v>0</v>
      </c>
      <c r="F15" s="467"/>
      <c r="G15" s="467"/>
      <c r="H15" s="37">
        <f t="shared" si="0"/>
        <v>0</v>
      </c>
    </row>
    <row r="16" spans="1:8" s="19" customFormat="1" ht="15.75">
      <c r="A16" s="228">
        <v>4</v>
      </c>
      <c r="B16" s="287" t="s">
        <v>330</v>
      </c>
      <c r="C16" s="36"/>
      <c r="D16" s="36"/>
      <c r="E16" s="230">
        <f t="shared" si="1"/>
        <v>0</v>
      </c>
      <c r="F16" s="467"/>
      <c r="G16" s="467"/>
      <c r="H16" s="37">
        <f t="shared" si="0"/>
        <v>0</v>
      </c>
    </row>
    <row r="17" spans="1:8" s="19" customFormat="1" ht="15.75">
      <c r="A17" s="228">
        <v>4.0999999999999996</v>
      </c>
      <c r="B17" s="284" t="s">
        <v>321</v>
      </c>
      <c r="C17" s="467">
        <v>10543279.529999999</v>
      </c>
      <c r="D17" s="36"/>
      <c r="E17" s="230">
        <f>C17+D17</f>
        <v>10543279.529999999</v>
      </c>
      <c r="F17" s="467">
        <v>14207443.619999999</v>
      </c>
      <c r="G17" s="467"/>
      <c r="H17" s="37">
        <f>F17+G17</f>
        <v>14207443.619999999</v>
      </c>
    </row>
    <row r="18" spans="1:8" s="19" customFormat="1">
      <c r="A18" s="228">
        <v>4.2</v>
      </c>
      <c r="B18" s="284" t="s">
        <v>315</v>
      </c>
      <c r="C18" s="36"/>
      <c r="D18" s="36"/>
      <c r="E18" s="230">
        <f>C18+D18</f>
        <v>0</v>
      </c>
      <c r="F18" s="36"/>
      <c r="G18" s="36"/>
      <c r="H18" s="37">
        <f t="shared" si="0"/>
        <v>0</v>
      </c>
    </row>
    <row r="19" spans="1:8" s="19" customFormat="1" ht="15.75">
      <c r="A19" s="228">
        <v>5</v>
      </c>
      <c r="B19" s="232" t="s">
        <v>329</v>
      </c>
      <c r="C19" s="475">
        <f>C21+C22+C28</f>
        <v>516816919.41000003</v>
      </c>
      <c r="D19" s="36"/>
      <c r="E19" s="230">
        <f t="shared" si="1"/>
        <v>516816919.41000003</v>
      </c>
      <c r="F19" s="475">
        <f>F21+F22+F28</f>
        <v>261875417.70000002</v>
      </c>
      <c r="G19" s="36"/>
      <c r="H19" s="37">
        <f t="shared" si="0"/>
        <v>261875417.70000002</v>
      </c>
    </row>
    <row r="20" spans="1:8" s="19" customFormat="1" ht="15.75">
      <c r="A20" s="228">
        <v>5.0999999999999996</v>
      </c>
      <c r="B20" s="285" t="s">
        <v>304</v>
      </c>
      <c r="C20" s="467"/>
      <c r="D20" s="36"/>
      <c r="E20" s="230">
        <f t="shared" si="1"/>
        <v>0</v>
      </c>
      <c r="F20" s="467"/>
      <c r="G20" s="36"/>
      <c r="H20" s="37">
        <f t="shared" si="0"/>
        <v>0</v>
      </c>
    </row>
    <row r="21" spans="1:8" s="19" customFormat="1" ht="15.75">
      <c r="A21" s="228">
        <v>5.2</v>
      </c>
      <c r="B21" s="285" t="s">
        <v>303</v>
      </c>
      <c r="C21" s="467">
        <v>79176.570000000007</v>
      </c>
      <c r="D21" s="36"/>
      <c r="E21" s="230">
        <f t="shared" si="1"/>
        <v>79176.570000000007</v>
      </c>
      <c r="F21" s="467">
        <v>124673.42</v>
      </c>
      <c r="G21" s="36"/>
      <c r="H21" s="37">
        <f t="shared" si="0"/>
        <v>124673.42</v>
      </c>
    </row>
    <row r="22" spans="1:8" s="19" customFormat="1" ht="15.75">
      <c r="A22" s="228">
        <v>5.3</v>
      </c>
      <c r="B22" s="285" t="s">
        <v>302</v>
      </c>
      <c r="C22" s="475">
        <f>SUM(C23:C27)</f>
        <v>508316130.93000001</v>
      </c>
      <c r="D22" s="36"/>
      <c r="E22" s="230">
        <f t="shared" si="1"/>
        <v>508316130.93000001</v>
      </c>
      <c r="F22" s="475">
        <f>SUM(F23:F27)</f>
        <v>257803891.29000002</v>
      </c>
      <c r="G22" s="36"/>
      <c r="H22" s="37">
        <f t="shared" si="0"/>
        <v>257803891.29000002</v>
      </c>
    </row>
    <row r="23" spans="1:8" s="19" customFormat="1" ht="15.75">
      <c r="A23" s="228" t="s">
        <v>20</v>
      </c>
      <c r="B23" s="233" t="s">
        <v>80</v>
      </c>
      <c r="C23" s="467">
        <v>362366088.45999998</v>
      </c>
      <c r="D23" s="36"/>
      <c r="E23" s="230">
        <f t="shared" si="1"/>
        <v>362366088.45999998</v>
      </c>
      <c r="F23" s="467">
        <v>193351974.31</v>
      </c>
      <c r="G23" s="36"/>
      <c r="H23" s="37">
        <f t="shared" si="0"/>
        <v>193351974.31</v>
      </c>
    </row>
    <row r="24" spans="1:8" s="19" customFormat="1" ht="15.75">
      <c r="A24" s="228" t="s">
        <v>21</v>
      </c>
      <c r="B24" s="233" t="s">
        <v>81</v>
      </c>
      <c r="C24" s="467">
        <v>73212540.25</v>
      </c>
      <c r="D24" s="36"/>
      <c r="E24" s="230">
        <f t="shared" si="1"/>
        <v>73212540.25</v>
      </c>
      <c r="F24" s="467">
        <v>33395509.43</v>
      </c>
      <c r="G24" s="36"/>
      <c r="H24" s="37">
        <f t="shared" si="0"/>
        <v>33395509.43</v>
      </c>
    </row>
    <row r="25" spans="1:8" s="19" customFormat="1" ht="15.75">
      <c r="A25" s="228" t="s">
        <v>22</v>
      </c>
      <c r="B25" s="233" t="s">
        <v>82</v>
      </c>
      <c r="C25" s="467">
        <v>0</v>
      </c>
      <c r="D25" s="36"/>
      <c r="E25" s="230">
        <f t="shared" si="1"/>
        <v>0</v>
      </c>
      <c r="F25" s="467">
        <v>0</v>
      </c>
      <c r="G25" s="36"/>
      <c r="H25" s="37">
        <f t="shared" si="0"/>
        <v>0</v>
      </c>
    </row>
    <row r="26" spans="1:8" s="19" customFormat="1" ht="15.75">
      <c r="A26" s="228" t="s">
        <v>23</v>
      </c>
      <c r="B26" s="233" t="s">
        <v>83</v>
      </c>
      <c r="C26" s="467">
        <v>72710905.420000002</v>
      </c>
      <c r="D26" s="36"/>
      <c r="E26" s="230">
        <f t="shared" si="1"/>
        <v>72710905.420000002</v>
      </c>
      <c r="F26" s="467">
        <v>31056407.550000001</v>
      </c>
      <c r="G26" s="36"/>
      <c r="H26" s="37">
        <f t="shared" si="0"/>
        <v>31056407.550000001</v>
      </c>
    </row>
    <row r="27" spans="1:8" s="19" customFormat="1" ht="15.75">
      <c r="A27" s="228" t="s">
        <v>24</v>
      </c>
      <c r="B27" s="233" t="s">
        <v>84</v>
      </c>
      <c r="C27" s="467">
        <v>26596.799999999999</v>
      </c>
      <c r="D27" s="36"/>
      <c r="E27" s="230">
        <f t="shared" si="1"/>
        <v>26596.799999999999</v>
      </c>
      <c r="F27" s="467">
        <v>0</v>
      </c>
      <c r="G27" s="36"/>
      <c r="H27" s="37">
        <f t="shared" si="0"/>
        <v>0</v>
      </c>
    </row>
    <row r="28" spans="1:8" s="19" customFormat="1" ht="15.75">
      <c r="A28" s="228">
        <v>5.4</v>
      </c>
      <c r="B28" s="285" t="s">
        <v>305</v>
      </c>
      <c r="C28" s="467">
        <v>8421611.9100000001</v>
      </c>
      <c r="D28" s="36"/>
      <c r="E28" s="230">
        <f t="shared" si="1"/>
        <v>8421611.9100000001</v>
      </c>
      <c r="F28" s="467">
        <v>3946852.99</v>
      </c>
      <c r="G28" s="36"/>
      <c r="H28" s="37">
        <f t="shared" si="0"/>
        <v>3946852.99</v>
      </c>
    </row>
    <row r="29" spans="1:8" s="19" customFormat="1">
      <c r="A29" s="228">
        <v>5.5</v>
      </c>
      <c r="B29" s="285" t="s">
        <v>306</v>
      </c>
      <c r="C29" s="36"/>
      <c r="D29" s="36"/>
      <c r="E29" s="230">
        <f t="shared" si="1"/>
        <v>0</v>
      </c>
      <c r="F29" s="36"/>
      <c r="G29" s="36"/>
      <c r="H29" s="37">
        <f t="shared" si="0"/>
        <v>0</v>
      </c>
    </row>
    <row r="30" spans="1:8" s="19" customFormat="1">
      <c r="A30" s="228">
        <v>5.6</v>
      </c>
      <c r="B30" s="285" t="s">
        <v>307</v>
      </c>
      <c r="C30" s="36"/>
      <c r="D30" s="36"/>
      <c r="E30" s="230">
        <f t="shared" si="1"/>
        <v>0</v>
      </c>
      <c r="F30" s="36"/>
      <c r="G30" s="36"/>
      <c r="H30" s="37">
        <f t="shared" si="0"/>
        <v>0</v>
      </c>
    </row>
    <row r="31" spans="1:8" s="19" customFormat="1">
      <c r="A31" s="228">
        <v>5.7</v>
      </c>
      <c r="B31" s="285" t="s">
        <v>84</v>
      </c>
      <c r="C31" s="36"/>
      <c r="D31" s="36"/>
      <c r="E31" s="230">
        <f t="shared" si="1"/>
        <v>0</v>
      </c>
      <c r="F31" s="36"/>
      <c r="G31" s="36"/>
      <c r="H31" s="37">
        <f t="shared" si="0"/>
        <v>0</v>
      </c>
    </row>
    <row r="32" spans="1:8" s="19" customFormat="1">
      <c r="A32" s="228">
        <v>6</v>
      </c>
      <c r="B32" s="232" t="s">
        <v>335</v>
      </c>
      <c r="C32" s="36"/>
      <c r="D32" s="36"/>
      <c r="E32" s="230">
        <f t="shared" si="1"/>
        <v>0</v>
      </c>
      <c r="F32" s="36"/>
      <c r="G32" s="36"/>
      <c r="H32" s="37">
        <f t="shared" si="0"/>
        <v>0</v>
      </c>
    </row>
    <row r="33" spans="1:8" s="19" customFormat="1" ht="15.75">
      <c r="A33" s="228">
        <v>6.1</v>
      </c>
      <c r="B33" s="286" t="s">
        <v>325</v>
      </c>
      <c r="C33" s="467">
        <v>0</v>
      </c>
      <c r="D33" s="467">
        <v>30445869.690000001</v>
      </c>
      <c r="E33" s="230">
        <f t="shared" si="1"/>
        <v>30445869.690000001</v>
      </c>
      <c r="F33" s="467">
        <v>16227500</v>
      </c>
      <c r="G33" s="467">
        <v>6468976.3799999999</v>
      </c>
      <c r="H33" s="37">
        <f t="shared" si="0"/>
        <v>22696476.379999999</v>
      </c>
    </row>
    <row r="34" spans="1:8" s="19" customFormat="1" ht="15.75">
      <c r="A34" s="228">
        <v>6.2</v>
      </c>
      <c r="B34" s="286" t="s">
        <v>326</v>
      </c>
      <c r="C34" s="467">
        <v>27996591.199999999</v>
      </c>
      <c r="D34" s="467">
        <v>896693.04</v>
      </c>
      <c r="E34" s="230">
        <f t="shared" si="1"/>
        <v>28893284.239999998</v>
      </c>
      <c r="F34" s="467">
        <v>2700000</v>
      </c>
      <c r="G34" s="467">
        <v>19595079.969999999</v>
      </c>
      <c r="H34" s="37">
        <f t="shared" si="0"/>
        <v>22295079.969999999</v>
      </c>
    </row>
    <row r="35" spans="1:8" s="19" customFormat="1">
      <c r="A35" s="228">
        <v>6.3</v>
      </c>
      <c r="B35" s="286" t="s">
        <v>322</v>
      </c>
      <c r="C35" s="36"/>
      <c r="D35" s="36"/>
      <c r="E35" s="230">
        <f t="shared" si="1"/>
        <v>0</v>
      </c>
      <c r="F35" s="36"/>
      <c r="G35" s="36"/>
      <c r="H35" s="37">
        <f t="shared" si="0"/>
        <v>0</v>
      </c>
    </row>
    <row r="36" spans="1:8" s="19" customFormat="1">
      <c r="A36" s="228">
        <v>6.4</v>
      </c>
      <c r="B36" s="286" t="s">
        <v>323</v>
      </c>
      <c r="C36" s="36"/>
      <c r="D36" s="36"/>
      <c r="E36" s="230">
        <f t="shared" si="1"/>
        <v>0</v>
      </c>
      <c r="F36" s="36"/>
      <c r="G36" s="36"/>
      <c r="H36" s="37">
        <f t="shared" si="0"/>
        <v>0</v>
      </c>
    </row>
    <row r="37" spans="1:8" s="19" customFormat="1">
      <c r="A37" s="228">
        <v>6.5</v>
      </c>
      <c r="B37" s="286" t="s">
        <v>324</v>
      </c>
      <c r="C37" s="36"/>
      <c r="D37" s="36"/>
      <c r="E37" s="230">
        <f t="shared" si="1"/>
        <v>0</v>
      </c>
      <c r="F37" s="36"/>
      <c r="G37" s="36"/>
      <c r="H37" s="37">
        <f t="shared" si="0"/>
        <v>0</v>
      </c>
    </row>
    <row r="38" spans="1:8" s="19" customFormat="1">
      <c r="A38" s="228">
        <v>6.6</v>
      </c>
      <c r="B38" s="286" t="s">
        <v>327</v>
      </c>
      <c r="C38" s="36"/>
      <c r="D38" s="36"/>
      <c r="E38" s="230">
        <f t="shared" si="1"/>
        <v>0</v>
      </c>
      <c r="F38" s="36"/>
      <c r="G38" s="36"/>
      <c r="H38" s="37">
        <f t="shared" si="0"/>
        <v>0</v>
      </c>
    </row>
    <row r="39" spans="1:8" s="19" customFormat="1">
      <c r="A39" s="228">
        <v>6.7</v>
      </c>
      <c r="B39" s="286" t="s">
        <v>328</v>
      </c>
      <c r="C39" s="36"/>
      <c r="D39" s="36"/>
      <c r="E39" s="230">
        <f t="shared" si="1"/>
        <v>0</v>
      </c>
      <c r="F39" s="36"/>
      <c r="G39" s="36"/>
      <c r="H39" s="37">
        <f t="shared" si="0"/>
        <v>0</v>
      </c>
    </row>
    <row r="40" spans="1:8" s="19" customFormat="1">
      <c r="A40" s="228">
        <v>7</v>
      </c>
      <c r="B40" s="232" t="s">
        <v>331</v>
      </c>
      <c r="C40" s="36"/>
      <c r="D40" s="36"/>
      <c r="E40" s="230">
        <f t="shared" si="1"/>
        <v>0</v>
      </c>
      <c r="F40" s="36"/>
      <c r="G40" s="36"/>
      <c r="H40" s="37">
        <f t="shared" si="0"/>
        <v>0</v>
      </c>
    </row>
    <row r="41" spans="1:8" s="19" customFormat="1" ht="15.75">
      <c r="A41" s="228">
        <v>7.1</v>
      </c>
      <c r="B41" s="231" t="s">
        <v>332</v>
      </c>
      <c r="C41" s="467">
        <v>4216088.28</v>
      </c>
      <c r="D41" s="467">
        <v>309795.3</v>
      </c>
      <c r="E41" s="230">
        <f t="shared" si="1"/>
        <v>4525883.58</v>
      </c>
      <c r="F41" s="467">
        <v>2013290.29</v>
      </c>
      <c r="G41" s="467">
        <v>566750.46</v>
      </c>
      <c r="H41" s="37">
        <f t="shared" si="0"/>
        <v>2580040.75</v>
      </c>
    </row>
    <row r="42" spans="1:8" s="19" customFormat="1" ht="25.5">
      <c r="A42" s="228">
        <v>7.2</v>
      </c>
      <c r="B42" s="231" t="s">
        <v>333</v>
      </c>
      <c r="C42" s="467">
        <v>2713216.9500000011</v>
      </c>
      <c r="D42" s="467">
        <v>208536.25321800003</v>
      </c>
      <c r="E42" s="230">
        <f t="shared" si="1"/>
        <v>2921753.2032180009</v>
      </c>
      <c r="F42" s="467">
        <v>492824.01999999955</v>
      </c>
      <c r="G42" s="467">
        <v>27432.125495999986</v>
      </c>
      <c r="H42" s="37">
        <f t="shared" si="0"/>
        <v>520256.14549599955</v>
      </c>
    </row>
    <row r="43" spans="1:8" s="19" customFormat="1" ht="25.5">
      <c r="A43" s="228">
        <v>7.3</v>
      </c>
      <c r="B43" s="231" t="s">
        <v>336</v>
      </c>
      <c r="C43" s="467">
        <v>20590804.140000001</v>
      </c>
      <c r="D43" s="467">
        <v>16491667.98</v>
      </c>
      <c r="E43" s="230">
        <f t="shared" si="1"/>
        <v>37082472.120000005</v>
      </c>
      <c r="F43" s="467">
        <v>10248348.16</v>
      </c>
      <c r="G43" s="467">
        <v>15336135.41</v>
      </c>
      <c r="H43" s="37">
        <f t="shared" si="0"/>
        <v>25584483.57</v>
      </c>
    </row>
    <row r="44" spans="1:8" s="19" customFormat="1" ht="25.5">
      <c r="A44" s="228">
        <v>7.4</v>
      </c>
      <c r="B44" s="231" t="s">
        <v>337</v>
      </c>
      <c r="C44" s="467">
        <v>14288452.940000001</v>
      </c>
      <c r="D44" s="467">
        <v>8027393.1232179999</v>
      </c>
      <c r="E44" s="230">
        <f t="shared" si="1"/>
        <v>22315846.063218001</v>
      </c>
      <c r="F44" s="467">
        <v>6743777.46</v>
      </c>
      <c r="G44" s="467">
        <v>7125514.9400000004</v>
      </c>
      <c r="H44" s="37">
        <f t="shared" si="0"/>
        <v>13869292.4</v>
      </c>
    </row>
    <row r="45" spans="1:8" s="19" customFormat="1">
      <c r="A45" s="228">
        <v>8</v>
      </c>
      <c r="B45" s="232" t="s">
        <v>314</v>
      </c>
      <c r="C45" s="36"/>
      <c r="D45" s="36"/>
      <c r="E45" s="230">
        <f t="shared" si="1"/>
        <v>0</v>
      </c>
      <c r="F45" s="36"/>
      <c r="G45" s="36"/>
      <c r="H45" s="37">
        <f t="shared" si="0"/>
        <v>0</v>
      </c>
    </row>
    <row r="46" spans="1:8" s="19" customFormat="1">
      <c r="A46" s="228">
        <v>8.1</v>
      </c>
      <c r="B46" s="284" t="s">
        <v>338</v>
      </c>
      <c r="C46" s="36"/>
      <c r="D46" s="36"/>
      <c r="E46" s="230">
        <f t="shared" si="1"/>
        <v>0</v>
      </c>
      <c r="F46" s="36"/>
      <c r="G46" s="36"/>
      <c r="H46" s="37">
        <f t="shared" si="0"/>
        <v>0</v>
      </c>
    </row>
    <row r="47" spans="1:8" s="19" customFormat="1">
      <c r="A47" s="228">
        <v>8.1999999999999993</v>
      </c>
      <c r="B47" s="284" t="s">
        <v>339</v>
      </c>
      <c r="C47" s="36"/>
      <c r="D47" s="36"/>
      <c r="E47" s="230">
        <f t="shared" si="1"/>
        <v>0</v>
      </c>
      <c r="F47" s="36"/>
      <c r="G47" s="36"/>
      <c r="H47" s="37">
        <f t="shared" si="0"/>
        <v>0</v>
      </c>
    </row>
    <row r="48" spans="1:8" s="19" customFormat="1">
      <c r="A48" s="228">
        <v>8.3000000000000007</v>
      </c>
      <c r="B48" s="284" t="s">
        <v>340</v>
      </c>
      <c r="C48" s="36"/>
      <c r="D48" s="36"/>
      <c r="E48" s="230">
        <f t="shared" si="1"/>
        <v>0</v>
      </c>
      <c r="F48" s="36"/>
      <c r="G48" s="36"/>
      <c r="H48" s="37">
        <f t="shared" si="0"/>
        <v>0</v>
      </c>
    </row>
    <row r="49" spans="1:8" s="19" customFormat="1">
      <c r="A49" s="228">
        <v>8.4</v>
      </c>
      <c r="B49" s="284" t="s">
        <v>341</v>
      </c>
      <c r="C49" s="36"/>
      <c r="D49" s="36"/>
      <c r="E49" s="230">
        <f t="shared" si="1"/>
        <v>0</v>
      </c>
      <c r="F49" s="36"/>
      <c r="G49" s="36"/>
      <c r="H49" s="37">
        <f t="shared" si="0"/>
        <v>0</v>
      </c>
    </row>
    <row r="50" spans="1:8" s="19" customFormat="1">
      <c r="A50" s="228">
        <v>8.5</v>
      </c>
      <c r="B50" s="284" t="s">
        <v>342</v>
      </c>
      <c r="C50" s="36"/>
      <c r="D50" s="36"/>
      <c r="E50" s="230">
        <f t="shared" si="1"/>
        <v>0</v>
      </c>
      <c r="F50" s="36"/>
      <c r="G50" s="36"/>
      <c r="H50" s="37">
        <f t="shared" si="0"/>
        <v>0</v>
      </c>
    </row>
    <row r="51" spans="1:8" s="19" customFormat="1">
      <c r="A51" s="228">
        <v>8.6</v>
      </c>
      <c r="B51" s="284" t="s">
        <v>343</v>
      </c>
      <c r="C51" s="36"/>
      <c r="D51" s="36"/>
      <c r="E51" s="230">
        <f t="shared" si="1"/>
        <v>0</v>
      </c>
      <c r="F51" s="36"/>
      <c r="G51" s="36"/>
      <c r="H51" s="37">
        <f t="shared" si="0"/>
        <v>0</v>
      </c>
    </row>
    <row r="52" spans="1:8" s="19" customFormat="1">
      <c r="A52" s="228">
        <v>8.6999999999999993</v>
      </c>
      <c r="B52" s="284" t="s">
        <v>344</v>
      </c>
      <c r="C52" s="36"/>
      <c r="D52" s="36"/>
      <c r="E52" s="230">
        <f t="shared" si="1"/>
        <v>0</v>
      </c>
      <c r="F52" s="36"/>
      <c r="G52" s="36"/>
      <c r="H52" s="37">
        <f t="shared" si="0"/>
        <v>0</v>
      </c>
    </row>
    <row r="53" spans="1:8" s="19" customFormat="1" ht="15" thickBot="1">
      <c r="A53" s="234">
        <v>9</v>
      </c>
      <c r="B53" s="235" t="s">
        <v>334</v>
      </c>
      <c r="C53" s="236"/>
      <c r="D53" s="236"/>
      <c r="E53" s="237">
        <f t="shared" si="1"/>
        <v>0</v>
      </c>
      <c r="F53" s="236"/>
      <c r="G53" s="236"/>
      <c r="H53" s="4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C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0" customWidth="1"/>
    <col min="12" max="16384" width="9.140625" style="50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4" t="s">
        <v>522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208</v>
      </c>
      <c r="B4" s="171" t="s">
        <v>308</v>
      </c>
      <c r="D4" s="81" t="s">
        <v>78</v>
      </c>
    </row>
    <row r="5" spans="1:8" ht="15" customHeight="1">
      <c r="A5" s="269" t="s">
        <v>11</v>
      </c>
      <c r="B5" s="270"/>
      <c r="C5" s="387" t="s">
        <v>5</v>
      </c>
      <c r="D5" s="388" t="s">
        <v>6</v>
      </c>
    </row>
    <row r="6" spans="1:8" ht="15" customHeight="1">
      <c r="A6" s="82">
        <v>1</v>
      </c>
      <c r="B6" s="378" t="s">
        <v>312</v>
      </c>
      <c r="C6" s="380">
        <f>C7+C9+C10</f>
        <v>702853375.69413698</v>
      </c>
      <c r="D6" s="381">
        <f>D7+D9+D10</f>
        <v>638227884.59821534</v>
      </c>
    </row>
    <row r="7" spans="1:8" ht="15" customHeight="1">
      <c r="A7" s="82">
        <v>1.1000000000000001</v>
      </c>
      <c r="B7" s="378" t="s">
        <v>207</v>
      </c>
      <c r="C7" s="382">
        <v>693936793.69063699</v>
      </c>
      <c r="D7" s="383">
        <v>629869499.89821529</v>
      </c>
    </row>
    <row r="8" spans="1:8">
      <c r="A8" s="82" t="s">
        <v>19</v>
      </c>
      <c r="B8" s="378" t="s">
        <v>206</v>
      </c>
      <c r="C8" s="382"/>
      <c r="D8" s="383"/>
    </row>
    <row r="9" spans="1:8" ht="15" customHeight="1">
      <c r="A9" s="82">
        <v>1.2</v>
      </c>
      <c r="B9" s="379" t="s">
        <v>205</v>
      </c>
      <c r="C9" s="382">
        <v>7291222.0034999996</v>
      </c>
      <c r="D9" s="383">
        <v>6780599.6999999993</v>
      </c>
    </row>
    <row r="10" spans="1:8" ht="15" customHeight="1">
      <c r="A10" s="82">
        <v>1.3</v>
      </c>
      <c r="B10" s="378" t="s">
        <v>33</v>
      </c>
      <c r="C10" s="384">
        <v>1625360</v>
      </c>
      <c r="D10" s="383">
        <v>1577785</v>
      </c>
    </row>
    <row r="11" spans="1:8" ht="15" customHeight="1">
      <c r="A11" s="82">
        <v>2</v>
      </c>
      <c r="B11" s="378" t="s">
        <v>309</v>
      </c>
      <c r="C11" s="382">
        <v>3037280</v>
      </c>
      <c r="D11" s="383">
        <v>3681053</v>
      </c>
    </row>
    <row r="12" spans="1:8" ht="15" customHeight="1">
      <c r="A12" s="82">
        <v>3</v>
      </c>
      <c r="B12" s="378" t="s">
        <v>310</v>
      </c>
      <c r="C12" s="384">
        <v>211936244.79374996</v>
      </c>
      <c r="D12" s="383">
        <v>211936244.79374996</v>
      </c>
    </row>
    <row r="13" spans="1:8" ht="15" customHeight="1" thickBot="1">
      <c r="A13" s="84">
        <v>4</v>
      </c>
      <c r="B13" s="85" t="s">
        <v>311</v>
      </c>
      <c r="C13" s="385">
        <f>C6+C11+C12</f>
        <v>917826900.48788691</v>
      </c>
      <c r="D13" s="386">
        <f>D6+D11+D12</f>
        <v>853845182.39196527</v>
      </c>
    </row>
    <row r="14" spans="1:8">
      <c r="B14" s="88"/>
    </row>
    <row r="15" spans="1:8">
      <c r="B15" s="89"/>
    </row>
    <row r="16" spans="1:8">
      <c r="B16" s="89"/>
    </row>
    <row r="17" spans="1:4" ht="11.25">
      <c r="A17" s="50"/>
      <c r="B17" s="50"/>
      <c r="C17" s="50"/>
      <c r="D17" s="50"/>
    </row>
    <row r="18" spans="1:4" ht="11.25">
      <c r="A18" s="50"/>
      <c r="B18" s="50"/>
      <c r="C18" s="50"/>
      <c r="D18" s="50"/>
    </row>
    <row r="19" spans="1:4" ht="11.25">
      <c r="A19" s="50"/>
      <c r="B19" s="50"/>
      <c r="C19" s="50"/>
      <c r="D19" s="50"/>
    </row>
    <row r="20" spans="1:4" ht="11.25">
      <c r="A20" s="50"/>
      <c r="B20" s="50"/>
      <c r="C20" s="50"/>
      <c r="D20" s="50"/>
    </row>
    <row r="21" spans="1:4" ht="11.25">
      <c r="A21" s="50"/>
      <c r="B21" s="50"/>
      <c r="C21" s="50"/>
      <c r="D21" s="50"/>
    </row>
    <row r="22" spans="1:4" ht="11.25">
      <c r="A22" s="50"/>
      <c r="B22" s="50"/>
      <c r="C22" s="50"/>
      <c r="D22" s="50"/>
    </row>
    <row r="23" spans="1:4" ht="11.25">
      <c r="A23" s="50"/>
      <c r="B23" s="50"/>
      <c r="C23" s="50"/>
      <c r="D23" s="50"/>
    </row>
    <row r="24" spans="1:4" ht="11.25">
      <c r="A24" s="50"/>
      <c r="B24" s="50"/>
      <c r="C24" s="50"/>
      <c r="D24" s="50"/>
    </row>
    <row r="25" spans="1:4" ht="11.25">
      <c r="A25" s="50"/>
      <c r="B25" s="50"/>
      <c r="C25" s="50"/>
      <c r="D25" s="50"/>
    </row>
    <row r="26" spans="1:4" ht="11.25">
      <c r="A26" s="50"/>
      <c r="B26" s="50"/>
      <c r="C26" s="50"/>
      <c r="D26" s="50"/>
    </row>
    <row r="27" spans="1:4" ht="11.25">
      <c r="A27" s="50"/>
      <c r="B27" s="50"/>
      <c r="C27" s="50"/>
      <c r="D27" s="50"/>
    </row>
    <row r="28" spans="1:4" ht="11.25">
      <c r="A28" s="50"/>
      <c r="B28" s="50"/>
      <c r="C28" s="50"/>
      <c r="D28" s="50"/>
    </row>
    <row r="29" spans="1:4" ht="11.25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pane xSplit="1" ySplit="4" topLeftCell="B20" activePane="bottomRight" state="frozen"/>
      <selection activeCell="B9" sqref="B9"/>
      <selection pane="topRight" activeCell="B9" sqref="B9"/>
      <selection pane="bottomLeft" activeCell="B9" sqref="B9"/>
      <selection pane="bottomRight" activeCell="C27" sqref="C27:C3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4" t="str">
        <f>'Info '!C2</f>
        <v>JSC "CREDO BANK"</v>
      </c>
    </row>
    <row r="2" spans="1:3">
      <c r="A2" s="2" t="s">
        <v>36</v>
      </c>
      <c r="B2" s="364" t="s">
        <v>522</v>
      </c>
    </row>
    <row r="4" spans="1:3" ht="16.5" customHeight="1" thickBot="1">
      <c r="A4" s="90" t="s">
        <v>85</v>
      </c>
      <c r="B4" s="91" t="s">
        <v>278</v>
      </c>
      <c r="C4" s="92"/>
    </row>
    <row r="5" spans="1:3">
      <c r="A5" s="93"/>
      <c r="B5" s="531" t="s">
        <v>86</v>
      </c>
      <c r="C5" s="532"/>
    </row>
    <row r="6" spans="1:3">
      <c r="A6" s="94">
        <v>1</v>
      </c>
      <c r="B6" s="95" t="s">
        <v>495</v>
      </c>
      <c r="C6" s="96"/>
    </row>
    <row r="7" spans="1:3">
      <c r="A7" s="94">
        <v>2</v>
      </c>
      <c r="B7" s="95" t="s">
        <v>496</v>
      </c>
      <c r="C7" s="96"/>
    </row>
    <row r="8" spans="1:3">
      <c r="A8" s="94">
        <v>3</v>
      </c>
      <c r="B8" s="95" t="s">
        <v>497</v>
      </c>
      <c r="C8" s="96"/>
    </row>
    <row r="9" spans="1:3">
      <c r="A9" s="94">
        <v>4</v>
      </c>
      <c r="B9" s="95" t="s">
        <v>498</v>
      </c>
      <c r="C9" s="96"/>
    </row>
    <row r="10" spans="1:3">
      <c r="A10" s="94">
        <v>5</v>
      </c>
      <c r="B10" s="95" t="s">
        <v>499</v>
      </c>
      <c r="C10" s="96"/>
    </row>
    <row r="11" spans="1:3" ht="15">
      <c r="A11" s="94">
        <v>6</v>
      </c>
      <c r="B11" s="537" t="s">
        <v>520</v>
      </c>
      <c r="C11" s="538"/>
    </row>
    <row r="12" spans="1:3">
      <c r="A12" s="94"/>
      <c r="B12" s="533"/>
      <c r="C12" s="534"/>
    </row>
    <row r="13" spans="1:3">
      <c r="A13" s="94"/>
      <c r="B13" s="535" t="s">
        <v>87</v>
      </c>
      <c r="C13" s="536"/>
    </row>
    <row r="14" spans="1:3">
      <c r="A14" s="94">
        <v>1</v>
      </c>
      <c r="B14" s="95" t="s">
        <v>493</v>
      </c>
      <c r="C14" s="97"/>
    </row>
    <row r="15" spans="1:3">
      <c r="A15" s="94">
        <v>2</v>
      </c>
      <c r="B15" s="95" t="s">
        <v>500</v>
      </c>
      <c r="C15" s="97"/>
    </row>
    <row r="16" spans="1:3">
      <c r="A16" s="94">
        <v>3</v>
      </c>
      <c r="B16" s="95" t="s">
        <v>501</v>
      </c>
      <c r="C16" s="97"/>
    </row>
    <row r="17" spans="1:3">
      <c r="A17" s="94"/>
      <c r="B17" s="95"/>
      <c r="C17" s="97"/>
    </row>
    <row r="18" spans="1:3" ht="15.75" customHeight="1">
      <c r="A18" s="94"/>
      <c r="B18" s="95"/>
      <c r="C18" s="98"/>
    </row>
    <row r="19" spans="1:3" ht="30" customHeight="1">
      <c r="A19" s="94"/>
      <c r="B19" s="535" t="s">
        <v>88</v>
      </c>
      <c r="C19" s="536"/>
    </row>
    <row r="20" spans="1:3" ht="15">
      <c r="A20" s="94">
        <v>1</v>
      </c>
      <c r="B20" s="455" t="s">
        <v>502</v>
      </c>
      <c r="C20" s="476">
        <v>0.60199999999999998</v>
      </c>
    </row>
    <row r="21" spans="1:3" ht="15">
      <c r="A21" s="94">
        <v>2</v>
      </c>
      <c r="B21" s="455" t="s">
        <v>503</v>
      </c>
      <c r="C21" s="476">
        <v>9.9000000000000005E-2</v>
      </c>
    </row>
    <row r="22" spans="1:3" ht="15">
      <c r="A22" s="94">
        <v>3</v>
      </c>
      <c r="B22" s="455" t="s">
        <v>504</v>
      </c>
      <c r="C22" s="476">
        <v>9.9000000000000005E-2</v>
      </c>
    </row>
    <row r="23" spans="1:3" ht="15">
      <c r="A23" s="94">
        <v>4</v>
      </c>
      <c r="B23" s="455" t="s">
        <v>505</v>
      </c>
      <c r="C23" s="476">
        <v>9.3399999999999997E-2</v>
      </c>
    </row>
    <row r="24" spans="1:3" ht="27">
      <c r="A24" s="94">
        <v>5</v>
      </c>
      <c r="B24" s="455" t="s">
        <v>506</v>
      </c>
      <c r="C24" s="476">
        <v>8.7900000000000006E-2</v>
      </c>
    </row>
    <row r="25" spans="1:3" ht="15.75" customHeight="1">
      <c r="A25" s="94">
        <v>6</v>
      </c>
      <c r="B25" s="455" t="s">
        <v>507</v>
      </c>
      <c r="C25" s="476">
        <v>1.8700000000000001E-2</v>
      </c>
    </row>
    <row r="26" spans="1:3" ht="29.25" customHeight="1">
      <c r="A26" s="94"/>
      <c r="B26" s="535" t="s">
        <v>89</v>
      </c>
      <c r="C26" s="536"/>
    </row>
    <row r="27" spans="1:3" ht="15">
      <c r="A27" s="94">
        <v>1</v>
      </c>
      <c r="B27" s="455" t="s">
        <v>508</v>
      </c>
      <c r="C27" s="476">
        <v>7.3400000000000007E-2</v>
      </c>
    </row>
    <row r="28" spans="1:3" ht="15">
      <c r="A28" s="477">
        <v>2</v>
      </c>
      <c r="B28" s="478" t="s">
        <v>509</v>
      </c>
      <c r="C28" s="476">
        <v>7.3400000000000007E-2</v>
      </c>
    </row>
    <row r="29" spans="1:3" ht="15">
      <c r="A29" s="94">
        <v>3</v>
      </c>
      <c r="B29" s="478" t="s">
        <v>510</v>
      </c>
      <c r="C29" s="476">
        <v>7.3400000000000007E-2</v>
      </c>
    </row>
    <row r="30" spans="1:3" ht="15">
      <c r="A30" s="477">
        <v>4</v>
      </c>
      <c r="B30" s="478" t="s">
        <v>511</v>
      </c>
      <c r="C30" s="476">
        <v>7.8899999999999998E-2</v>
      </c>
    </row>
    <row r="31" spans="1:3" ht="15">
      <c r="A31" s="94">
        <v>5</v>
      </c>
      <c r="B31" s="478" t="s">
        <v>521</v>
      </c>
      <c r="C31" s="514">
        <v>0.14760000000000001</v>
      </c>
    </row>
    <row r="32" spans="1:3" ht="15">
      <c r="A32" s="477">
        <v>6</v>
      </c>
      <c r="B32" s="455" t="s">
        <v>512</v>
      </c>
      <c r="C32" s="514">
        <v>8.8599999999999998E-2</v>
      </c>
    </row>
    <row r="33" spans="1:3" ht="15.75" thickBot="1">
      <c r="A33" s="574">
        <v>7</v>
      </c>
      <c r="B33" s="575" t="s">
        <v>523</v>
      </c>
      <c r="C33" s="515">
        <v>6.9599999999999995E-2</v>
      </c>
    </row>
  </sheetData>
  <mergeCells count="6">
    <mergeCell ref="B5:C5"/>
    <mergeCell ref="B12:C12"/>
    <mergeCell ref="B13:C13"/>
    <mergeCell ref="B26:C26"/>
    <mergeCell ref="B19:C19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21" sqref="C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JSC "CREDO BANK"</v>
      </c>
      <c r="C1" s="113"/>
      <c r="D1" s="113"/>
      <c r="E1" s="113"/>
      <c r="F1" s="19"/>
    </row>
    <row r="2" spans="1:7" s="99" customFormat="1" ht="15.75" customHeight="1">
      <c r="A2" s="316" t="s">
        <v>36</v>
      </c>
      <c r="B2" s="364" t="s">
        <v>522</v>
      </c>
    </row>
    <row r="3" spans="1:7" s="99" customFormat="1" ht="15.75" customHeight="1">
      <c r="A3" s="316"/>
    </row>
    <row r="4" spans="1:7" s="99" customFormat="1" ht="15.75" customHeight="1" thickBot="1">
      <c r="A4" s="318" t="s">
        <v>212</v>
      </c>
      <c r="B4" s="543" t="s">
        <v>358</v>
      </c>
      <c r="C4" s="544"/>
      <c r="D4" s="544"/>
      <c r="E4" s="544"/>
    </row>
    <row r="5" spans="1:7" s="103" customFormat="1" ht="17.45" customHeight="1">
      <c r="A5" s="249"/>
      <c r="B5" s="250"/>
      <c r="C5" s="101" t="s">
        <v>0</v>
      </c>
      <c r="D5" s="101" t="s">
        <v>1</v>
      </c>
      <c r="E5" s="102" t="s">
        <v>2</v>
      </c>
    </row>
    <row r="6" spans="1:7" s="19" customFormat="1" ht="14.45" customHeight="1">
      <c r="A6" s="319"/>
      <c r="B6" s="539" t="s">
        <v>365</v>
      </c>
      <c r="C6" s="539" t="s">
        <v>98</v>
      </c>
      <c r="D6" s="541" t="s">
        <v>211</v>
      </c>
      <c r="E6" s="542"/>
      <c r="G6" s="5"/>
    </row>
    <row r="7" spans="1:7" s="19" customFormat="1" ht="99.6" customHeight="1">
      <c r="A7" s="319"/>
      <c r="B7" s="540"/>
      <c r="C7" s="539"/>
      <c r="D7" s="356" t="s">
        <v>210</v>
      </c>
      <c r="E7" s="357" t="s">
        <v>366</v>
      </c>
      <c r="G7" s="5"/>
    </row>
    <row r="8" spans="1:7">
      <c r="A8" s="320">
        <v>1</v>
      </c>
      <c r="B8" s="358" t="s">
        <v>40</v>
      </c>
      <c r="C8" s="479">
        <v>22575511.640000001</v>
      </c>
      <c r="D8" s="479"/>
      <c r="E8" s="480">
        <f>C8-D8</f>
        <v>22575511.640000001</v>
      </c>
      <c r="F8" s="19"/>
    </row>
    <row r="9" spans="1:7">
      <c r="A9" s="320">
        <v>2</v>
      </c>
      <c r="B9" s="358" t="s">
        <v>41</v>
      </c>
      <c r="C9" s="479">
        <v>52374794.460000001</v>
      </c>
      <c r="D9" s="479"/>
      <c r="E9" s="480">
        <f t="shared" ref="E9:E20" si="0">C9-D9</f>
        <v>52374794.460000001</v>
      </c>
      <c r="F9" s="19"/>
    </row>
    <row r="10" spans="1:7">
      <c r="A10" s="320">
        <v>3</v>
      </c>
      <c r="B10" s="358" t="s">
        <v>42</v>
      </c>
      <c r="C10" s="479">
        <v>16437759.380000001</v>
      </c>
      <c r="D10" s="479"/>
      <c r="E10" s="480">
        <f t="shared" si="0"/>
        <v>16437759.380000001</v>
      </c>
      <c r="F10" s="19"/>
    </row>
    <row r="11" spans="1:7">
      <c r="A11" s="320">
        <v>4</v>
      </c>
      <c r="B11" s="358" t="s">
        <v>43</v>
      </c>
      <c r="C11" s="479">
        <v>0</v>
      </c>
      <c r="D11" s="479"/>
      <c r="E11" s="480">
        <f t="shared" si="0"/>
        <v>0</v>
      </c>
      <c r="F11" s="19"/>
    </row>
    <row r="12" spans="1:7">
      <c r="A12" s="320">
        <v>5</v>
      </c>
      <c r="B12" s="358" t="s">
        <v>44</v>
      </c>
      <c r="C12" s="479">
        <v>27490034.190000001</v>
      </c>
      <c r="D12" s="479"/>
      <c r="E12" s="480">
        <f t="shared" si="0"/>
        <v>27490034.190000001</v>
      </c>
      <c r="F12" s="19"/>
    </row>
    <row r="13" spans="1:7">
      <c r="A13" s="320">
        <v>6.1</v>
      </c>
      <c r="B13" s="359" t="s">
        <v>45</v>
      </c>
      <c r="C13" s="481">
        <v>766517150.41970003</v>
      </c>
      <c r="D13" s="479"/>
      <c r="E13" s="480">
        <f t="shared" si="0"/>
        <v>766517150.41970003</v>
      </c>
      <c r="F13" s="19"/>
    </row>
    <row r="14" spans="1:7">
      <c r="A14" s="320">
        <v>6.2</v>
      </c>
      <c r="B14" s="360" t="s">
        <v>46</v>
      </c>
      <c r="C14" s="482">
        <v>-21658120.091000002</v>
      </c>
      <c r="D14" s="479"/>
      <c r="E14" s="483">
        <f t="shared" si="0"/>
        <v>-21658120.091000002</v>
      </c>
      <c r="F14" s="19"/>
    </row>
    <row r="15" spans="1:7">
      <c r="A15" s="320">
        <v>6</v>
      </c>
      <c r="B15" s="358" t="s">
        <v>47</v>
      </c>
      <c r="C15" s="479">
        <f>C13+C14</f>
        <v>744859030.32870007</v>
      </c>
      <c r="D15" s="479"/>
      <c r="E15" s="480">
        <f t="shared" si="0"/>
        <v>744859030.32870007</v>
      </c>
      <c r="F15" s="19"/>
    </row>
    <row r="16" spans="1:7">
      <c r="A16" s="320">
        <v>7</v>
      </c>
      <c r="B16" s="358" t="s">
        <v>48</v>
      </c>
      <c r="C16" s="479">
        <v>14268624.710000001</v>
      </c>
      <c r="D16" s="479"/>
      <c r="E16" s="480">
        <f t="shared" si="0"/>
        <v>14268624.710000001</v>
      </c>
      <c r="F16" s="19"/>
    </row>
    <row r="17" spans="1:7">
      <c r="A17" s="320">
        <v>8</v>
      </c>
      <c r="B17" s="358" t="s">
        <v>209</v>
      </c>
      <c r="C17" s="479">
        <v>316540</v>
      </c>
      <c r="D17" s="479"/>
      <c r="E17" s="480">
        <f t="shared" si="0"/>
        <v>316540</v>
      </c>
      <c r="F17" s="321"/>
      <c r="G17" s="107"/>
    </row>
    <row r="18" spans="1:7">
      <c r="A18" s="320">
        <v>9</v>
      </c>
      <c r="B18" s="358" t="s">
        <v>49</v>
      </c>
      <c r="C18" s="479">
        <v>0</v>
      </c>
      <c r="D18" s="479"/>
      <c r="E18" s="480">
        <f t="shared" si="0"/>
        <v>0</v>
      </c>
      <c r="F18" s="19"/>
      <c r="G18" s="107"/>
    </row>
    <row r="19" spans="1:7">
      <c r="A19" s="320">
        <v>10</v>
      </c>
      <c r="B19" s="358" t="s">
        <v>50</v>
      </c>
      <c r="C19" s="479">
        <v>33933411.43</v>
      </c>
      <c r="D19" s="479">
        <v>6790699.5999999996</v>
      </c>
      <c r="E19" s="480">
        <f t="shared" si="0"/>
        <v>27142711.829999998</v>
      </c>
      <c r="F19" s="19"/>
      <c r="G19" s="107"/>
    </row>
    <row r="20" spans="1:7">
      <c r="A20" s="320">
        <v>11</v>
      </c>
      <c r="B20" s="358" t="s">
        <v>51</v>
      </c>
      <c r="C20" s="479">
        <v>29888096.769999996</v>
      </c>
      <c r="D20" s="479"/>
      <c r="E20" s="480">
        <f t="shared" si="0"/>
        <v>29888096.769999996</v>
      </c>
      <c r="F20" s="19"/>
    </row>
    <row r="21" spans="1:7" ht="26.25" thickBot="1">
      <c r="A21" s="192"/>
      <c r="B21" s="322" t="s">
        <v>368</v>
      </c>
      <c r="C21" s="251">
        <f>SUM(C8:C12, C15:C20)</f>
        <v>942143802.90869999</v>
      </c>
      <c r="D21" s="251">
        <f>SUM(D8:D12, D15:D20)</f>
        <v>6790699.5999999996</v>
      </c>
      <c r="E21" s="361">
        <f>SUM(E8:E12, E15:E20)</f>
        <v>935353103.30870008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8"/>
      <c r="F25" s="5"/>
      <c r="G25" s="5"/>
    </row>
    <row r="26" spans="1:7" s="4" customFormat="1">
      <c r="B26" s="108"/>
      <c r="F26" s="5"/>
      <c r="G26" s="5"/>
    </row>
    <row r="27" spans="1:7" s="4" customFormat="1">
      <c r="B27" s="108"/>
      <c r="F27" s="5"/>
      <c r="G27" s="5"/>
    </row>
    <row r="28" spans="1:7" s="4" customFormat="1">
      <c r="B28" s="108"/>
      <c r="F28" s="5"/>
      <c r="G28" s="5"/>
    </row>
    <row r="29" spans="1:7" s="4" customFormat="1">
      <c r="B29" s="108"/>
      <c r="F29" s="5"/>
      <c r="G29" s="5"/>
    </row>
    <row r="30" spans="1:7" s="4" customFormat="1">
      <c r="B30" s="108"/>
      <c r="F30" s="5"/>
      <c r="G30" s="5"/>
    </row>
    <row r="31" spans="1:7" s="4" customFormat="1">
      <c r="B31" s="108"/>
      <c r="F31" s="5"/>
      <c r="G31" s="5"/>
    </row>
    <row r="32" spans="1:7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  <ignoredErrors>
    <ignoredError sqref="C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"CREDO BANK"</v>
      </c>
    </row>
    <row r="2" spans="1:6" s="99" customFormat="1" ht="15.75" customHeight="1">
      <c r="A2" s="2" t="s">
        <v>36</v>
      </c>
      <c r="B2" s="364" t="s">
        <v>522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5" thickBot="1">
      <c r="A4" s="99" t="s">
        <v>90</v>
      </c>
      <c r="B4" s="323" t="s">
        <v>345</v>
      </c>
      <c r="C4" s="100" t="s">
        <v>78</v>
      </c>
      <c r="D4" s="4"/>
      <c r="E4" s="4"/>
      <c r="F4" s="4"/>
    </row>
    <row r="5" spans="1:6">
      <c r="A5" s="256">
        <v>1</v>
      </c>
      <c r="B5" s="324" t="s">
        <v>367</v>
      </c>
      <c r="C5" s="257">
        <f>'7. LI1 '!E21</f>
        <v>935353103.30870008</v>
      </c>
    </row>
    <row r="6" spans="1:6" s="258" customFormat="1">
      <c r="A6" s="109">
        <v>2.1</v>
      </c>
      <c r="B6" s="253" t="s">
        <v>346</v>
      </c>
      <c r="C6" s="180">
        <v>48608146.689999998</v>
      </c>
    </row>
    <row r="7" spans="1:6" s="88" customFormat="1" outlineLevel="1">
      <c r="A7" s="82">
        <v>2.2000000000000002</v>
      </c>
      <c r="B7" s="83" t="s">
        <v>347</v>
      </c>
      <c r="C7" s="259">
        <v>14776000</v>
      </c>
    </row>
    <row r="8" spans="1:6" s="88" customFormat="1" ht="25.5">
      <c r="A8" s="82">
        <v>3</v>
      </c>
      <c r="B8" s="254" t="s">
        <v>348</v>
      </c>
      <c r="C8" s="260">
        <f>SUM(C5:C7)</f>
        <v>998737249.99870014</v>
      </c>
    </row>
    <row r="9" spans="1:6" s="258" customFormat="1">
      <c r="A9" s="109">
        <v>4</v>
      </c>
      <c r="B9" s="111" t="s">
        <v>93</v>
      </c>
      <c r="C9" s="180">
        <v>14688812.571799999</v>
      </c>
    </row>
    <row r="10" spans="1:6" s="88" customFormat="1" outlineLevel="1">
      <c r="A10" s="82">
        <v>5.0999999999999996</v>
      </c>
      <c r="B10" s="83" t="s">
        <v>349</v>
      </c>
      <c r="C10" s="259">
        <v>-38886517.351999998</v>
      </c>
    </row>
    <row r="11" spans="1:6" s="88" customFormat="1" outlineLevel="1">
      <c r="A11" s="82">
        <v>5.2</v>
      </c>
      <c r="B11" s="83" t="s">
        <v>350</v>
      </c>
      <c r="C11" s="259">
        <v>-13150640</v>
      </c>
    </row>
    <row r="12" spans="1:6" s="88" customFormat="1">
      <c r="A12" s="82">
        <v>6</v>
      </c>
      <c r="B12" s="252" t="s">
        <v>92</v>
      </c>
      <c r="C12" s="259"/>
    </row>
    <row r="13" spans="1:6" s="88" customFormat="1" ht="13.5" thickBot="1">
      <c r="A13" s="84">
        <v>7</v>
      </c>
      <c r="B13" s="255" t="s">
        <v>296</v>
      </c>
      <c r="C13" s="261">
        <f>SUM(C8:C12)</f>
        <v>961388905.21850014</v>
      </c>
    </row>
    <row r="15" spans="1:6">
      <c r="A15" s="276"/>
      <c r="B15" s="276"/>
    </row>
    <row r="16" spans="1:6">
      <c r="A16" s="276"/>
      <c r="B16" s="276"/>
    </row>
    <row r="17" spans="1:5" ht="15">
      <c r="A17" s="271"/>
      <c r="B17" s="272"/>
      <c r="C17" s="276"/>
      <c r="D17" s="276"/>
      <c r="E17" s="276"/>
    </row>
    <row r="18" spans="1:5" ht="15">
      <c r="A18" s="277"/>
      <c r="B18" s="278"/>
      <c r="C18" s="276"/>
      <c r="D18" s="276"/>
      <c r="E18" s="276"/>
    </row>
    <row r="19" spans="1:5">
      <c r="A19" s="279"/>
      <c r="B19" s="273"/>
      <c r="C19" s="276"/>
      <c r="D19" s="276"/>
      <c r="E19" s="276"/>
    </row>
    <row r="20" spans="1:5">
      <c r="A20" s="280"/>
      <c r="B20" s="274"/>
      <c r="C20" s="276"/>
      <c r="D20" s="276"/>
      <c r="E20" s="276"/>
    </row>
    <row r="21" spans="1:5">
      <c r="A21" s="280"/>
      <c r="B21" s="278"/>
      <c r="C21" s="276"/>
      <c r="D21" s="276"/>
      <c r="E21" s="276"/>
    </row>
    <row r="22" spans="1:5">
      <c r="A22" s="279"/>
      <c r="B22" s="275"/>
      <c r="C22" s="276"/>
      <c r="D22" s="276"/>
      <c r="E22" s="276"/>
    </row>
    <row r="23" spans="1:5">
      <c r="A23" s="280"/>
      <c r="B23" s="274"/>
      <c r="C23" s="276"/>
      <c r="D23" s="276"/>
      <c r="E23" s="276"/>
    </row>
    <row r="24" spans="1:5">
      <c r="A24" s="280"/>
      <c r="B24" s="274"/>
      <c r="C24" s="276"/>
      <c r="D24" s="276"/>
      <c r="E24" s="276"/>
    </row>
    <row r="25" spans="1:5">
      <c r="A25" s="280"/>
      <c r="B25" s="281"/>
      <c r="C25" s="276"/>
      <c r="D25" s="276"/>
      <c r="E25" s="276"/>
    </row>
    <row r="26" spans="1:5">
      <c r="A26" s="280"/>
      <c r="B26" s="278"/>
      <c r="C26" s="276"/>
      <c r="D26" s="276"/>
      <c r="E26" s="276"/>
    </row>
    <row r="27" spans="1:5">
      <c r="A27" s="276"/>
      <c r="B27" s="282"/>
      <c r="C27" s="276"/>
      <c r="D27" s="276"/>
      <c r="E27" s="276"/>
    </row>
    <row r="28" spans="1:5">
      <c r="A28" s="276"/>
      <c r="B28" s="282"/>
      <c r="C28" s="276"/>
      <c r="D28" s="276"/>
      <c r="E28" s="276"/>
    </row>
    <row r="29" spans="1:5">
      <c r="A29" s="276"/>
      <c r="B29" s="282"/>
      <c r="C29" s="276"/>
      <c r="D29" s="276"/>
      <c r="E29" s="276"/>
    </row>
    <row r="30" spans="1:5">
      <c r="A30" s="276"/>
      <c r="B30" s="282"/>
      <c r="C30" s="276"/>
      <c r="D30" s="276"/>
      <c r="E30" s="276"/>
    </row>
    <row r="31" spans="1:5">
      <c r="A31" s="276"/>
      <c r="B31" s="282"/>
      <c r="C31" s="276"/>
      <c r="D31" s="276"/>
      <c r="E31" s="276"/>
    </row>
    <row r="32" spans="1:5">
      <c r="A32" s="276"/>
      <c r="B32" s="282"/>
      <c r="C32" s="276"/>
      <c r="D32" s="276"/>
      <c r="E32" s="276"/>
    </row>
    <row r="33" spans="1:5">
      <c r="A33" s="276"/>
      <c r="B33" s="282"/>
      <c r="C33" s="276"/>
      <c r="D33" s="276"/>
      <c r="E33" s="27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GOPLF4tqwqSOaGXN4J1MNWJC67duLf+vqB/0EBy5ubs=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Oa5ip4Ks7OkX0g/JV7iLVdrhfRNPBCyZZTF4w8moq/E=</DigestValue>
    </Reference>
  </SignedInfo>
  <SignatureValue>f6E1fdNsTQJxfiKITIHPmkDHF4Mc3jaYAwPMMjsYGMXs3EmpBjh5kerHxU1kI35WJJ3mgNYkR7Kc
DD2z7IZnuc001oR16i1WnROzUHDmDnphVusMjltN4aktyfltLiQPJnkj9XLYQHI5Bvcq7tYDwBb/
Jt7ase/xNKUImUROvZ59MxvS25A30LmA5JT/mCTkEGpcZxWzY27eQFagA25Aam9eW65C6Fc7Zz66
dO3PCaDDheyUKVyO8mfYVMgQoJ4fjTbo5Gpf3Aj1jp0f6tzXnImvCFfMJ5aS6x6NWSy60AwvJwNr
IEnYRqtA0CQA5grTdtGxioFTTQz/7iJVMWDG0A==</SignatureValue>
  <KeyInfo>
    <X509Data>
      <X509Certificate>MIIGRDCCBSygAwIBAgIKehP+yQACAAEnvDANBgkqhkiG9w0BAQsFADBKMRIwEAYKCZImiZPyLGQBGRYCZ2UxEzARBgoJkiaJk/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/jbkR6s7BxZn5oIYHIJneZUVnd5VmfI7i/+DBIY0PYwUS7Ky1Jm7lzogJBKOWL1x4GIGlUo4N1690wiI0ysMmH6D96gCApbtmB15mCKgvRM9hwYNbKK9eJbLgWUc142NYyOXYLbHDWNl0wtG07BBHptlQRuehjA5p1cppfZ5KHgaESKhWbyaOIzsyBoErg+NxUSBHJ2tYguV9z/BdlMUTqKmuzd00GQqJvDq6kGv7QJ2uQa6/u4vsaeUm5IQIDAQABo4IDMjCCAy4wPAYJKwYBBAGCNxUHBC8wLQYlKwYBBAGCNxUI5rJgg431RIaBmQmDuKFKg76EcQSDxJEzhIOIXQIBZAIBIzAdBgNVHSUEFjAUBggrBgEFBQcDAgYIKwYBBQUHAwQwCwYDVR0PBAQDAgeAMCcGCSsGAQQBgjcVCgQaMBgwCgYIKwYBBQUHAwIwCgYIKwYBBQUHAwQwHQYDVR0OBBYEFCxlBr+teIz+YQ3n+22iCAs/8c2a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gk2h3kVUt3pnf89b0i6KbSvuW/CUsxV1Uie6bcxY1Hr1TIYRpJ72EHfkvOcQ2SArKSUhq4BmLK25wWBrnVkOR23MMTMm/UEsFyardsf2cKrs5BMNSSAhoodX+jn66yQYhDmObsLdkb1BAFszgTMkOfUBbThBYbWeo4LgOHJqzwMtDluyQJIiZKdxWZRLxsIkCv6Il7xG6cRV8y2RaZ66e9Utdv2qmmoDqPK6qPmJV9em+REXEGgIVg/4jeo1fAF7RDocOzmVMIeuTAbecR31tP3CqpeB1FGVyMe2L0/b2ByfQm8ze0ZTfqlwsqtlHpNCoBcQ7MwUHtpyOfZGRKGC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VQc44y5+uQ2vXc+F/BDqT7CnRCljz488RyJ8TJjft7w=</DigestValue>
      </Reference>
      <Reference URI="/xl/drawings/drawing1.xml?ContentType=application/vnd.openxmlformats-officedocument.drawing+xml">
        <DigestMethod Algorithm="http://www.w3.org/2001/04/xmlenc#sha256"/>
        <DigestValue>WAi/LHtCgZFRM34OUZ4qjQwfX7fyQnr53kFbHwn+2RU=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BCUGzjn0TPIZSG0UNRsZadBaWHs+OPezbFPHbpi9axI=</DigestValue>
      </Reference>
      <Reference URI="/xl/sharedStrings.xml?ContentType=application/vnd.openxmlformats-officedocument.spreadsheetml.sharedStrings+xml">
        <DigestMethod Algorithm="http://www.w3.org/2001/04/xmlenc#sha256"/>
        <DigestValue>18eO9uo7xT1Qo2cexWrJd88SBjTZU2PeIRPbSnMcw/g=</DigestValue>
      </Reference>
      <Reference URI="/xl/styles.xml?ContentType=application/vnd.openxmlformats-officedocument.spreadsheetml.styles+xml">
        <DigestMethod Algorithm="http://www.w3.org/2001/04/xmlenc#sha256"/>
        <DigestValue>6kpy0UNzDLDDkUl5NSOsD1voPC8UFA8QQ0BtClTzaYU=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yRf0F5YhAGmcL5nREBsMaziUVgyfmCRcakp/NMXcNUU=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/kBYmFUi90AEXV6wP2fFll7gp7gsz9nUlT/ob4f5VWY=</DigestValue>
      </Reference>
      <Reference URI="/xl/worksheets/sheet10.xml?ContentType=application/vnd.openxmlformats-officedocument.spreadsheetml.worksheet+xml">
        <DigestMethod Algorithm="http://www.w3.org/2001/04/xmlenc#sha256"/>
        <DigestValue>EKD9LrnhIQS/PeGqf/CjOsTo09PgB/RwoO+/NbdzcvY=</DigestValue>
      </Reference>
      <Reference URI="/xl/worksheets/sheet11.xml?ContentType=application/vnd.openxmlformats-officedocument.spreadsheetml.worksheet+xml">
        <DigestMethod Algorithm="http://www.w3.org/2001/04/xmlenc#sha256"/>
        <DigestValue>fBehk/Ie8/3cmopkatmVk2GnZG4ff/LiDPkd5eMLy14=</DigestValue>
      </Reference>
      <Reference URI="/xl/worksheets/sheet12.xml?ContentType=application/vnd.openxmlformats-officedocument.spreadsheetml.worksheet+xml">
        <DigestMethod Algorithm="http://www.w3.org/2001/04/xmlenc#sha256"/>
        <DigestValue>h3+p1C/ePb5k1oHStUi52/qYRk6O88qybUISqs+SwP8=</DigestValue>
      </Reference>
      <Reference URI="/xl/worksheets/sheet13.xml?ContentType=application/vnd.openxmlformats-officedocument.spreadsheetml.worksheet+xml">
        <DigestMethod Algorithm="http://www.w3.org/2001/04/xmlenc#sha256"/>
        <DigestValue>FfA5xwEUkJG0M3deTmHrinHCLJ1vBmfptggA0G0L8I8=</DigestValue>
      </Reference>
      <Reference URI="/xl/worksheets/sheet14.xml?ContentType=application/vnd.openxmlformats-officedocument.spreadsheetml.worksheet+xml">
        <DigestMethod Algorithm="http://www.w3.org/2001/04/xmlenc#sha256"/>
        <DigestValue>X5yTqsijPPOh0kAKTCEx98DrVHwNwYrXuFLs8PX0etI=</DigestValue>
      </Reference>
      <Reference URI="/xl/worksheets/sheet15.xml?ContentType=application/vnd.openxmlformats-officedocument.spreadsheetml.worksheet+xml">
        <DigestMethod Algorithm="http://www.w3.org/2001/04/xmlenc#sha256"/>
        <DigestValue>QhtxeiidS0j8Uh2W2NaWYVxUinzhH8ZYDW6dD8wD7Bk=</DigestValue>
      </Reference>
      <Reference URI="/xl/worksheets/sheet16.xml?ContentType=application/vnd.openxmlformats-officedocument.spreadsheetml.worksheet+xml">
        <DigestMethod Algorithm="http://www.w3.org/2001/04/xmlenc#sha256"/>
        <DigestValue>LOih390oiI9kU2Hn6r+A9qbhojEGZKKjSzdWMVUafCw=</DigestValue>
      </Reference>
      <Reference URI="/xl/worksheets/sheet17.xml?ContentType=application/vnd.openxmlformats-officedocument.spreadsheetml.worksheet+xml">
        <DigestMethod Algorithm="http://www.w3.org/2001/04/xmlenc#sha256"/>
        <DigestValue>NOIKTW/FwIAgIHv65BG9zJkpXeaZmTKtbYvfRP+GGDw=</DigestValue>
      </Reference>
      <Reference URI="/xl/worksheets/sheet18.xml?ContentType=application/vnd.openxmlformats-officedocument.spreadsheetml.worksheet+xml">
        <DigestMethod Algorithm="http://www.w3.org/2001/04/xmlenc#sha256"/>
        <DigestValue>ixKeuKC+Anag0qtkXbe7gW4apRoFjjSymBnNRjjWVKY=</DigestValue>
      </Reference>
      <Reference URI="/xl/worksheets/sheet2.xml?ContentType=application/vnd.openxmlformats-officedocument.spreadsheetml.worksheet+xml">
        <DigestMethod Algorithm="http://www.w3.org/2001/04/xmlenc#sha256"/>
        <DigestValue>9mFL0lBU0I06JnHCOsJxRHPQOI5Ubw/EPIlkN5U6A2c=</DigestValue>
      </Reference>
      <Reference URI="/xl/worksheets/sheet3.xml?ContentType=application/vnd.openxmlformats-officedocument.spreadsheetml.worksheet+xml">
        <DigestMethod Algorithm="http://www.w3.org/2001/04/xmlenc#sha256"/>
        <DigestValue>TSm87SSVnB3omVyWCYXbK3f3KDMyGghrBiAM7QYHa5k=</DigestValue>
      </Reference>
      <Reference URI="/xl/worksheets/sheet4.xml?ContentType=application/vnd.openxmlformats-officedocument.spreadsheetml.worksheet+xml">
        <DigestMethod Algorithm="http://www.w3.org/2001/04/xmlenc#sha256"/>
        <DigestValue>0xzNQSDy1AmaB04u8rh08rZauuWrB4XYdA2pfcgh0fE=</DigestValue>
      </Reference>
      <Reference URI="/xl/worksheets/sheet5.xml?ContentType=application/vnd.openxmlformats-officedocument.spreadsheetml.worksheet+xml">
        <DigestMethod Algorithm="http://www.w3.org/2001/04/xmlenc#sha256"/>
        <DigestValue>vOsJl2ywJ5lA6tNwKzOWzMWvjfdLKhWFVO+EuNkvkIU=</DigestValue>
      </Reference>
      <Reference URI="/xl/worksheets/sheet6.xml?ContentType=application/vnd.openxmlformats-officedocument.spreadsheetml.worksheet+xml">
        <DigestMethod Algorithm="http://www.w3.org/2001/04/xmlenc#sha256"/>
        <DigestValue>TegSk6O/Y+up5NsASkURZud9ZV3gqa+IXAC6F+Q8sdk=</DigestValue>
      </Reference>
      <Reference URI="/xl/worksheets/sheet7.xml?ContentType=application/vnd.openxmlformats-officedocument.spreadsheetml.worksheet+xml">
        <DigestMethod Algorithm="http://www.w3.org/2001/04/xmlenc#sha256"/>
        <DigestValue>W914m+JA2i05KGsX79rJIBJXdz6imJ5BG5TRsl7+SAM=</DigestValue>
      </Reference>
      <Reference URI="/xl/worksheets/sheet8.xml?ContentType=application/vnd.openxmlformats-officedocument.spreadsheetml.worksheet+xml">
        <DigestMethod Algorithm="http://www.w3.org/2001/04/xmlenc#sha256"/>
        <DigestValue>SyhONb1ISzwVAMjVpnj10/9kYj6VNylbDq2Y3YiZpGA=</DigestValue>
      </Reference>
      <Reference URI="/xl/worksheets/sheet9.xml?ContentType=application/vnd.openxmlformats-officedocument.spreadsheetml.worksheet+xml">
        <DigestMethod Algorithm="http://www.w3.org/2001/04/xmlenc#sha256"/>
        <DigestValue>XLHSBIK1IvgoRfuDz0kiFdVKaO4lpYxI8rtUUAEkhag=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2019-10-15T11:07:32Z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2019-10-15T11:07:32Z</xd:SigningTime>
          <xd:SigningCertificate>
            <xd:Cert>
              <xd:CertDigest>
                <DigestMethod Algorithm="http://www.w3.org/2001/04/xmlenc#sha256"/>
                <DigestValue>w7HPfsvJciXP95fidVu+HAzZ058O2MlfhCN7zmA5Cn0=</DigestValue>
              </xd:CertDigest>
              <xd:IssuerSerial>
                <X509IssuerName>CN=NBG Class 2 INT Sub CA, DC=nbg, DC=ge</X509IssuerName>
                <X509SerialNumber>576497558252861740099516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igRMtU9deEiUDIp97gl+Qpw4RDTJKnezHxT6H126+yY=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NUesQC3xGQfaDlgJVd26LYDh9PoFsPwhmeBPcQZNj2Q=</DigestValue>
    </Reference>
  </SignedInfo>
  <SignatureValue>bciHs09YMo8Aq8UlXtHcNoLbLPlOtABr+RB1cOr3SiSNmieskut4DUO0biXIcujQiI9NAcvG75lb
0Ez+vHiFUkGDC6VL1k5JTWTDasqP8NeQp0aHuwRU6u3tTeiIj7So9icF9UpffKCgvg0htP18UN4b
qo+cAvMl00Y0XkaC+H7bM9BA0UNoaN/fM6ZXfrh9ueFCiNQMPFi++LBHKiosu5p72eaNvy+YOxGl
9N/yK5uOnBf3h057k96RWTKPAEkbL0wpThe3LknRqkCMxeyZ0pmHg276+TZulLyVCMzRUTg/AMsb
G7B1cP3jbX32r76Ui2V3ME02JnVdzjWbG5OFIQ==</SignatureValue>
  <KeyInfo>
    <X509Data>
      <X509Certificate>MIIGPjCCBSagAwIBAgIKdr58vwACAAE9LDANBgkqhkiG9w0BAQsFADBKMRIwEAYKCZImiZPyLGQBGRYCZ2UxEzARBgoJkiaJk/IsZAEZFgNuYmcxHzAdBgNVBAMTFk5CRyBDbGFzcyAyIElOVCBTdWIgQ0EwHhcNMTkwNjEyMDc1NDQ5WhcNMjEwNjExMDc1NDQ5WjA8MRcwFQYDVQQKEw5KU0MgQ3JlZG8gQmFuazEhMB8GA1UEAxMYQkNEIC0gRXJla2xlIFphdGlhc2h2aWxpMIIBIjANBgkqhkiG9w0BAQEFAAOCAQ8AMIIBCgKCAQEA8skb9mgQyNdatxu/s6QZy6UcpFkzWaAJlBTz4dkGnXu9yQUIbCxWZ3D2QMwPt44KWkrvOaYCABcOLLW9A79/RaN7GCpAzh/QkJ4fQka5XLp8P8rE1t5BzN0JLcMNii+lY7s3hGImeqAL0nz5cC+1j9RFdsANcUu+dTiZ9MkYWE28AzEny7fFyLA7YIJSYf9wBnBIknb209/KwdUmvpIoWuuhkXiFKP4Tor/RssV4bU2Bekm+VZ0ZYZQV0OX7cjxie4Vr3vPYTr+mLI6AhvyLKYFcMSZWQ/BX+pXnrWrwG515F/qr+y+HD/4DzEFfd9ehamPErvJY2L6uJfHel8LmdwIDAQABo4IDMjCCAy4wPAYJKwYBBAGCNxUHBC8wLQYlKwYBBAGCNxUI5rJgg431RIaBmQmDuKFKg76EcQSDxJEzhIOIXQIBZAIBIzAdBgNVHSUEFjAUBggrBgEFBQcDAgYIKwYBBQUHAwQwCwYDVR0PBAQDAgeAMCcGCSsGAQQBgjcVCgQaMBgwCgYIKwYBBQUHAwIwCgYIKwYBBQUHAwQwHQYDVR0OBBYEFOR/uG/uUAdvgrX5t5Bh662EP00w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p23xpumiV2YDEwX3TVS/ieQSIjmCFvkRQdIT2E2jODF7nlyctZLV/ZKMc20UGIaJ56ARiYPEhV43Qm8zAhbGnUvXAuf+JhpvULbm14OzWSrhJKIckiec1KtQvZLCyioqT0IGf0RBx9p+jEK0WNMTyBb9DANEFq50IYTYFaCGILQWZ2CtxSWY20+AbvJTr0gSO00nFf2wHSa+Nt58UdKFLs82+F0gykdsvVAYRNN8TZL/6luCngO7zqjN/5In8X5OKmnKyAtUqUFLecichEVkilLFwPWK+zj8UFGVyurZQJUa8PyW8/ofl4MVjCn2avltk6+cLQ3qROGf+nD8KuBe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VQc44y5+uQ2vXc+F/BDqT7CnRCljz488RyJ8TJjft7w=</DigestValue>
      </Reference>
      <Reference URI="/xl/drawings/drawing1.xml?ContentType=application/vnd.openxmlformats-officedocument.drawing+xml">
        <DigestMethod Algorithm="http://www.w3.org/2001/04/xmlenc#sha256"/>
        <DigestValue>WAi/LHtCgZFRM34OUZ4qjQwfX7fyQnr53kFbHwn+2RU=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BCUGzjn0TPIZSG0UNRsZadBaWHs+OPezbFPHbpi9axI=</DigestValue>
      </Reference>
      <Reference URI="/xl/sharedStrings.xml?ContentType=application/vnd.openxmlformats-officedocument.spreadsheetml.sharedStrings+xml">
        <DigestMethod Algorithm="http://www.w3.org/2001/04/xmlenc#sha256"/>
        <DigestValue>18eO9uo7xT1Qo2cexWrJd88SBjTZU2PeIRPbSnMcw/g=</DigestValue>
      </Reference>
      <Reference URI="/xl/styles.xml?ContentType=application/vnd.openxmlformats-officedocument.spreadsheetml.styles+xml">
        <DigestMethod Algorithm="http://www.w3.org/2001/04/xmlenc#sha256"/>
        <DigestValue>6kpy0UNzDLDDkUl5NSOsD1voPC8UFA8QQ0BtClTzaYU=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yRf0F5YhAGmcL5nREBsMaziUVgyfmCRcakp/NMXcNUU=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/kBYmFUi90AEXV6wP2fFll7gp7gsz9nUlT/ob4f5VWY=</DigestValue>
      </Reference>
      <Reference URI="/xl/worksheets/sheet10.xml?ContentType=application/vnd.openxmlformats-officedocument.spreadsheetml.worksheet+xml">
        <DigestMethod Algorithm="http://www.w3.org/2001/04/xmlenc#sha256"/>
        <DigestValue>EKD9LrnhIQS/PeGqf/CjOsTo09PgB/RwoO+/NbdzcvY=</DigestValue>
      </Reference>
      <Reference URI="/xl/worksheets/sheet11.xml?ContentType=application/vnd.openxmlformats-officedocument.spreadsheetml.worksheet+xml">
        <DigestMethod Algorithm="http://www.w3.org/2001/04/xmlenc#sha256"/>
        <DigestValue>fBehk/Ie8/3cmopkatmVk2GnZG4ff/LiDPkd5eMLy14=</DigestValue>
      </Reference>
      <Reference URI="/xl/worksheets/sheet12.xml?ContentType=application/vnd.openxmlformats-officedocument.spreadsheetml.worksheet+xml">
        <DigestMethod Algorithm="http://www.w3.org/2001/04/xmlenc#sha256"/>
        <DigestValue>h3+p1C/ePb5k1oHStUi52/qYRk6O88qybUISqs+SwP8=</DigestValue>
      </Reference>
      <Reference URI="/xl/worksheets/sheet13.xml?ContentType=application/vnd.openxmlformats-officedocument.spreadsheetml.worksheet+xml">
        <DigestMethod Algorithm="http://www.w3.org/2001/04/xmlenc#sha256"/>
        <DigestValue>FfA5xwEUkJG0M3deTmHrinHCLJ1vBmfptggA0G0L8I8=</DigestValue>
      </Reference>
      <Reference URI="/xl/worksheets/sheet14.xml?ContentType=application/vnd.openxmlformats-officedocument.spreadsheetml.worksheet+xml">
        <DigestMethod Algorithm="http://www.w3.org/2001/04/xmlenc#sha256"/>
        <DigestValue>X5yTqsijPPOh0kAKTCEx98DrVHwNwYrXuFLs8PX0etI=</DigestValue>
      </Reference>
      <Reference URI="/xl/worksheets/sheet15.xml?ContentType=application/vnd.openxmlformats-officedocument.spreadsheetml.worksheet+xml">
        <DigestMethod Algorithm="http://www.w3.org/2001/04/xmlenc#sha256"/>
        <DigestValue>QhtxeiidS0j8Uh2W2NaWYVxUinzhH8ZYDW6dD8wD7Bk=</DigestValue>
      </Reference>
      <Reference URI="/xl/worksheets/sheet16.xml?ContentType=application/vnd.openxmlformats-officedocument.spreadsheetml.worksheet+xml">
        <DigestMethod Algorithm="http://www.w3.org/2001/04/xmlenc#sha256"/>
        <DigestValue>LOih390oiI9kU2Hn6r+A9qbhojEGZKKjSzdWMVUafCw=</DigestValue>
      </Reference>
      <Reference URI="/xl/worksheets/sheet17.xml?ContentType=application/vnd.openxmlformats-officedocument.spreadsheetml.worksheet+xml">
        <DigestMethod Algorithm="http://www.w3.org/2001/04/xmlenc#sha256"/>
        <DigestValue>NOIKTW/FwIAgIHv65BG9zJkpXeaZmTKtbYvfRP+GGDw=</DigestValue>
      </Reference>
      <Reference URI="/xl/worksheets/sheet18.xml?ContentType=application/vnd.openxmlformats-officedocument.spreadsheetml.worksheet+xml">
        <DigestMethod Algorithm="http://www.w3.org/2001/04/xmlenc#sha256"/>
        <DigestValue>ixKeuKC+Anag0qtkXbe7gW4apRoFjjSymBnNRjjWVKY=</DigestValue>
      </Reference>
      <Reference URI="/xl/worksheets/sheet2.xml?ContentType=application/vnd.openxmlformats-officedocument.spreadsheetml.worksheet+xml">
        <DigestMethod Algorithm="http://www.w3.org/2001/04/xmlenc#sha256"/>
        <DigestValue>9mFL0lBU0I06JnHCOsJxRHPQOI5Ubw/EPIlkN5U6A2c=</DigestValue>
      </Reference>
      <Reference URI="/xl/worksheets/sheet3.xml?ContentType=application/vnd.openxmlformats-officedocument.spreadsheetml.worksheet+xml">
        <DigestMethod Algorithm="http://www.w3.org/2001/04/xmlenc#sha256"/>
        <DigestValue>TSm87SSVnB3omVyWCYXbK3f3KDMyGghrBiAM7QYHa5k=</DigestValue>
      </Reference>
      <Reference URI="/xl/worksheets/sheet4.xml?ContentType=application/vnd.openxmlformats-officedocument.spreadsheetml.worksheet+xml">
        <DigestMethod Algorithm="http://www.w3.org/2001/04/xmlenc#sha256"/>
        <DigestValue>0xzNQSDy1AmaB04u8rh08rZauuWrB4XYdA2pfcgh0fE=</DigestValue>
      </Reference>
      <Reference URI="/xl/worksheets/sheet5.xml?ContentType=application/vnd.openxmlformats-officedocument.spreadsheetml.worksheet+xml">
        <DigestMethod Algorithm="http://www.w3.org/2001/04/xmlenc#sha256"/>
        <DigestValue>vOsJl2ywJ5lA6tNwKzOWzMWvjfdLKhWFVO+EuNkvkIU=</DigestValue>
      </Reference>
      <Reference URI="/xl/worksheets/sheet6.xml?ContentType=application/vnd.openxmlformats-officedocument.spreadsheetml.worksheet+xml">
        <DigestMethod Algorithm="http://www.w3.org/2001/04/xmlenc#sha256"/>
        <DigestValue>TegSk6O/Y+up5NsASkURZud9ZV3gqa+IXAC6F+Q8sdk=</DigestValue>
      </Reference>
      <Reference URI="/xl/worksheets/sheet7.xml?ContentType=application/vnd.openxmlformats-officedocument.spreadsheetml.worksheet+xml">
        <DigestMethod Algorithm="http://www.w3.org/2001/04/xmlenc#sha256"/>
        <DigestValue>W914m+JA2i05KGsX79rJIBJXdz6imJ5BG5TRsl7+SAM=</DigestValue>
      </Reference>
      <Reference URI="/xl/worksheets/sheet8.xml?ContentType=application/vnd.openxmlformats-officedocument.spreadsheetml.worksheet+xml">
        <DigestMethod Algorithm="http://www.w3.org/2001/04/xmlenc#sha256"/>
        <DigestValue>SyhONb1ISzwVAMjVpnj10/9kYj6VNylbDq2Y3YiZpGA=</DigestValue>
      </Reference>
      <Reference URI="/xl/worksheets/sheet9.xml?ContentType=application/vnd.openxmlformats-officedocument.spreadsheetml.worksheet+xml">
        <DigestMethod Algorithm="http://www.w3.org/2001/04/xmlenc#sha256"/>
        <DigestValue>XLHSBIK1IvgoRfuDz0kiFdVKaO4lpYxI8rtUUAEkhag=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2019-10-15T16:10:10Z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2019-10-15T16:10:10Z</xd:SigningTime>
          <xd:SigningCertificate>
            <xd:Cert>
              <xd:CertDigest>
                <DigestMethod Algorithm="http://www.w3.org/2001/04/xmlenc#sha256"/>
                <DigestValue>oRptU0CyKJtSsSQUUSfOZK6IYS93gbbHWSnKNHBFKz8=</DigestValue>
              </xd:CertDigest>
              <xd:IssuerSerial>
                <X509IssuerName>CN=NBG Class 2 INT Sub CA, DC=nbg, DC=ge</X509IssuerName>
                <X509SerialNumber>560753115256012794838316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2019-10-11T11:37:26Z</dcterms:modified>
</cp:coreProperties>
</file>