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19" activeTab="4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F22" i="75" l="1"/>
  <c r="C35" i="69"/>
  <c r="C14" i="69"/>
  <c r="E20" i="88"/>
  <c r="E19" i="88"/>
  <c r="E18" i="88"/>
  <c r="E17" i="88"/>
  <c r="E16" i="88"/>
  <c r="E14" i="88"/>
  <c r="E13" i="88"/>
  <c r="E12" i="88"/>
  <c r="E11" i="88"/>
  <c r="E10" i="88"/>
  <c r="E9" i="88"/>
  <c r="E8" i="88"/>
  <c r="C15" i="88"/>
  <c r="E15" i="88" s="1"/>
  <c r="G22" i="75" l="1"/>
  <c r="G19" i="75" s="1"/>
  <c r="F19" i="75"/>
  <c r="C22" i="75"/>
  <c r="C19" i="75" s="1"/>
  <c r="G34" i="85"/>
  <c r="F34" i="85"/>
  <c r="D34" i="85"/>
  <c r="C34" i="85"/>
  <c r="H18" i="83"/>
  <c r="H16" i="83"/>
  <c r="G14" i="83"/>
  <c r="F14" i="83"/>
  <c r="E18" i="83"/>
  <c r="E16" i="83"/>
  <c r="D14" i="83"/>
  <c r="C14" i="83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E14" i="92" s="1"/>
  <c r="N15" i="92"/>
  <c r="E15" i="92"/>
  <c r="M14" i="92"/>
  <c r="L14" i="92"/>
  <c r="K14" i="92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M21" i="92" s="1"/>
  <c r="L7" i="92"/>
  <c r="L21" i="92" s="1"/>
  <c r="K7" i="92"/>
  <c r="J7" i="92"/>
  <c r="J21" i="92" s="1"/>
  <c r="I7" i="92"/>
  <c r="I21" i="92" s="1"/>
  <c r="H7" i="92"/>
  <c r="H21" i="92" s="1"/>
  <c r="G7" i="92"/>
  <c r="F7" i="92"/>
  <c r="F21" i="92" s="1"/>
  <c r="C7" i="92"/>
  <c r="E7" i="92" l="1"/>
  <c r="N14" i="92"/>
  <c r="G21" i="92"/>
  <c r="K21" i="92"/>
  <c r="N7" i="92"/>
  <c r="E21" i="92"/>
  <c r="C21" i="92"/>
  <c r="N21" i="92" l="1"/>
  <c r="C21" i="88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H45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3" i="69" l="1"/>
</calcChain>
</file>

<file path=xl/sharedStrings.xml><?xml version="1.0" encoding="utf-8"?>
<sst xmlns="http://schemas.openxmlformats.org/spreadsheetml/2006/main" count="730" uniqueCount="489">
  <si>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</si>
  <si>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</si>
  <si>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</si>
  <si>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</si>
  <si>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</si>
  <si>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</si>
  <si>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</si>
  <si>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</si>
  <si>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</si>
  <si>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</si>
  <si>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</si>
  <si>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</si>
  <si>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</si>
  <si>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</si>
  <si>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</si>
  <si>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</si>
  <si>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</si>
  <si>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</si>
  <si>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</si>
  <si>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</si>
  <si>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</si>
  <si>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</si>
  <si>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</si>
  <si>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</si>
  <si>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</si>
  <si>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</si>
  <si>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</si>
  <si>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</si>
  <si>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</si>
  <si>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</si>
  <si>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</si>
  <si>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</si>
  <si>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</si>
  <si>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</si>
  <si>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</si>
  <si>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</si>
  <si>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</si>
  <si>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</si>
  <si>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</si>
  <si>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</si>
  <si>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</si>
  <si>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</si>
  <si>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</si>
  <si>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</si>
  <si>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</si>
  <si>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</si>
  <si>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</si>
  <si>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</si>
  <si>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</si>
  <si>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</si>
  <si>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</si>
  <si>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</si>
  <si>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</si>
  <si>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</si>
  <si>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</si>
  <si>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</si>
  <si>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</si>
  <si>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</si>
  <si>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</si>
  <si>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</si>
  <si>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</si>
  <si>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</si>
  <si>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</si>
  <si>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</si>
  <si>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</si>
  <si>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</si>
  <si>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</si>
  <si>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</si>
  <si>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</si>
  <si>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</si>
  <si>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</si>
  <si>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</si>
  <si>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</si>
  <si>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</si>
  <si>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</si>
  <si>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</si>
  <si>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</si>
  <si>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</si>
  <si>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</si>
  <si>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</si>
  <si>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</si>
  <si>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</si>
  <si>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</si>
  <si>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</si>
  <si>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</si>
  <si>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</si>
  <si>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</si>
  <si>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</si>
  <si>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</si>
  <si>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</si>
  <si>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</si>
  <si>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</si>
  <si>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</si>
  <si>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</si>
  <si>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</si>
  <si>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</si>
  <si>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</si>
  <si>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</si>
  <si>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</si>
  <si>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</si>
  <si>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</si>
  <si>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</si>
  <si>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</si>
  <si>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</si>
  <si>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</si>
  <si>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</si>
  <si>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</si>
  <si>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</si>
  <si>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</si>
  <si>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</si>
  <si>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</si>
  <si>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</si>
  <si>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</si>
  <si>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</si>
  <si>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</si>
  <si>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</si>
  <si>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</si>
  <si>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</si>
  <si>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</si>
  <si>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</si>
  <si>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</si>
  <si>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</si>
  <si>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</si>
  <si>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</si>
  <si>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</si>
  <si>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</si>
  <si>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</si>
  <si>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</si>
  <si>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</si>
  <si>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</si>
  <si>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</si>
  <si>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</si>
  <si>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</si>
  <si>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</si>
  <si>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</si>
  <si>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</si>
  <si>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</si>
  <si>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</si>
  <si>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</si>
  <si>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</si>
  <si>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</si>
  <si>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</si>
  <si>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</si>
  <si>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</si>
  <si>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</si>
  <si>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</si>
  <si>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</si>
  <si>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</si>
  <si>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</si>
  <si>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</si>
  <si>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</si>
  <si>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</si>
  <si>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</si>
  <si>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</si>
  <si>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</si>
  <si>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</si>
  <si>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</si>
  <si>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</si>
  <si>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</si>
  <si>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</si>
  <si>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</si>
  <si>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</si>
  <si>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</si>
  <si>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</si>
  <si>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</si>
  <si>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</si>
  <si>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</si>
  <si>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</si>
  <si>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</si>
  <si>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</si>
  <si>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</si>
  <si>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</si>
  <si>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</si>
  <si>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</si>
  <si>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</si>
  <si>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</si>
  <si>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</si>
  <si>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</si>
  <si>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</si>
  <si>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</si>
  <si>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</si>
  <si>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</si>
  <si>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</si>
  <si>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</si>
  <si>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</si>
  <si>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</si>
  <si>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</si>
  <si>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</si>
  <si>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</si>
  <si>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</si>
  <si>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</si>
  <si>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</si>
  <si>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</si>
  <si>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</si>
  <si>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</si>
  <si>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</si>
  <si>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</si>
  <si>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</si>
  <si>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</si>
  <si>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</si>
  <si>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</si>
  <si>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</si>
  <si>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</si>
  <si>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</si>
  <si>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</si>
  <si>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</si>
  <si>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</si>
  <si>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</si>
  <si>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</si>
  <si>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</si>
  <si>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</si>
  <si>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</si>
  <si>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</si>
  <si>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</si>
  <si>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</si>
  <si>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</si>
  <si>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</si>
  <si>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</si>
  <si>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</si>
  <si>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</si>
  <si>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</si>
  <si>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</si>
  <si>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</si>
  <si>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</si>
  <si>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</si>
  <si>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</si>
  <si>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</si>
  <si>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</si>
  <si>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</si>
  <si>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</si>
  <si>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</si>
  <si>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</si>
  <si>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</si>
  <si>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</si>
  <si>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</si>
  <si>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</si>
  <si>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</si>
  <si>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</si>
  <si>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</si>
  <si>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</si>
  <si>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</si>
  <si>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</si>
  <si>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</si>
  <si>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</si>
  <si>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</si>
  <si>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</si>
  <si>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</si>
  <si>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</si>
  <si>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</si>
  <si>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</si>
  <si>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</si>
  <si>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</si>
  <si>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</si>
  <si>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</si>
  <si>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</si>
  <si>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</si>
  <si>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</si>
  <si>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</si>
  <si>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</si>
  <si>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</si>
  <si>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</si>
  <si>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</si>
  <si>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</si>
  <si>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</si>
  <si>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</si>
  <si>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</si>
  <si>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</si>
  <si>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</si>
  <si>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</si>
  <si>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</si>
  <si>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</si>
  <si>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</si>
  <si>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</si>
  <si>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</si>
  <si>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</si>
  <si>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</si>
  <si>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</si>
  <si>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</si>
  <si>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</si>
  <si>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</si>
  <si>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</si>
  <si>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</si>
  <si>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</si>
  <si>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</si>
  <si>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</si>
  <si>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</si>
  <si>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</si>
  <si>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</si>
  <si>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</si>
  <si>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</si>
  <si>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</si>
  <si>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</si>
  <si>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</si>
  <si>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</si>
  <si>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</si>
  <si>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</si>
  <si>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</si>
  <si>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</si>
  <si>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</si>
  <si>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</si>
  <si>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</si>
  <si>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</si>
  <si>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</si>
  <si>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</si>
  <si>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</si>
  <si>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</si>
  <si>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</si>
  <si>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</si>
  <si>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</si>
  <si>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</si>
  <si>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</si>
  <si>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</si>
  <si>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</si>
  <si>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</si>
  <si>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</si>
  <si>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</si>
  <si>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</si>
  <si>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</si>
  <si>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</si>
  <si>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</si>
  <si>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</si>
  <si>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</si>
  <si>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</si>
  <si>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</si>
  <si>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</si>
  <si>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</si>
  <si>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</si>
  <si>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</si>
  <si>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</si>
  <si>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</si>
  <si>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</si>
  <si>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</si>
  <si>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</si>
  <si>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</si>
  <si>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</si>
  <si>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</si>
  <si>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</si>
  <si>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</si>
  <si>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</si>
  <si>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</si>
  <si>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</si>
  <si>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</si>
  <si>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</si>
  <si>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</si>
  <si>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</si>
  <si>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</si>
  <si>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</si>
  <si>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</si>
  <si>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</si>
  <si>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</si>
  <si>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</si>
  <si>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</si>
  <si>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</si>
  <si>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</si>
  <si>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</si>
  <si>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</si>
  <si>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</si>
  <si>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</si>
  <si>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</si>
  <si>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</si>
  <si>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</si>
  <si>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</si>
  <si>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</si>
  <si>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</si>
  <si>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</si>
  <si>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</si>
  <si>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</si>
  <si>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</si>
  <si>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</si>
  <si>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</si>
  <si>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</si>
  <si>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</si>
  <si>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</si>
  <si>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</si>
  <si>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</si>
  <si>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</si>
  <si>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</si>
  <si>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</si>
  <si>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</si>
  <si>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</si>
  <si>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</si>
  <si>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</si>
  <si>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</si>
  <si>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</si>
  <si>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</si>
  <si>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</si>
  <si>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</si>
  <si>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</si>
  <si>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</si>
  <si>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</si>
  <si>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</si>
  <si>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</si>
  <si>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</si>
  <si>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</si>
  <si>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</si>
  <si>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</si>
  <si>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</si>
  <si>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</si>
  <si>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</si>
  <si>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</si>
  <si>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</si>
  <si>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</si>
  <si>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</si>
  <si>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</si>
  <si>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</si>
  <si>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</si>
  <si>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</si>
  <si>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</si>
  <si>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</si>
  <si>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</si>
  <si>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</si>
  <si>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</si>
  <si>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</si>
  <si>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</si>
  <si>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</si>
  <si>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</si>
  <si>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</si>
  <si>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</si>
  <si>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</si>
  <si>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</si>
  <si>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</si>
  <si>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</si>
  <si>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</si>
  <si>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</si>
  <si>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</si>
  <si>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</si>
  <si>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</si>
  <si>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</si>
  <si>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</si>
  <si>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</si>
  <si>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</si>
  <si>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</si>
  <si>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</si>
  <si>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</si>
  <si>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</si>
  <si>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</si>
  <si>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</si>
  <si>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</si>
  <si>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</si>
  <si>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</si>
  <si>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</si>
  <si>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</si>
  <si>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</si>
  <si>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</si>
  <si>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</si>
  <si>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</si>
  <si>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</si>
  <si>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</si>
  <si>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</si>
  <si>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</si>
  <si>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</si>
  <si>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</si>
  <si>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</si>
  <si>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</si>
  <si>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</si>
  <si>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</si>
  <si>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CREDO BANK</t>
  </si>
  <si>
    <t>Dan Balke</t>
  </si>
  <si>
    <t>Zaal Pirtskhalava</t>
  </si>
  <si>
    <t>www.credo.ge</t>
  </si>
  <si>
    <t>"CREDO BANK"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</si>
  <si>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</si>
  <si>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</si>
  <si>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</si>
  <si>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</si>
  <si>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</si>
  <si>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Zaza Tkeshelashvili</t>
  </si>
  <si>
    <t>Erekle Zatiashvili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</si>
  <si>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</si>
  <si>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</si>
  <si>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</si>
  <si>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</si>
  <si>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</si>
  <si>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</si>
  <si>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</si>
  <si>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</si>
  <si>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</si>
  <si>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</si>
  <si>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</si>
  <si>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Dr. Bernd Zattler (Germany) </t>
  </si>
  <si>
    <t>Table 9 (Capital), C10</t>
  </si>
  <si>
    <t>Table 9 (Capital), C7</t>
  </si>
  <si>
    <t>Table 9 (Capital), C11</t>
  </si>
  <si>
    <t>Table  9 (Capital), C9</t>
  </si>
  <si>
    <t>30.09.2018</t>
  </si>
  <si>
    <t>X</t>
  </si>
  <si>
    <t>Among tham general reserves</t>
  </si>
  <si>
    <t>6.2.1</t>
  </si>
  <si>
    <t>Table 9 (Capital), C46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</si>
</sst>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sz val="10"/>
      <name val="Geo_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color rgb="FFFF0000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5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8" xfId="0" applyFont="1" applyFill="1" applyBorder="1" applyAlignment="1">
      <alignment horizontal="left" vertical="center" wrapText="1"/>
    </xf>
    <xf numFmtId="0" fontId="101" fillId="0" borderId="89" xfId="0" applyFont="1" applyFill="1" applyBorder="1" applyAlignment="1">
      <alignment horizontal="left" vertical="center" wrapText="1"/>
    </xf>
    <xf numFmtId="9" fontId="4" fillId="36" borderId="88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6" fillId="36" borderId="88" xfId="0" applyNumberFormat="1" applyFont="1" applyFill="1" applyBorder="1" applyAlignment="1">
      <alignment vertical="center" wrapText="1"/>
    </xf>
    <xf numFmtId="3" fontId="106" fillId="36" borderId="89" xfId="0" applyNumberFormat="1" applyFont="1" applyFill="1" applyBorder="1" applyAlignment="1">
      <alignment vertical="center" wrapText="1"/>
    </xf>
    <xf numFmtId="3" fontId="106" fillId="0" borderId="88" xfId="0" applyNumberFormat="1" applyFont="1" applyBorder="1" applyAlignment="1">
      <alignment vertical="center" wrapText="1"/>
    </xf>
    <xf numFmtId="3" fontId="106" fillId="0" borderId="89" xfId="0" applyNumberFormat="1" applyFont="1" applyBorder="1" applyAlignment="1">
      <alignment vertical="center" wrapText="1"/>
    </xf>
    <xf numFmtId="3" fontId="106" fillId="0" borderId="88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85" fillId="0" borderId="88" xfId="0" applyFont="1" applyBorder="1"/>
    <xf numFmtId="0" fontId="6" fillId="0" borderId="88" xfId="17" applyBorder="1" applyAlignment="1" applyProtection="1"/>
    <xf numFmtId="193" fontId="97" fillId="0" borderId="88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7" fillId="0" borderId="88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88" xfId="20962" applyNumberFormat="1" applyFont="1" applyFill="1" applyBorder="1" applyAlignment="1" applyProtection="1">
      <alignment horizontal="right" vertical="center" wrapText="1"/>
      <protection locked="0"/>
    </xf>
    <xf numFmtId="10" fontId="101" fillId="0" borderId="88" xfId="20962" applyNumberFormat="1" applyFont="1" applyFill="1" applyBorder="1" applyAlignment="1">
      <alignment horizontal="right" vertical="center" wrapText="1"/>
    </xf>
    <xf numFmtId="10" fontId="3" fillId="0" borderId="88" xfId="20962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4" fillId="0" borderId="25" xfId="20962" applyNumberFormat="1" applyFont="1" applyFill="1" applyBorder="1" applyAlignment="1" applyProtection="1">
      <alignment horizontal="right" vertical="center"/>
    </xf>
    <xf numFmtId="10" fontId="95" fillId="2" borderId="88" xfId="20962" applyNumberFormat="1" applyFont="1" applyFill="1" applyBorder="1" applyAlignment="1" applyProtection="1">
      <alignment vertical="center"/>
      <protection locked="0"/>
    </xf>
    <xf numFmtId="10" fontId="107" fillId="2" borderId="88" xfId="20962" applyNumberFormat="1" applyFont="1" applyFill="1" applyBorder="1" applyAlignment="1" applyProtection="1">
      <alignment vertical="center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64" fontId="95" fillId="2" borderId="88" xfId="7" applyNumberFormat="1" applyFont="1" applyFill="1" applyBorder="1" applyAlignment="1" applyProtection="1">
      <alignment vertical="center"/>
      <protection locked="0"/>
    </xf>
    <xf numFmtId="193" fontId="95" fillId="2" borderId="88" xfId="0" applyNumberFormat="1" applyFont="1" applyFill="1" applyBorder="1" applyAlignment="1" applyProtection="1">
      <alignment vertical="center"/>
      <protection locked="0"/>
    </xf>
    <xf numFmtId="193" fontId="107" fillId="2" borderId="88" xfId="0" applyNumberFormat="1" applyFont="1" applyFill="1" applyBorder="1" applyAlignment="1" applyProtection="1">
      <alignment vertical="center"/>
      <protection locked="0"/>
    </xf>
    <xf numFmtId="10" fontId="95" fillId="2" borderId="25" xfId="20962" applyNumberFormat="1" applyFont="1" applyFill="1" applyBorder="1" applyAlignment="1" applyProtection="1">
      <alignment vertical="center"/>
      <protection locked="0"/>
    </xf>
    <xf numFmtId="10" fontId="107" fillId="2" borderId="25" xfId="20962" applyNumberFormat="1" applyFont="1" applyFill="1" applyBorder="1" applyAlignment="1" applyProtection="1">
      <alignment vertical="center"/>
      <protection locked="0"/>
    </xf>
    <xf numFmtId="193" fontId="95" fillId="0" borderId="88" xfId="7" applyNumberFormat="1" applyFont="1" applyFill="1" applyBorder="1" applyAlignment="1" applyProtection="1">
      <alignment horizontal="right"/>
    </xf>
    <xf numFmtId="193" fontId="95" fillId="0" borderId="10" xfId="0" applyNumberFormat="1" applyFont="1" applyFill="1" applyBorder="1" applyAlignment="1" applyProtection="1">
      <alignment horizontal="right"/>
    </xf>
    <xf numFmtId="193" fontId="95" fillId="0" borderId="88" xfId="0" applyNumberFormat="1" applyFont="1" applyFill="1" applyBorder="1" applyAlignment="1" applyProtection="1">
      <alignment horizontal="right"/>
    </xf>
    <xf numFmtId="193" fontId="108" fillId="0" borderId="88" xfId="0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08" fillId="0" borderId="88" xfId="0" applyNumberFormat="1" applyFont="1" applyFill="1" applyBorder="1" applyAlignment="1" applyProtection="1">
      <protection locked="0"/>
    </xf>
    <xf numFmtId="193" fontId="108" fillId="0" borderId="88" xfId="0" applyNumberFormat="1" applyFont="1" applyFill="1" applyBorder="1" applyAlignment="1" applyProtection="1">
      <alignment horizontal="left" indent="1"/>
      <protection locked="0"/>
    </xf>
    <xf numFmtId="3" fontId="106" fillId="0" borderId="89" xfId="0" applyNumberFormat="1" applyFont="1" applyFill="1" applyBorder="1" applyAlignment="1">
      <alignment vertical="center" wrapText="1"/>
    </xf>
    <xf numFmtId="0" fontId="2" fillId="0" borderId="95" xfId="0" applyFont="1" applyBorder="1" applyAlignment="1">
      <alignment vertical="center"/>
    </xf>
    <xf numFmtId="0" fontId="109" fillId="0" borderId="94" xfId="0" applyFont="1" applyBorder="1" applyAlignment="1">
      <alignment wrapText="1"/>
    </xf>
    <xf numFmtId="10" fontId="3" fillId="0" borderId="92" xfId="0" applyNumberFormat="1" applyFont="1" applyBorder="1" applyAlignment="1"/>
    <xf numFmtId="0" fontId="109" fillId="0" borderId="98" xfId="0" applyFont="1" applyBorder="1" applyAlignment="1">
      <alignment wrapText="1"/>
    </xf>
    <xf numFmtId="10" fontId="3" fillId="0" borderId="105" xfId="0" applyNumberFormat="1" applyFont="1" applyBorder="1" applyAlignment="1"/>
    <xf numFmtId="10" fontId="3" fillId="0" borderId="42" xfId="0" applyNumberFormat="1" applyFont="1" applyBorder="1" applyAlignment="1"/>
    <xf numFmtId="167" fontId="3" fillId="0" borderId="88" xfId="0" applyNumberFormat="1" applyFont="1" applyBorder="1" applyAlignment="1">
      <alignment horizontal="center" vertical="center"/>
    </xf>
    <xf numFmtId="167" fontId="100" fillId="0" borderId="88" xfId="0" applyNumberFormat="1" applyFont="1" applyBorder="1" applyAlignment="1">
      <alignment horizontal="center" vertical="center"/>
    </xf>
    <xf numFmtId="38" fontId="100" fillId="0" borderId="88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7" fontId="3" fillId="0" borderId="89" xfId="0" applyNumberFormat="1" applyFont="1" applyBorder="1" applyAlignment="1">
      <alignment horizontal="center" vertical="center"/>
    </xf>
    <xf numFmtId="193" fontId="0" fillId="0" borderId="89" xfId="0" applyNumberFormat="1" applyBorder="1" applyAlignment="1"/>
    <xf numFmtId="193" fontId="0" fillId="0" borderId="89" xfId="0" applyNumberFormat="1" applyBorder="1" applyAlignment="1">
      <alignment wrapText="1"/>
    </xf>
    <xf numFmtId="193" fontId="97" fillId="3" borderId="89" xfId="2" applyNumberFormat="1" applyFont="1" applyFill="1" applyBorder="1" applyAlignment="1" applyProtection="1">
      <alignment vertical="top"/>
      <protection locked="0"/>
    </xf>
    <xf numFmtId="193" fontId="97" fillId="3" borderId="89" xfId="2" applyNumberFormat="1" applyFont="1" applyFill="1" applyBorder="1" applyAlignment="1" applyProtection="1">
      <alignment vertical="top" wrapText="1"/>
      <protection locked="0"/>
    </xf>
    <xf numFmtId="193" fontId="7" fillId="3" borderId="89" xfId="2" applyNumberFormat="1" applyFont="1" applyFill="1" applyBorder="1" applyAlignment="1" applyProtection="1">
      <alignment vertical="top" wrapText="1"/>
      <protection locked="0"/>
    </xf>
    <xf numFmtId="164" fontId="3" fillId="0" borderId="89" xfId="7" applyNumberFormat="1" applyFont="1" applyFill="1" applyBorder="1" applyAlignment="1">
      <alignment horizontal="left" vertical="center" wrapText="1"/>
    </xf>
    <xf numFmtId="164" fontId="101" fillId="0" borderId="89" xfId="7" applyNumberFormat="1" applyFont="1" applyFill="1" applyBorder="1" applyAlignment="1">
      <alignment horizontal="left" vertical="center" wrapText="1"/>
    </xf>
    <xf numFmtId="10" fontId="101" fillId="0" borderId="88" xfId="20962" applyNumberFormat="1" applyFont="1" applyFill="1" applyBorder="1" applyAlignment="1">
      <alignment horizontal="left" vertical="center" wrapText="1"/>
    </xf>
    <xf numFmtId="10" fontId="101" fillId="0" borderId="88" xfId="0" applyNumberFormat="1" applyFont="1" applyFill="1" applyBorder="1" applyAlignment="1">
      <alignment horizontal="left" vertical="center" wrapText="1"/>
    </xf>
    <xf numFmtId="164" fontId="4" fillId="0" borderId="89" xfId="7" applyNumberFormat="1" applyFont="1" applyFill="1" applyBorder="1" applyAlignment="1">
      <alignment horizontal="left" vertical="center" wrapText="1"/>
    </xf>
    <xf numFmtId="10" fontId="104" fillId="0" borderId="25" xfId="20962" applyNumberFormat="1" applyFont="1" applyFill="1" applyBorder="1" applyAlignment="1" applyProtection="1">
      <alignment horizontal="left" vertical="center"/>
    </xf>
    <xf numFmtId="164" fontId="97" fillId="0" borderId="26" xfId="7" applyNumberFormat="1" applyFont="1" applyFill="1" applyBorder="1" applyAlignment="1" applyProtection="1">
      <alignment horizontal="left" vertical="center"/>
    </xf>
    <xf numFmtId="193" fontId="110" fillId="0" borderId="34" xfId="0" applyNumberFormat="1" applyFont="1" applyBorder="1" applyAlignment="1">
      <alignment vertical="center"/>
    </xf>
    <xf numFmtId="193" fontId="110" fillId="0" borderId="13" xfId="0" applyNumberFormat="1" applyFont="1" applyBorder="1" applyAlignment="1">
      <alignment vertical="center"/>
    </xf>
    <xf numFmtId="193" fontId="111" fillId="0" borderId="13" xfId="0" applyNumberFormat="1" applyFont="1" applyBorder="1" applyAlignment="1">
      <alignment vertical="center"/>
    </xf>
    <xf numFmtId="193" fontId="112" fillId="0" borderId="13" xfId="0" applyNumberFormat="1" applyFont="1" applyBorder="1" applyAlignment="1">
      <alignment vertical="center"/>
    </xf>
    <xf numFmtId="193" fontId="113" fillId="0" borderId="13" xfId="0" applyNumberFormat="1" applyFont="1" applyBorder="1" applyAlignment="1">
      <alignment vertical="center"/>
    </xf>
    <xf numFmtId="193" fontId="110" fillId="0" borderId="14" xfId="0" applyNumberFormat="1" applyFont="1" applyBorder="1" applyAlignment="1">
      <alignment vertical="center"/>
    </xf>
    <xf numFmtId="193" fontId="110" fillId="0" borderId="17" xfId="0" applyNumberFormat="1" applyFont="1" applyBorder="1" applyAlignment="1">
      <alignment vertical="center"/>
    </xf>
    <xf numFmtId="193" fontId="111" fillId="0" borderId="14" xfId="0" applyNumberFormat="1" applyFont="1" applyBorder="1" applyAlignment="1">
      <alignment vertical="center"/>
    </xf>
    <xf numFmtId="193" fontId="114" fillId="36" borderId="16" xfId="0" applyNumberFormat="1" applyFont="1" applyFill="1" applyBorder="1" applyAlignment="1">
      <alignment vertical="center"/>
    </xf>
    <xf numFmtId="167" fontId="113" fillId="76" borderId="65" xfId="0" applyNumberFormat="1" applyFont="1" applyFill="1" applyBorder="1" applyAlignment="1">
      <alignment horizontal="center"/>
    </xf>
    <xf numFmtId="167" fontId="110" fillId="0" borderId="65" xfId="0" applyNumberFormat="1" applyFont="1" applyBorder="1" applyAlignment="1">
      <alignment horizontal="center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93" fontId="110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 indent="1"/>
    </xf>
    <xf numFmtId="193" fontId="115" fillId="0" borderId="88" xfId="0" applyNumberFormat="1" applyFont="1" applyFill="1" applyBorder="1" applyAlignment="1" applyProtection="1">
      <alignment horizontal="right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7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6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4" sqref="C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2"/>
      <c r="B1" s="240" t="s">
        <v>356</v>
      </c>
      <c r="C1" s="192"/>
    </row>
    <row r="2" spans="1:3">
      <c r="A2" s="241">
        <v>1</v>
      </c>
      <c r="B2" s="400" t="s">
        <v>357</v>
      </c>
      <c r="C2" s="410" t="s">
        <v>456</v>
      </c>
    </row>
    <row r="3" spans="1:3">
      <c r="A3" s="241">
        <v>2</v>
      </c>
      <c r="B3" s="401" t="s">
        <v>353</v>
      </c>
      <c r="C3" s="410" t="s">
        <v>457</v>
      </c>
    </row>
    <row r="4" spans="1:3">
      <c r="A4" s="241">
        <v>3</v>
      </c>
      <c r="B4" s="402" t="s">
        <v>358</v>
      </c>
      <c r="C4" s="410" t="s">
        <v>458</v>
      </c>
    </row>
    <row r="5" spans="1:3">
      <c r="A5" s="242">
        <v>4</v>
      </c>
      <c r="B5" s="403" t="s">
        <v>354</v>
      </c>
      <c r="C5" s="411" t="s">
        <v>459</v>
      </c>
    </row>
    <row r="6" spans="1:3" s="243" customFormat="1" ht="45.75" customHeight="1">
      <c r="A6" s="497" t="s">
        <v>444</v>
      </c>
      <c r="B6" s="498"/>
      <c r="C6" s="498"/>
    </row>
    <row r="7" spans="1:3" ht="15">
      <c r="A7" s="244" t="s">
        <v>35</v>
      </c>
      <c r="B7" s="240" t="s">
        <v>355</v>
      </c>
    </row>
    <row r="8" spans="1:3">
      <c r="A8" s="192">
        <v>1</v>
      </c>
      <c r="B8" s="291" t="s">
        <v>26</v>
      </c>
    </row>
    <row r="9" spans="1:3">
      <c r="A9" s="192">
        <v>2</v>
      </c>
      <c r="B9" s="292" t="s">
        <v>27</v>
      </c>
    </row>
    <row r="10" spans="1:3">
      <c r="A10" s="192">
        <v>3</v>
      </c>
      <c r="B10" s="292" t="s">
        <v>28</v>
      </c>
    </row>
    <row r="11" spans="1:3">
      <c r="A11" s="192">
        <v>4</v>
      </c>
      <c r="B11" s="292" t="s">
        <v>29</v>
      </c>
      <c r="C11" s="112"/>
    </row>
    <row r="12" spans="1:3">
      <c r="A12" s="192">
        <v>5</v>
      </c>
      <c r="B12" s="292" t="s">
        <v>30</v>
      </c>
    </row>
    <row r="13" spans="1:3">
      <c r="A13" s="192">
        <v>6</v>
      </c>
      <c r="B13" s="293" t="s">
        <v>365</v>
      </c>
    </row>
    <row r="14" spans="1:3">
      <c r="A14" s="192">
        <v>7</v>
      </c>
      <c r="B14" s="292" t="s">
        <v>359</v>
      </c>
    </row>
    <row r="15" spans="1:3">
      <c r="A15" s="192">
        <v>8</v>
      </c>
      <c r="B15" s="292" t="s">
        <v>360</v>
      </c>
    </row>
    <row r="16" spans="1:3">
      <c r="A16" s="192">
        <v>9</v>
      </c>
      <c r="B16" s="292" t="s">
        <v>31</v>
      </c>
    </row>
    <row r="17" spans="1:2">
      <c r="A17" s="399" t="s">
        <v>443</v>
      </c>
      <c r="B17" s="398" t="s">
        <v>426</v>
      </c>
    </row>
    <row r="18" spans="1:2">
      <c r="A18" s="192">
        <v>10</v>
      </c>
      <c r="B18" s="292" t="s">
        <v>32</v>
      </c>
    </row>
    <row r="19" spans="1:2">
      <c r="A19" s="192">
        <v>11</v>
      </c>
      <c r="B19" s="293" t="s">
        <v>361</v>
      </c>
    </row>
    <row r="20" spans="1:2">
      <c r="A20" s="192">
        <v>12</v>
      </c>
      <c r="B20" s="293" t="s">
        <v>33</v>
      </c>
    </row>
    <row r="21" spans="1:2">
      <c r="A21" s="192">
        <v>13</v>
      </c>
      <c r="B21" s="294" t="s">
        <v>362</v>
      </c>
    </row>
    <row r="22" spans="1:2">
      <c r="A22" s="192">
        <v>14</v>
      </c>
      <c r="B22" s="291" t="s">
        <v>389</v>
      </c>
    </row>
    <row r="23" spans="1:2">
      <c r="A23" s="245">
        <v>15</v>
      </c>
      <c r="B23" s="293" t="s">
        <v>34</v>
      </c>
    </row>
    <row r="24" spans="1:2">
      <c r="A24" s="115"/>
      <c r="B24" s="19"/>
    </row>
    <row r="25" spans="1:2">
      <c r="A25" s="115"/>
      <c r="B25" s="19"/>
    </row>
    <row r="26" spans="1:2">
      <c r="A26" s="115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">
        <v>460</v>
      </c>
    </row>
    <row r="2" spans="1:3" s="102" customFormat="1" ht="15.75" customHeight="1">
      <c r="A2" s="102" t="s">
        <v>37</v>
      </c>
      <c r="B2" s="3" t="s">
        <v>484</v>
      </c>
    </row>
    <row r="3" spans="1:3" s="102" customFormat="1" ht="15.75" customHeight="1"/>
    <row r="4" spans="1:3" ht="13.5" thickBot="1">
      <c r="A4" s="115" t="s">
        <v>257</v>
      </c>
      <c r="B4" s="173" t="s">
        <v>256</v>
      </c>
    </row>
    <row r="5" spans="1:3">
      <c r="A5" s="116" t="s">
        <v>12</v>
      </c>
      <c r="B5" s="117"/>
      <c r="C5" s="118" t="s">
        <v>79</v>
      </c>
    </row>
    <row r="6" spans="1:3">
      <c r="A6" s="119">
        <v>1</v>
      </c>
      <c r="B6" s="120" t="s">
        <v>255</v>
      </c>
      <c r="C6" s="121">
        <f>SUM(C7:C11)</f>
        <v>113253205.92000018</v>
      </c>
    </row>
    <row r="7" spans="1:3">
      <c r="A7" s="119">
        <v>2</v>
      </c>
      <c r="B7" s="122" t="s">
        <v>254</v>
      </c>
      <c r="C7" s="456">
        <v>4400000</v>
      </c>
    </row>
    <row r="8" spans="1:3">
      <c r="A8" s="119">
        <v>3</v>
      </c>
      <c r="B8" s="123" t="s">
        <v>253</v>
      </c>
      <c r="C8" s="456"/>
    </row>
    <row r="9" spans="1:3">
      <c r="A9" s="119">
        <v>4</v>
      </c>
      <c r="B9" s="123" t="s">
        <v>252</v>
      </c>
      <c r="C9" s="456">
        <v>396459</v>
      </c>
    </row>
    <row r="10" spans="1:3">
      <c r="A10" s="119">
        <v>5</v>
      </c>
      <c r="B10" s="123" t="s">
        <v>251</v>
      </c>
      <c r="C10" s="456"/>
    </row>
    <row r="11" spans="1:3">
      <c r="A11" s="119">
        <v>6</v>
      </c>
      <c r="B11" s="124" t="s">
        <v>250</v>
      </c>
      <c r="C11" s="456">
        <v>108456746.92000018</v>
      </c>
    </row>
    <row r="12" spans="1:3" s="88" customFormat="1">
      <c r="A12" s="119">
        <v>7</v>
      </c>
      <c r="B12" s="120" t="s">
        <v>249</v>
      </c>
      <c r="C12" s="125">
        <f>SUM(C13:C27)</f>
        <v>4804471.59</v>
      </c>
    </row>
    <row r="13" spans="1:3" s="88" customFormat="1">
      <c r="A13" s="119">
        <v>8</v>
      </c>
      <c r="B13" s="126" t="s">
        <v>248</v>
      </c>
      <c r="C13" s="457">
        <v>396459</v>
      </c>
    </row>
    <row r="14" spans="1:3" s="88" customFormat="1" ht="25.5">
      <c r="A14" s="119">
        <v>9</v>
      </c>
      <c r="B14" s="128" t="s">
        <v>247</v>
      </c>
      <c r="C14" s="457"/>
    </row>
    <row r="15" spans="1:3" s="88" customFormat="1">
      <c r="A15" s="119">
        <v>10</v>
      </c>
      <c r="B15" s="129" t="s">
        <v>246</v>
      </c>
      <c r="C15" s="458">
        <v>4408012.59</v>
      </c>
    </row>
    <row r="16" spans="1:3" s="88" customFormat="1">
      <c r="A16" s="119">
        <v>11</v>
      </c>
      <c r="B16" s="130" t="s">
        <v>245</v>
      </c>
      <c r="C16" s="127"/>
    </row>
    <row r="17" spans="1:3" s="88" customFormat="1">
      <c r="A17" s="119">
        <v>12</v>
      </c>
      <c r="B17" s="129" t="s">
        <v>244</v>
      </c>
      <c r="C17" s="127"/>
    </row>
    <row r="18" spans="1:3" s="88" customFormat="1">
      <c r="A18" s="119">
        <v>13</v>
      </c>
      <c r="B18" s="129" t="s">
        <v>243</v>
      </c>
      <c r="C18" s="127"/>
    </row>
    <row r="19" spans="1:3" s="88" customFormat="1">
      <c r="A19" s="119">
        <v>14</v>
      </c>
      <c r="B19" s="129" t="s">
        <v>242</v>
      </c>
      <c r="C19" s="127"/>
    </row>
    <row r="20" spans="1:3" s="88" customFormat="1">
      <c r="A20" s="119">
        <v>15</v>
      </c>
      <c r="B20" s="129" t="s">
        <v>241</v>
      </c>
      <c r="C20" s="127"/>
    </row>
    <row r="21" spans="1:3" s="88" customFormat="1" ht="25.5">
      <c r="A21" s="119">
        <v>16</v>
      </c>
      <c r="B21" s="128" t="s">
        <v>240</v>
      </c>
      <c r="C21" s="127"/>
    </row>
    <row r="22" spans="1:3" s="88" customFormat="1">
      <c r="A22" s="119">
        <v>17</v>
      </c>
      <c r="B22" s="131" t="s">
        <v>239</v>
      </c>
      <c r="C22" s="127"/>
    </row>
    <row r="23" spans="1:3" s="88" customFormat="1">
      <c r="A23" s="119">
        <v>18</v>
      </c>
      <c r="B23" s="128" t="s">
        <v>238</v>
      </c>
      <c r="C23" s="127"/>
    </row>
    <row r="24" spans="1:3" s="88" customFormat="1" ht="25.5">
      <c r="A24" s="119">
        <v>19</v>
      </c>
      <c r="B24" s="128" t="s">
        <v>215</v>
      </c>
      <c r="C24" s="127"/>
    </row>
    <row r="25" spans="1:3" s="88" customFormat="1">
      <c r="A25" s="119">
        <v>20</v>
      </c>
      <c r="B25" s="132" t="s">
        <v>237</v>
      </c>
      <c r="C25" s="127"/>
    </row>
    <row r="26" spans="1:3" s="88" customFormat="1">
      <c r="A26" s="119">
        <v>21</v>
      </c>
      <c r="B26" s="132" t="s">
        <v>236</v>
      </c>
      <c r="C26" s="127"/>
    </row>
    <row r="27" spans="1:3" s="88" customFormat="1">
      <c r="A27" s="119">
        <v>22</v>
      </c>
      <c r="B27" s="132" t="s">
        <v>235</v>
      </c>
      <c r="C27" s="127"/>
    </row>
    <row r="28" spans="1:3" s="88" customFormat="1">
      <c r="A28" s="119">
        <v>23</v>
      </c>
      <c r="B28" s="133" t="s">
        <v>234</v>
      </c>
      <c r="C28" s="125">
        <f>C6-C12</f>
        <v>108448734.33000018</v>
      </c>
    </row>
    <row r="29" spans="1:3" s="88" customFormat="1">
      <c r="A29" s="134"/>
      <c r="B29" s="135"/>
      <c r="C29" s="127"/>
    </row>
    <row r="30" spans="1:3" s="88" customFormat="1">
      <c r="A30" s="134">
        <v>24</v>
      </c>
      <c r="B30" s="133" t="s">
        <v>233</v>
      </c>
      <c r="C30" s="125">
        <f>C31+C34</f>
        <v>0</v>
      </c>
    </row>
    <row r="31" spans="1:3" s="88" customFormat="1">
      <c r="A31" s="134">
        <v>25</v>
      </c>
      <c r="B31" s="123" t="s">
        <v>232</v>
      </c>
      <c r="C31" s="136">
        <f>C32+C33</f>
        <v>0</v>
      </c>
    </row>
    <row r="32" spans="1:3" s="88" customFormat="1">
      <c r="A32" s="134">
        <v>26</v>
      </c>
      <c r="B32" s="137" t="s">
        <v>314</v>
      </c>
      <c r="C32" s="127"/>
    </row>
    <row r="33" spans="1:3" s="88" customFormat="1">
      <c r="A33" s="134">
        <v>27</v>
      </c>
      <c r="B33" s="137" t="s">
        <v>231</v>
      </c>
      <c r="C33" s="127"/>
    </row>
    <row r="34" spans="1:3" s="88" customFormat="1">
      <c r="A34" s="134">
        <v>28</v>
      </c>
      <c r="B34" s="123" t="s">
        <v>230</v>
      </c>
      <c r="C34" s="127"/>
    </row>
    <row r="35" spans="1:3" s="88" customFormat="1">
      <c r="A35" s="134">
        <v>29</v>
      </c>
      <c r="B35" s="133" t="s">
        <v>229</v>
      </c>
      <c r="C35" s="125">
        <f>SUM(C36:C40)</f>
        <v>0</v>
      </c>
    </row>
    <row r="36" spans="1:3" s="88" customFormat="1">
      <c r="A36" s="134">
        <v>30</v>
      </c>
      <c r="B36" s="128" t="s">
        <v>228</v>
      </c>
      <c r="C36" s="127"/>
    </row>
    <row r="37" spans="1:3" s="88" customFormat="1">
      <c r="A37" s="134">
        <v>31</v>
      </c>
      <c r="B37" s="129" t="s">
        <v>227</v>
      </c>
      <c r="C37" s="127"/>
    </row>
    <row r="38" spans="1:3" s="88" customFormat="1" ht="25.5">
      <c r="A38" s="134">
        <v>32</v>
      </c>
      <c r="B38" s="128" t="s">
        <v>226</v>
      </c>
      <c r="C38" s="127"/>
    </row>
    <row r="39" spans="1:3" s="88" customFormat="1" ht="25.5">
      <c r="A39" s="134">
        <v>33</v>
      </c>
      <c r="B39" s="128" t="s">
        <v>215</v>
      </c>
      <c r="C39" s="127"/>
    </row>
    <row r="40" spans="1:3" s="88" customFormat="1">
      <c r="A40" s="134">
        <v>34</v>
      </c>
      <c r="B40" s="132" t="s">
        <v>225</v>
      </c>
      <c r="C40" s="127"/>
    </row>
    <row r="41" spans="1:3" s="88" customFormat="1">
      <c r="A41" s="134">
        <v>35</v>
      </c>
      <c r="B41" s="133" t="s">
        <v>224</v>
      </c>
      <c r="C41" s="125">
        <f>C30-C35</f>
        <v>0</v>
      </c>
    </row>
    <row r="42" spans="1:3" s="88" customFormat="1">
      <c r="A42" s="134"/>
      <c r="B42" s="135"/>
      <c r="C42" s="127"/>
    </row>
    <row r="43" spans="1:3" s="88" customFormat="1">
      <c r="A43" s="134">
        <v>36</v>
      </c>
      <c r="B43" s="138" t="s">
        <v>223</v>
      </c>
      <c r="C43" s="125">
        <f>SUM(C44:C46)</f>
        <v>10547346.731922071</v>
      </c>
    </row>
    <row r="44" spans="1:3" s="88" customFormat="1">
      <c r="A44" s="134">
        <v>37</v>
      </c>
      <c r="B44" s="123" t="s">
        <v>222</v>
      </c>
      <c r="C44" s="127"/>
    </row>
    <row r="45" spans="1:3" s="88" customFormat="1">
      <c r="A45" s="134">
        <v>38</v>
      </c>
      <c r="B45" s="123" t="s">
        <v>221</v>
      </c>
      <c r="C45" s="127"/>
    </row>
    <row r="46" spans="1:3" s="88" customFormat="1">
      <c r="A46" s="134">
        <v>39</v>
      </c>
      <c r="B46" s="123" t="s">
        <v>220</v>
      </c>
      <c r="C46" s="457">
        <v>10547346.731922071</v>
      </c>
    </row>
    <row r="47" spans="1:3" s="88" customFormat="1">
      <c r="A47" s="134">
        <v>40</v>
      </c>
      <c r="B47" s="138" t="s">
        <v>219</v>
      </c>
      <c r="C47" s="125">
        <f>SUM(C48:C51)</f>
        <v>0</v>
      </c>
    </row>
    <row r="48" spans="1:3" s="88" customFormat="1">
      <c r="A48" s="134">
        <v>41</v>
      </c>
      <c r="B48" s="128" t="s">
        <v>218</v>
      </c>
      <c r="C48" s="127"/>
    </row>
    <row r="49" spans="1:3" s="88" customFormat="1">
      <c r="A49" s="134">
        <v>42</v>
      </c>
      <c r="B49" s="129" t="s">
        <v>217</v>
      </c>
      <c r="C49" s="127"/>
    </row>
    <row r="50" spans="1:3" s="88" customFormat="1">
      <c r="A50" s="134">
        <v>43</v>
      </c>
      <c r="B50" s="128" t="s">
        <v>216</v>
      </c>
      <c r="C50" s="127"/>
    </row>
    <row r="51" spans="1:3" s="88" customFormat="1" ht="25.5">
      <c r="A51" s="134">
        <v>44</v>
      </c>
      <c r="B51" s="128" t="s">
        <v>215</v>
      </c>
      <c r="C51" s="127"/>
    </row>
    <row r="52" spans="1:3" s="88" customFormat="1" ht="13.5" thickBot="1">
      <c r="A52" s="139">
        <v>45</v>
      </c>
      <c r="B52" s="140" t="s">
        <v>214</v>
      </c>
      <c r="C52" s="141">
        <f>C43-C47</f>
        <v>10547346.731922071</v>
      </c>
    </row>
    <row r="55" spans="1:3">
      <c r="B55" s="4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C19" sqref="C19:D21"/>
    </sheetView>
  </sheetViews>
  <sheetFormatPr defaultColWidth="9.140625" defaultRowHeight="12.75"/>
  <cols>
    <col min="1" max="1" width="9.42578125" style="308" bestFit="1" customWidth="1"/>
    <col min="2" max="2" width="59" style="308" customWidth="1"/>
    <col min="3" max="3" width="16.7109375" style="308" bestFit="1" customWidth="1"/>
    <col min="4" max="4" width="13.28515625" style="308" bestFit="1" customWidth="1"/>
    <col min="5" max="16384" width="9.140625" style="308"/>
  </cols>
  <sheetData>
    <row r="1" spans="1:4" ht="15">
      <c r="A1" s="368" t="s">
        <v>36</v>
      </c>
      <c r="B1" s="3" t="s">
        <v>460</v>
      </c>
    </row>
    <row r="2" spans="1:4" s="274" customFormat="1" ht="15.75" customHeight="1">
      <c r="A2" s="274" t="s">
        <v>37</v>
      </c>
      <c r="B2" s="3"/>
    </row>
    <row r="3" spans="1:4" s="274" customFormat="1" ht="15.75" customHeight="1"/>
    <row r="4" spans="1:4" ht="13.5" thickBot="1">
      <c r="A4" s="333" t="s">
        <v>425</v>
      </c>
      <c r="B4" s="381" t="s">
        <v>426</v>
      </c>
    </row>
    <row r="5" spans="1:4" s="382" customFormat="1">
      <c r="A5" s="519" t="s">
        <v>429</v>
      </c>
      <c r="B5" s="520"/>
      <c r="C5" s="369" t="s">
        <v>427</v>
      </c>
      <c r="D5" s="370" t="s">
        <v>428</v>
      </c>
    </row>
    <row r="6" spans="1:4" s="383" customFormat="1">
      <c r="A6" s="371">
        <v>1</v>
      </c>
      <c r="B6" s="372" t="s">
        <v>430</v>
      </c>
      <c r="C6" s="372"/>
      <c r="D6" s="373"/>
    </row>
    <row r="7" spans="1:4" s="383" customFormat="1">
      <c r="A7" s="374" t="s">
        <v>412</v>
      </c>
      <c r="B7" s="375" t="s">
        <v>431</v>
      </c>
      <c r="C7" s="375" t="s">
        <v>442</v>
      </c>
      <c r="D7" s="459"/>
    </row>
    <row r="8" spans="1:4" s="383" customFormat="1">
      <c r="A8" s="374" t="s">
        <v>413</v>
      </c>
      <c r="B8" s="375" t="s">
        <v>432</v>
      </c>
      <c r="C8" s="375" t="s">
        <v>414</v>
      </c>
      <c r="D8" s="459"/>
    </row>
    <row r="9" spans="1:4" s="383" customFormat="1">
      <c r="A9" s="374" t="s">
        <v>415</v>
      </c>
      <c r="B9" s="375" t="s">
        <v>433</v>
      </c>
      <c r="C9" s="375" t="s">
        <v>416</v>
      </c>
      <c r="D9" s="459"/>
    </row>
    <row r="10" spans="1:4" s="383" customFormat="1">
      <c r="A10" s="371" t="s">
        <v>417</v>
      </c>
      <c r="B10" s="372" t="s">
        <v>434</v>
      </c>
      <c r="C10" s="372"/>
      <c r="D10" s="373"/>
    </row>
    <row r="11" spans="1:4" s="384" customFormat="1">
      <c r="A11" s="376" t="s">
        <v>418</v>
      </c>
      <c r="B11" s="377" t="s">
        <v>435</v>
      </c>
      <c r="C11" s="377" t="s">
        <v>419</v>
      </c>
      <c r="D11" s="460"/>
    </row>
    <row r="12" spans="1:4" s="384" customFormat="1">
      <c r="A12" s="376" t="s">
        <v>420</v>
      </c>
      <c r="B12" s="377" t="s">
        <v>436</v>
      </c>
      <c r="C12" s="377" t="s">
        <v>421</v>
      </c>
      <c r="D12" s="378"/>
    </row>
    <row r="13" spans="1:4" s="384" customFormat="1">
      <c r="A13" s="376" t="s">
        <v>422</v>
      </c>
      <c r="B13" s="377" t="s">
        <v>437</v>
      </c>
      <c r="C13" s="377" t="s">
        <v>421</v>
      </c>
      <c r="D13" s="378"/>
    </row>
    <row r="14" spans="1:4" s="384" customFormat="1">
      <c r="A14" s="371" t="s">
        <v>423</v>
      </c>
      <c r="B14" s="372" t="s">
        <v>438</v>
      </c>
      <c r="C14" s="379" t="s">
        <v>421</v>
      </c>
      <c r="D14" s="373"/>
    </row>
    <row r="15" spans="1:4" s="384" customFormat="1">
      <c r="A15" s="376">
        <v>3.1</v>
      </c>
      <c r="B15" s="377" t="s">
        <v>445</v>
      </c>
      <c r="C15" s="461">
        <v>3.3980224533624202E-3</v>
      </c>
      <c r="D15" s="460"/>
    </row>
    <row r="16" spans="1:4" s="384" customFormat="1">
      <c r="A16" s="376">
        <v>3.2</v>
      </c>
      <c r="B16" s="377" t="s">
        <v>446</v>
      </c>
      <c r="C16" s="461">
        <v>4.5509229286103837E-3</v>
      </c>
      <c r="D16" s="460"/>
    </row>
    <row r="17" spans="1:6" s="383" customFormat="1" ht="13.5" thickBot="1">
      <c r="A17" s="376">
        <v>3.3</v>
      </c>
      <c r="B17" s="377" t="s">
        <v>447</v>
      </c>
      <c r="C17" s="462">
        <v>2.1000000000000001E-2</v>
      </c>
      <c r="D17" s="460"/>
    </row>
    <row r="18" spans="1:6" s="382" customFormat="1">
      <c r="A18" s="521" t="s">
        <v>441</v>
      </c>
      <c r="B18" s="522"/>
      <c r="C18" s="369" t="s">
        <v>427</v>
      </c>
      <c r="D18" s="370" t="s">
        <v>428</v>
      </c>
    </row>
    <row r="19" spans="1:6" s="383" customFormat="1">
      <c r="A19" s="380">
        <v>4</v>
      </c>
      <c r="B19" s="377" t="s">
        <v>439</v>
      </c>
      <c r="C19" s="461"/>
      <c r="D19" s="463"/>
    </row>
    <row r="20" spans="1:6" s="383" customFormat="1">
      <c r="A20" s="380">
        <v>5</v>
      </c>
      <c r="B20" s="377" t="s">
        <v>146</v>
      </c>
      <c r="C20" s="461"/>
      <c r="D20" s="463"/>
    </row>
    <row r="21" spans="1:6" s="383" customFormat="1" ht="13.5" thickBot="1">
      <c r="A21" s="385" t="s">
        <v>424</v>
      </c>
      <c r="B21" s="386" t="s">
        <v>440</v>
      </c>
      <c r="C21" s="464"/>
      <c r="D21" s="465"/>
    </row>
    <row r="22" spans="1:6">
      <c r="F22" s="333"/>
    </row>
  </sheetData>
  <mergeCells count="2">
    <mergeCell ref="A5:B5"/>
    <mergeCell ref="A18:B18"/>
  </mergeCells>
  <conditionalFormatting sqref="C21">
    <cfRule type="cellIs" dxfId="4" priority="2" operator="lessThan">
      <formula>#REF!</formula>
    </cfRule>
  </conditionalFormatting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5" topLeftCell="B27" activePane="bottomRight" state="frozen"/>
      <selection activeCell="B47" sqref="B47"/>
      <selection pane="topRight" activeCell="B47" sqref="B47"/>
      <selection pane="bottomLeft" activeCell="B47" sqref="B47"/>
      <selection pane="bottomRight" activeCell="C43" activeCellId="1" sqref="C35 C4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">
        <v>460</v>
      </c>
      <c r="E1" s="4"/>
      <c r="F1" s="4"/>
    </row>
    <row r="2" spans="1:6" s="102" customFormat="1" ht="15.75" customHeight="1">
      <c r="A2" s="2" t="s">
        <v>37</v>
      </c>
      <c r="B2" s="3" t="s">
        <v>484</v>
      </c>
    </row>
    <row r="3" spans="1:6" s="102" customFormat="1" ht="15.75" customHeight="1">
      <c r="A3" s="142"/>
    </row>
    <row r="4" spans="1:6" s="102" customFormat="1" ht="15.75" customHeight="1" thickBot="1">
      <c r="A4" s="102" t="s">
        <v>92</v>
      </c>
      <c r="B4" s="265" t="s">
        <v>298</v>
      </c>
      <c r="D4" s="52" t="s">
        <v>79</v>
      </c>
    </row>
    <row r="5" spans="1:6" ht="25.5">
      <c r="A5" s="143" t="s">
        <v>12</v>
      </c>
      <c r="B5" s="297" t="s">
        <v>352</v>
      </c>
      <c r="C5" s="144" t="s">
        <v>99</v>
      </c>
      <c r="D5" s="145" t="s">
        <v>100</v>
      </c>
    </row>
    <row r="6" spans="1:6" ht="15">
      <c r="A6" s="108">
        <v>1</v>
      </c>
      <c r="B6" s="146" t="s">
        <v>41</v>
      </c>
      <c r="C6" s="466">
        <v>19333241.240000002</v>
      </c>
      <c r="D6" s="147"/>
      <c r="E6" s="148"/>
    </row>
    <row r="7" spans="1:6" ht="15">
      <c r="A7" s="108">
        <v>2</v>
      </c>
      <c r="B7" s="149" t="s">
        <v>42</v>
      </c>
      <c r="C7" s="467">
        <v>33896314.93</v>
      </c>
      <c r="D7" s="150"/>
      <c r="E7" s="148"/>
    </row>
    <row r="8" spans="1:6" ht="15">
      <c r="A8" s="108">
        <v>3</v>
      </c>
      <c r="B8" s="149" t="s">
        <v>43</v>
      </c>
      <c r="C8" s="467">
        <v>21875499.279999997</v>
      </c>
      <c r="D8" s="150"/>
      <c r="E8" s="148"/>
    </row>
    <row r="9" spans="1:6" ht="15">
      <c r="A9" s="108">
        <v>4</v>
      </c>
      <c r="B9" s="149" t="s">
        <v>44</v>
      </c>
      <c r="C9" s="467">
        <v>0</v>
      </c>
      <c r="D9" s="150"/>
      <c r="E9" s="148"/>
    </row>
    <row r="10" spans="1:6" ht="15">
      <c r="A10" s="108">
        <v>5</v>
      </c>
      <c r="B10" s="149" t="s">
        <v>45</v>
      </c>
      <c r="C10" s="467">
        <v>0</v>
      </c>
      <c r="D10" s="150"/>
      <c r="E10" s="148"/>
    </row>
    <row r="11" spans="1:6" ht="15">
      <c r="A11" s="108">
        <v>6.1</v>
      </c>
      <c r="B11" s="266" t="s">
        <v>46</v>
      </c>
      <c r="C11" s="468">
        <v>644492860.89539111</v>
      </c>
      <c r="D11" s="151"/>
      <c r="E11" s="152"/>
    </row>
    <row r="12" spans="1:6" ht="15">
      <c r="A12" s="108">
        <v>6.2</v>
      </c>
      <c r="B12" s="267" t="s">
        <v>47</v>
      </c>
      <c r="C12" s="469">
        <v>-17446115.44640018</v>
      </c>
      <c r="D12" s="151"/>
      <c r="E12" s="152"/>
    </row>
    <row r="13" spans="1:6" ht="15.75">
      <c r="A13" s="108" t="s">
        <v>487</v>
      </c>
      <c r="B13" s="495" t="s">
        <v>486</v>
      </c>
      <c r="C13" s="470">
        <v>-12431674.528900182</v>
      </c>
      <c r="D13" s="475" t="s">
        <v>488</v>
      </c>
      <c r="E13" s="152"/>
    </row>
    <row r="14" spans="1:6" ht="15">
      <c r="A14" s="108">
        <v>6</v>
      </c>
      <c r="B14" s="149" t="s">
        <v>48</v>
      </c>
      <c r="C14" s="494">
        <f>C11+C12</f>
        <v>627046745.44899094</v>
      </c>
      <c r="D14" s="151"/>
      <c r="E14" s="148"/>
    </row>
    <row r="15" spans="1:6" ht="15">
      <c r="A15" s="108">
        <v>7</v>
      </c>
      <c r="B15" s="149" t="s">
        <v>49</v>
      </c>
      <c r="C15" s="467">
        <v>12516188.100000001</v>
      </c>
      <c r="D15" s="150"/>
      <c r="E15" s="148"/>
    </row>
    <row r="16" spans="1:6" ht="15">
      <c r="A16" s="108">
        <v>8</v>
      </c>
      <c r="B16" s="295" t="s">
        <v>210</v>
      </c>
      <c r="C16" s="467">
        <v>324235</v>
      </c>
      <c r="D16" s="150"/>
      <c r="E16" s="148"/>
    </row>
    <row r="17" spans="1:5" ht="15">
      <c r="A17" s="108">
        <v>9</v>
      </c>
      <c r="B17" s="149" t="s">
        <v>50</v>
      </c>
      <c r="C17" s="467">
        <v>0</v>
      </c>
      <c r="D17" s="150"/>
      <c r="E17" s="148"/>
    </row>
    <row r="18" spans="1:5" ht="15">
      <c r="A18" s="108">
        <v>9.1</v>
      </c>
      <c r="B18" s="153" t="s">
        <v>95</v>
      </c>
      <c r="C18" s="467"/>
      <c r="D18" s="150"/>
      <c r="E18" s="148"/>
    </row>
    <row r="19" spans="1:5" ht="15">
      <c r="A19" s="108">
        <v>9.1999999999999993</v>
      </c>
      <c r="B19" s="153" t="s">
        <v>96</v>
      </c>
      <c r="C19" s="467"/>
      <c r="D19" s="150"/>
      <c r="E19" s="148"/>
    </row>
    <row r="20" spans="1:5" ht="15">
      <c r="A20" s="108">
        <v>9.3000000000000007</v>
      </c>
      <c r="B20" s="268" t="s">
        <v>280</v>
      </c>
      <c r="C20" s="467"/>
      <c r="D20" s="150"/>
      <c r="E20" s="148"/>
    </row>
    <row r="21" spans="1:5" ht="15">
      <c r="A21" s="108">
        <v>10</v>
      </c>
      <c r="B21" s="149" t="s">
        <v>51</v>
      </c>
      <c r="C21" s="467">
        <v>12505532.57</v>
      </c>
      <c r="D21" s="150"/>
      <c r="E21" s="148"/>
    </row>
    <row r="22" spans="1:5" ht="15.75">
      <c r="A22" s="108">
        <v>10.1</v>
      </c>
      <c r="B22" s="153" t="s">
        <v>97</v>
      </c>
      <c r="C22" s="458">
        <v>4408012.59</v>
      </c>
      <c r="D22" s="475" t="s">
        <v>480</v>
      </c>
      <c r="E22" s="148"/>
    </row>
    <row r="23" spans="1:5" ht="15">
      <c r="A23" s="108">
        <v>11</v>
      </c>
      <c r="B23" s="154" t="s">
        <v>52</v>
      </c>
      <c r="C23" s="471">
        <v>62566194.759999998</v>
      </c>
      <c r="D23" s="155"/>
      <c r="E23" s="148"/>
    </row>
    <row r="24" spans="1:5" ht="15">
      <c r="A24" s="108">
        <v>12</v>
      </c>
      <c r="B24" s="156" t="s">
        <v>53</v>
      </c>
      <c r="C24" s="157">
        <f>SUM(C6:C10,C14:C17,C21,C23)</f>
        <v>790063951.32899106</v>
      </c>
      <c r="D24" s="158"/>
      <c r="E24" s="159"/>
    </row>
    <row r="25" spans="1:5" ht="15">
      <c r="A25" s="108">
        <v>13</v>
      </c>
      <c r="B25" s="149" t="s">
        <v>55</v>
      </c>
      <c r="C25" s="472">
        <v>21409180</v>
      </c>
      <c r="D25" s="160"/>
      <c r="E25" s="148"/>
    </row>
    <row r="26" spans="1:5" ht="15">
      <c r="A26" s="108">
        <v>14</v>
      </c>
      <c r="B26" s="149" t="s">
        <v>56</v>
      </c>
      <c r="C26" s="467">
        <v>13391337.054742318</v>
      </c>
      <c r="D26" s="150"/>
      <c r="E26" s="148"/>
    </row>
    <row r="27" spans="1:5" ht="15">
      <c r="A27" s="108">
        <v>15</v>
      </c>
      <c r="B27" s="149" t="s">
        <v>57</v>
      </c>
      <c r="C27" s="467">
        <v>0</v>
      </c>
      <c r="D27" s="150"/>
      <c r="E27" s="148"/>
    </row>
    <row r="28" spans="1:5" ht="15">
      <c r="A28" s="108">
        <v>16</v>
      </c>
      <c r="B28" s="149" t="s">
        <v>58</v>
      </c>
      <c r="C28" s="467">
        <v>4082740.9338000002</v>
      </c>
      <c r="D28" s="150"/>
      <c r="E28" s="148"/>
    </row>
    <row r="29" spans="1:5" ht="15">
      <c r="A29" s="108">
        <v>17</v>
      </c>
      <c r="B29" s="149" t="s">
        <v>59</v>
      </c>
      <c r="C29" s="467">
        <v>0</v>
      </c>
      <c r="D29" s="150"/>
      <c r="E29" s="148"/>
    </row>
    <row r="30" spans="1:5" ht="15">
      <c r="A30" s="108">
        <v>18</v>
      </c>
      <c r="B30" s="149" t="s">
        <v>60</v>
      </c>
      <c r="C30" s="467">
        <v>542927091.69377828</v>
      </c>
      <c r="D30" s="150"/>
      <c r="E30" s="148"/>
    </row>
    <row r="31" spans="1:5" ht="15">
      <c r="A31" s="108">
        <v>19</v>
      </c>
      <c r="B31" s="149" t="s">
        <v>61</v>
      </c>
      <c r="C31" s="467">
        <v>14563224.43</v>
      </c>
      <c r="D31" s="150"/>
      <c r="E31" s="148"/>
    </row>
    <row r="32" spans="1:5" ht="15">
      <c r="A32" s="108">
        <v>20</v>
      </c>
      <c r="B32" s="149" t="s">
        <v>62</v>
      </c>
      <c r="C32" s="467">
        <v>72317270.939999998</v>
      </c>
      <c r="D32" s="150"/>
      <c r="E32" s="148"/>
    </row>
    <row r="33" spans="1:5" ht="15">
      <c r="A33" s="108">
        <v>21</v>
      </c>
      <c r="B33" s="154" t="s">
        <v>63</v>
      </c>
      <c r="C33" s="473">
        <v>8119900</v>
      </c>
      <c r="D33" s="155"/>
      <c r="E33" s="148"/>
    </row>
    <row r="34" spans="1:5" ht="15">
      <c r="A34" s="108">
        <v>21.1</v>
      </c>
      <c r="B34" s="161" t="s">
        <v>98</v>
      </c>
      <c r="C34" s="473">
        <v>0</v>
      </c>
      <c r="D34" s="162"/>
      <c r="E34" s="148"/>
    </row>
    <row r="35" spans="1:5" ht="15">
      <c r="A35" s="108">
        <v>22</v>
      </c>
      <c r="B35" s="156" t="s">
        <v>64</v>
      </c>
      <c r="C35" s="474">
        <f>SUM(C25:C33)</f>
        <v>676810745.05232048</v>
      </c>
      <c r="D35" s="158"/>
      <c r="E35" s="159"/>
    </row>
    <row r="36" spans="1:5" ht="15.75">
      <c r="A36" s="108">
        <v>23</v>
      </c>
      <c r="B36" s="154" t="s">
        <v>66</v>
      </c>
      <c r="C36" s="467">
        <v>4400000</v>
      </c>
      <c r="D36" s="475" t="s">
        <v>481</v>
      </c>
      <c r="E36" s="148"/>
    </row>
    <row r="37" spans="1:5" ht="15.75">
      <c r="A37" s="108">
        <v>24</v>
      </c>
      <c r="B37" s="154" t="s">
        <v>67</v>
      </c>
      <c r="C37" s="467">
        <v>0</v>
      </c>
      <c r="D37" s="476"/>
      <c r="E37" s="148"/>
    </row>
    <row r="38" spans="1:5" ht="15.75">
      <c r="A38" s="108">
        <v>25</v>
      </c>
      <c r="B38" s="154" t="s">
        <v>68</v>
      </c>
      <c r="C38" s="467">
        <v>0</v>
      </c>
      <c r="D38" s="476"/>
      <c r="E38" s="148"/>
    </row>
    <row r="39" spans="1:5" ht="15.75">
      <c r="A39" s="108">
        <v>26</v>
      </c>
      <c r="B39" s="154" t="s">
        <v>69</v>
      </c>
      <c r="C39" s="467">
        <v>0</v>
      </c>
      <c r="D39" s="476"/>
      <c r="E39" s="148"/>
    </row>
    <row r="40" spans="1:5" ht="15.75">
      <c r="A40" s="108">
        <v>27</v>
      </c>
      <c r="B40" s="154" t="s">
        <v>70</v>
      </c>
      <c r="C40" s="467">
        <v>0</v>
      </c>
      <c r="D40" s="476"/>
      <c r="E40" s="148"/>
    </row>
    <row r="41" spans="1:5" ht="15.75">
      <c r="A41" s="108">
        <v>28</v>
      </c>
      <c r="B41" s="154" t="s">
        <v>71</v>
      </c>
      <c r="C41" s="467">
        <v>108456746.92000018</v>
      </c>
      <c r="D41" s="475" t="s">
        <v>482</v>
      </c>
      <c r="E41" s="148"/>
    </row>
    <row r="42" spans="1:5" ht="15.75">
      <c r="A42" s="108">
        <v>29</v>
      </c>
      <c r="B42" s="154" t="s">
        <v>72</v>
      </c>
      <c r="C42" s="467">
        <v>396459</v>
      </c>
      <c r="D42" s="475" t="s">
        <v>483</v>
      </c>
      <c r="E42" s="148"/>
    </row>
    <row r="43" spans="1:5" ht="15.75" thickBot="1">
      <c r="A43" s="163">
        <v>30</v>
      </c>
      <c r="B43" s="164" t="s">
        <v>278</v>
      </c>
      <c r="C43" s="165">
        <f>SUM(C36:C42)</f>
        <v>113253205.92000018</v>
      </c>
      <c r="D43" s="166"/>
      <c r="E43" s="159"/>
    </row>
  </sheetData>
  <dataValidations count="1">
    <dataValidation operator="lessThanOrEqual" allowBlank="1" showInputMessage="1" showErrorMessage="1" errorTitle="Should be negative number" error="Should be whole negative number or 0" sqref="C22"/>
  </dataValidations>
  <pageMargins left="0.7" right="0.7" top="0.75" bottom="0.75" header="0.3" footer="0.3"/>
  <pageSetup paperSize="9" orientation="portrait" horizontalDpi="4294967295" verticalDpi="4294967295" r:id="rId1"/>
  <ignoredErrors>
    <ignoredError sqref="C2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36</v>
      </c>
      <c r="B1" s="3" t="s">
        <v>460</v>
      </c>
    </row>
    <row r="2" spans="1:19">
      <c r="A2" s="2" t="s">
        <v>37</v>
      </c>
      <c r="B2" s="3" t="s">
        <v>484</v>
      </c>
    </row>
    <row r="4" spans="1:19" ht="26.25" thickBot="1">
      <c r="A4" s="4" t="s">
        <v>260</v>
      </c>
      <c r="B4" s="319" t="s">
        <v>387</v>
      </c>
    </row>
    <row r="5" spans="1:19" s="305" customFormat="1">
      <c r="A5" s="300"/>
      <c r="B5" s="301"/>
      <c r="C5" s="302" t="s">
        <v>0</v>
      </c>
      <c r="D5" s="302" t="s">
        <v>1</v>
      </c>
      <c r="E5" s="302" t="s">
        <v>2</v>
      </c>
      <c r="F5" s="302" t="s">
        <v>3</v>
      </c>
      <c r="G5" s="302" t="s">
        <v>4</v>
      </c>
      <c r="H5" s="302" t="s">
        <v>11</v>
      </c>
      <c r="I5" s="302" t="s">
        <v>14</v>
      </c>
      <c r="J5" s="302" t="s">
        <v>15</v>
      </c>
      <c r="K5" s="302" t="s">
        <v>16</v>
      </c>
      <c r="L5" s="302" t="s">
        <v>17</v>
      </c>
      <c r="M5" s="302" t="s">
        <v>18</v>
      </c>
      <c r="N5" s="302" t="s">
        <v>19</v>
      </c>
      <c r="O5" s="302" t="s">
        <v>370</v>
      </c>
      <c r="P5" s="302" t="s">
        <v>371</v>
      </c>
      <c r="Q5" s="302" t="s">
        <v>372</v>
      </c>
      <c r="R5" s="303" t="s">
        <v>373</v>
      </c>
      <c r="S5" s="304" t="s">
        <v>374</v>
      </c>
    </row>
    <row r="6" spans="1:19" s="305" customFormat="1" ht="99" customHeight="1">
      <c r="A6" s="306"/>
      <c r="B6" s="527" t="s">
        <v>375</v>
      </c>
      <c r="C6" s="523">
        <v>0</v>
      </c>
      <c r="D6" s="524"/>
      <c r="E6" s="523">
        <v>0.2</v>
      </c>
      <c r="F6" s="524"/>
      <c r="G6" s="523">
        <v>0.35</v>
      </c>
      <c r="H6" s="524"/>
      <c r="I6" s="523">
        <v>0.5</v>
      </c>
      <c r="J6" s="524"/>
      <c r="K6" s="523">
        <v>0.75</v>
      </c>
      <c r="L6" s="524"/>
      <c r="M6" s="523">
        <v>1</v>
      </c>
      <c r="N6" s="524"/>
      <c r="O6" s="523">
        <v>1.5</v>
      </c>
      <c r="P6" s="524"/>
      <c r="Q6" s="523">
        <v>2.5</v>
      </c>
      <c r="R6" s="524"/>
      <c r="S6" s="525" t="s">
        <v>259</v>
      </c>
    </row>
    <row r="7" spans="1:19" s="305" customFormat="1" ht="30.75" customHeight="1">
      <c r="A7" s="306"/>
      <c r="B7" s="528"/>
      <c r="C7" s="296" t="s">
        <v>262</v>
      </c>
      <c r="D7" s="296" t="s">
        <v>261</v>
      </c>
      <c r="E7" s="296" t="s">
        <v>262</v>
      </c>
      <c r="F7" s="296" t="s">
        <v>261</v>
      </c>
      <c r="G7" s="296" t="s">
        <v>262</v>
      </c>
      <c r="H7" s="296" t="s">
        <v>261</v>
      </c>
      <c r="I7" s="296" t="s">
        <v>262</v>
      </c>
      <c r="J7" s="296" t="s">
        <v>261</v>
      </c>
      <c r="K7" s="296" t="s">
        <v>262</v>
      </c>
      <c r="L7" s="296" t="s">
        <v>261</v>
      </c>
      <c r="M7" s="296" t="s">
        <v>262</v>
      </c>
      <c r="N7" s="296" t="s">
        <v>261</v>
      </c>
      <c r="O7" s="296" t="s">
        <v>262</v>
      </c>
      <c r="P7" s="296" t="s">
        <v>261</v>
      </c>
      <c r="Q7" s="296" t="s">
        <v>262</v>
      </c>
      <c r="R7" s="296" t="s">
        <v>261</v>
      </c>
      <c r="S7" s="526"/>
    </row>
    <row r="8" spans="1:19" s="169" customFormat="1">
      <c r="A8" s="167">
        <v>1</v>
      </c>
      <c r="B8" s="1" t="s">
        <v>102</v>
      </c>
      <c r="C8" s="168">
        <v>16361771.119999999</v>
      </c>
      <c r="D8" s="168"/>
      <c r="E8" s="168"/>
      <c r="F8" s="168"/>
      <c r="G8" s="168"/>
      <c r="H8" s="168"/>
      <c r="I8" s="168"/>
      <c r="J8" s="168"/>
      <c r="K8" s="168"/>
      <c r="L8" s="168"/>
      <c r="M8" s="168">
        <v>17536187.810000002</v>
      </c>
      <c r="N8" s="168"/>
      <c r="O8" s="168"/>
      <c r="P8" s="168"/>
      <c r="Q8" s="168"/>
      <c r="R8" s="168"/>
      <c r="S8" s="320">
        <v>17536187.810000002</v>
      </c>
    </row>
    <row r="9" spans="1:19" s="169" customFormat="1">
      <c r="A9" s="167">
        <v>2</v>
      </c>
      <c r="B9" s="1" t="s">
        <v>103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320">
        <v>0</v>
      </c>
    </row>
    <row r="10" spans="1:19" s="169" customFormat="1">
      <c r="A10" s="167">
        <v>3</v>
      </c>
      <c r="B10" s="1" t="s">
        <v>281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320">
        <v>0</v>
      </c>
    </row>
    <row r="11" spans="1:19" s="169" customFormat="1">
      <c r="A11" s="167">
        <v>4</v>
      </c>
      <c r="B11" s="1" t="s">
        <v>104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320">
        <v>0</v>
      </c>
    </row>
    <row r="12" spans="1:19" s="169" customFormat="1">
      <c r="A12" s="167">
        <v>5</v>
      </c>
      <c r="B12" s="1" t="s">
        <v>105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320">
        <v>0</v>
      </c>
    </row>
    <row r="13" spans="1:19" s="169" customFormat="1">
      <c r="A13" s="167">
        <v>6</v>
      </c>
      <c r="B13" s="1" t="s">
        <v>106</v>
      </c>
      <c r="C13" s="168"/>
      <c r="D13" s="168"/>
      <c r="E13" s="168">
        <v>73063.77</v>
      </c>
      <c r="F13" s="168"/>
      <c r="G13" s="168"/>
      <c r="H13" s="168"/>
      <c r="I13" s="168">
        <v>20891648.940000001</v>
      </c>
      <c r="J13" s="168"/>
      <c r="K13" s="168"/>
      <c r="L13" s="168"/>
      <c r="M13" s="168">
        <v>912929.89</v>
      </c>
      <c r="N13" s="168"/>
      <c r="O13" s="168"/>
      <c r="P13" s="168"/>
      <c r="Q13" s="168"/>
      <c r="R13" s="168"/>
      <c r="S13" s="320">
        <v>11373367.114000002</v>
      </c>
    </row>
    <row r="14" spans="1:19" s="169" customFormat="1">
      <c r="A14" s="167">
        <v>7</v>
      </c>
      <c r="B14" s="1" t="s">
        <v>107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320">
        <v>0</v>
      </c>
    </row>
    <row r="15" spans="1:19" s="169" customFormat="1">
      <c r="A15" s="167">
        <v>8</v>
      </c>
      <c r="B15" s="1" t="s">
        <v>108</v>
      </c>
      <c r="C15" s="168"/>
      <c r="D15" s="168"/>
      <c r="E15" s="168"/>
      <c r="F15" s="168"/>
      <c r="G15" s="168"/>
      <c r="H15" s="168"/>
      <c r="I15" s="168" t="s">
        <v>10</v>
      </c>
      <c r="J15" s="168"/>
      <c r="K15" s="168">
        <v>592837211.88799274</v>
      </c>
      <c r="L15" s="168">
        <v>5378905.4479999999</v>
      </c>
      <c r="M15" s="168"/>
      <c r="N15" s="168"/>
      <c r="O15" s="168"/>
      <c r="P15" s="168"/>
      <c r="Q15" s="168"/>
      <c r="R15" s="168"/>
      <c r="S15" s="320">
        <v>448662088.00199449</v>
      </c>
    </row>
    <row r="16" spans="1:19" s="169" customFormat="1">
      <c r="A16" s="167">
        <v>9</v>
      </c>
      <c r="B16" s="1" t="s">
        <v>109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320">
        <v>0</v>
      </c>
    </row>
    <row r="17" spans="1:19" s="169" customFormat="1">
      <c r="A17" s="167">
        <v>10</v>
      </c>
      <c r="B17" s="1" t="s">
        <v>110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>
        <v>2731518.5720504955</v>
      </c>
      <c r="N17" s="168"/>
      <c r="O17" s="168">
        <v>154799.4989656707</v>
      </c>
      <c r="P17" s="168"/>
      <c r="Q17" s="168"/>
      <c r="R17" s="168"/>
      <c r="S17" s="320">
        <v>2963717.8204990015</v>
      </c>
    </row>
    <row r="18" spans="1:19" s="169" customFormat="1">
      <c r="A18" s="167">
        <v>11</v>
      </c>
      <c r="B18" s="1" t="s">
        <v>111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>
        <v>27109849.905870434</v>
      </c>
      <c r="N18" s="168"/>
      <c r="O18" s="168">
        <v>29157439.618754573</v>
      </c>
      <c r="P18" s="168"/>
      <c r="Q18" s="168"/>
      <c r="R18" s="168"/>
      <c r="S18" s="320">
        <v>70846009.334002301</v>
      </c>
    </row>
    <row r="19" spans="1:19" s="169" customFormat="1">
      <c r="A19" s="167">
        <v>12</v>
      </c>
      <c r="B19" s="1" t="s">
        <v>112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320">
        <v>0</v>
      </c>
    </row>
    <row r="20" spans="1:19" s="169" customFormat="1">
      <c r="A20" s="167">
        <v>13</v>
      </c>
      <c r="B20" s="1" t="s">
        <v>258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320">
        <v>0</v>
      </c>
    </row>
    <row r="21" spans="1:19" s="169" customFormat="1">
      <c r="A21" s="167">
        <v>14</v>
      </c>
      <c r="B21" s="1" t="s">
        <v>114</v>
      </c>
      <c r="C21" s="168">
        <v>19333241.240000002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>
        <v>70410374.760000005</v>
      </c>
      <c r="N21" s="168"/>
      <c r="O21" s="168"/>
      <c r="P21" s="168"/>
      <c r="Q21" s="168">
        <v>577574.98</v>
      </c>
      <c r="R21" s="168"/>
      <c r="S21" s="320">
        <v>71854312.210000008</v>
      </c>
    </row>
    <row r="22" spans="1:19" ht="13.5" thickBot="1">
      <c r="A22" s="170"/>
      <c r="B22" s="171" t="s">
        <v>115</v>
      </c>
      <c r="C22" s="172">
        <f>SUM(C8:C21)</f>
        <v>35695012.359999999</v>
      </c>
      <c r="D22" s="172">
        <f t="shared" ref="D22:J22" si="0">SUM(D8:D21)</f>
        <v>0</v>
      </c>
      <c r="E22" s="172">
        <f t="shared" si="0"/>
        <v>73063.77</v>
      </c>
      <c r="F22" s="172">
        <f t="shared" si="0"/>
        <v>0</v>
      </c>
      <c r="G22" s="172">
        <f t="shared" si="0"/>
        <v>0</v>
      </c>
      <c r="H22" s="172">
        <f t="shared" si="0"/>
        <v>0</v>
      </c>
      <c r="I22" s="172">
        <f t="shared" si="0"/>
        <v>20891648.940000001</v>
      </c>
      <c r="J22" s="172">
        <f t="shared" si="0"/>
        <v>0</v>
      </c>
      <c r="K22" s="172">
        <f t="shared" ref="K22:S22" si="1">SUM(K8:K21)</f>
        <v>592837211.88799274</v>
      </c>
      <c r="L22" s="172">
        <f t="shared" si="1"/>
        <v>5378905.4479999999</v>
      </c>
      <c r="M22" s="172">
        <f t="shared" si="1"/>
        <v>118700860.93792094</v>
      </c>
      <c r="N22" s="172">
        <f t="shared" si="1"/>
        <v>0</v>
      </c>
      <c r="O22" s="172">
        <f t="shared" si="1"/>
        <v>29312239.117720243</v>
      </c>
      <c r="P22" s="172">
        <f t="shared" si="1"/>
        <v>0</v>
      </c>
      <c r="Q22" s="172">
        <f t="shared" si="1"/>
        <v>577574.98</v>
      </c>
      <c r="R22" s="172">
        <f t="shared" si="1"/>
        <v>0</v>
      </c>
      <c r="S22" s="321">
        <f t="shared" si="1"/>
        <v>623235682.29049587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36</v>
      </c>
      <c r="B1" s="3" t="s">
        <v>460</v>
      </c>
    </row>
    <row r="2" spans="1:22">
      <c r="A2" s="2" t="s">
        <v>37</v>
      </c>
      <c r="B2" s="3" t="s">
        <v>484</v>
      </c>
    </row>
    <row r="4" spans="1:22" ht="13.5" thickBot="1">
      <c r="A4" s="4" t="s">
        <v>378</v>
      </c>
      <c r="B4" s="173" t="s">
        <v>101</v>
      </c>
      <c r="V4" s="52" t="s">
        <v>79</v>
      </c>
    </row>
    <row r="5" spans="1:22" ht="12.75" customHeight="1">
      <c r="A5" s="174"/>
      <c r="B5" s="175"/>
      <c r="C5" s="529" t="s">
        <v>289</v>
      </c>
      <c r="D5" s="530"/>
      <c r="E5" s="530"/>
      <c r="F5" s="530"/>
      <c r="G5" s="530"/>
      <c r="H5" s="530"/>
      <c r="I5" s="530"/>
      <c r="J5" s="530"/>
      <c r="K5" s="530"/>
      <c r="L5" s="531"/>
      <c r="M5" s="532" t="s">
        <v>290</v>
      </c>
      <c r="N5" s="533"/>
      <c r="O5" s="533"/>
      <c r="P5" s="533"/>
      <c r="Q5" s="533"/>
      <c r="R5" s="533"/>
      <c r="S5" s="534"/>
      <c r="T5" s="537" t="s">
        <v>376</v>
      </c>
      <c r="U5" s="537" t="s">
        <v>377</v>
      </c>
      <c r="V5" s="535" t="s">
        <v>127</v>
      </c>
    </row>
    <row r="6" spans="1:22" s="114" customFormat="1" ht="102">
      <c r="A6" s="111"/>
      <c r="B6" s="176"/>
      <c r="C6" s="177" t="s">
        <v>116</v>
      </c>
      <c r="D6" s="271" t="s">
        <v>117</v>
      </c>
      <c r="E6" s="204" t="s">
        <v>292</v>
      </c>
      <c r="F6" s="204" t="s">
        <v>293</v>
      </c>
      <c r="G6" s="271" t="s">
        <v>296</v>
      </c>
      <c r="H6" s="271" t="s">
        <v>291</v>
      </c>
      <c r="I6" s="271" t="s">
        <v>118</v>
      </c>
      <c r="J6" s="271" t="s">
        <v>119</v>
      </c>
      <c r="K6" s="178" t="s">
        <v>120</v>
      </c>
      <c r="L6" s="179" t="s">
        <v>121</v>
      </c>
      <c r="M6" s="177" t="s">
        <v>294</v>
      </c>
      <c r="N6" s="178" t="s">
        <v>122</v>
      </c>
      <c r="O6" s="178" t="s">
        <v>123</v>
      </c>
      <c r="P6" s="178" t="s">
        <v>124</v>
      </c>
      <c r="Q6" s="178" t="s">
        <v>125</v>
      </c>
      <c r="R6" s="178" t="s">
        <v>126</v>
      </c>
      <c r="S6" s="298" t="s">
        <v>295</v>
      </c>
      <c r="T6" s="538"/>
      <c r="U6" s="538"/>
      <c r="V6" s="536"/>
    </row>
    <row r="7" spans="1:22" s="169" customFormat="1">
      <c r="A7" s="180">
        <v>1</v>
      </c>
      <c r="B7" s="1" t="s">
        <v>102</v>
      </c>
      <c r="C7" s="181"/>
      <c r="D7" s="168"/>
      <c r="E7" s="168"/>
      <c r="F7" s="168"/>
      <c r="G7" s="168"/>
      <c r="H7" s="168"/>
      <c r="I7" s="168"/>
      <c r="J7" s="168"/>
      <c r="K7" s="168"/>
      <c r="L7" s="182"/>
      <c r="M7" s="181"/>
      <c r="N7" s="168"/>
      <c r="O7" s="168"/>
      <c r="P7" s="168"/>
      <c r="Q7" s="168"/>
      <c r="R7" s="168"/>
      <c r="S7" s="182"/>
      <c r="T7" s="307"/>
      <c r="U7" s="307"/>
      <c r="V7" s="183">
        <f>SUM(C7:S7)</f>
        <v>0</v>
      </c>
    </row>
    <row r="8" spans="1:22" s="169" customFormat="1">
      <c r="A8" s="180">
        <v>2</v>
      </c>
      <c r="B8" s="1" t="s">
        <v>103</v>
      </c>
      <c r="C8" s="181"/>
      <c r="D8" s="168"/>
      <c r="E8" s="168"/>
      <c r="F8" s="168"/>
      <c r="G8" s="168"/>
      <c r="H8" s="168"/>
      <c r="I8" s="168"/>
      <c r="J8" s="168"/>
      <c r="K8" s="168"/>
      <c r="L8" s="182"/>
      <c r="M8" s="181"/>
      <c r="N8" s="168"/>
      <c r="O8" s="168"/>
      <c r="P8" s="168"/>
      <c r="Q8" s="168"/>
      <c r="R8" s="168"/>
      <c r="S8" s="182"/>
      <c r="T8" s="307"/>
      <c r="U8" s="307"/>
      <c r="V8" s="183">
        <f t="shared" ref="V8:V20" si="0">SUM(C8:S8)</f>
        <v>0</v>
      </c>
    </row>
    <row r="9" spans="1:22" s="169" customFormat="1">
      <c r="A9" s="180">
        <v>3</v>
      </c>
      <c r="B9" s="1" t="s">
        <v>282</v>
      </c>
      <c r="C9" s="181"/>
      <c r="D9" s="168"/>
      <c r="E9" s="168"/>
      <c r="F9" s="168"/>
      <c r="G9" s="168"/>
      <c r="H9" s="168"/>
      <c r="I9" s="168"/>
      <c r="J9" s="168"/>
      <c r="K9" s="168"/>
      <c r="L9" s="182"/>
      <c r="M9" s="181"/>
      <c r="N9" s="168"/>
      <c r="O9" s="168"/>
      <c r="P9" s="168"/>
      <c r="Q9" s="168"/>
      <c r="R9" s="168"/>
      <c r="S9" s="182"/>
      <c r="T9" s="307"/>
      <c r="U9" s="307"/>
      <c r="V9" s="183">
        <f t="shared" si="0"/>
        <v>0</v>
      </c>
    </row>
    <row r="10" spans="1:22" s="169" customFormat="1">
      <c r="A10" s="180">
        <v>4</v>
      </c>
      <c r="B10" s="1" t="s">
        <v>104</v>
      </c>
      <c r="C10" s="181"/>
      <c r="D10" s="168"/>
      <c r="E10" s="168"/>
      <c r="F10" s="168"/>
      <c r="G10" s="168"/>
      <c r="H10" s="168"/>
      <c r="I10" s="168"/>
      <c r="J10" s="168"/>
      <c r="K10" s="168"/>
      <c r="L10" s="182"/>
      <c r="M10" s="181"/>
      <c r="N10" s="168"/>
      <c r="O10" s="168"/>
      <c r="P10" s="168"/>
      <c r="Q10" s="168"/>
      <c r="R10" s="168"/>
      <c r="S10" s="182"/>
      <c r="T10" s="307"/>
      <c r="U10" s="307"/>
      <c r="V10" s="183">
        <f t="shared" si="0"/>
        <v>0</v>
      </c>
    </row>
    <row r="11" spans="1:22" s="169" customFormat="1">
      <c r="A11" s="180">
        <v>5</v>
      </c>
      <c r="B11" s="1" t="s">
        <v>105</v>
      </c>
      <c r="C11" s="181"/>
      <c r="D11" s="168"/>
      <c r="E11" s="168"/>
      <c r="F11" s="168"/>
      <c r="G11" s="168"/>
      <c r="H11" s="168"/>
      <c r="I11" s="168"/>
      <c r="J11" s="168"/>
      <c r="K11" s="168"/>
      <c r="L11" s="182"/>
      <c r="M11" s="181"/>
      <c r="N11" s="168"/>
      <c r="O11" s="168"/>
      <c r="P11" s="168"/>
      <c r="Q11" s="168"/>
      <c r="R11" s="168"/>
      <c r="S11" s="182"/>
      <c r="T11" s="307"/>
      <c r="U11" s="307"/>
      <c r="V11" s="183">
        <f t="shared" si="0"/>
        <v>0</v>
      </c>
    </row>
    <row r="12" spans="1:22" s="169" customFormat="1">
      <c r="A12" s="180">
        <v>6</v>
      </c>
      <c r="B12" s="1" t="s">
        <v>106</v>
      </c>
      <c r="C12" s="181"/>
      <c r="D12" s="168"/>
      <c r="E12" s="168"/>
      <c r="F12" s="168"/>
      <c r="G12" s="168"/>
      <c r="H12" s="168"/>
      <c r="I12" s="168"/>
      <c r="J12" s="168"/>
      <c r="K12" s="168"/>
      <c r="L12" s="182"/>
      <c r="M12" s="181"/>
      <c r="N12" s="168"/>
      <c r="O12" s="168"/>
      <c r="P12" s="168"/>
      <c r="Q12" s="168"/>
      <c r="R12" s="168"/>
      <c r="S12" s="182"/>
      <c r="T12" s="307"/>
      <c r="U12" s="307"/>
      <c r="V12" s="183">
        <f t="shared" si="0"/>
        <v>0</v>
      </c>
    </row>
    <row r="13" spans="1:22" s="169" customFormat="1">
      <c r="A13" s="180">
        <v>7</v>
      </c>
      <c r="B13" s="1" t="s">
        <v>107</v>
      </c>
      <c r="C13" s="181"/>
      <c r="D13" s="168"/>
      <c r="E13" s="168"/>
      <c r="F13" s="168"/>
      <c r="G13" s="168"/>
      <c r="H13" s="168"/>
      <c r="I13" s="168"/>
      <c r="J13" s="168"/>
      <c r="K13" s="168"/>
      <c r="L13" s="182"/>
      <c r="M13" s="181"/>
      <c r="N13" s="168"/>
      <c r="O13" s="168"/>
      <c r="P13" s="168"/>
      <c r="Q13" s="168"/>
      <c r="R13" s="168"/>
      <c r="S13" s="182"/>
      <c r="T13" s="307"/>
      <c r="U13" s="307"/>
      <c r="V13" s="183">
        <f t="shared" si="0"/>
        <v>0</v>
      </c>
    </row>
    <row r="14" spans="1:22" s="169" customFormat="1">
      <c r="A14" s="180">
        <v>8</v>
      </c>
      <c r="B14" s="1" t="s">
        <v>108</v>
      </c>
      <c r="C14" s="181"/>
      <c r="D14" s="168"/>
      <c r="E14" s="168"/>
      <c r="F14" s="168"/>
      <c r="G14" s="168"/>
      <c r="H14" s="168"/>
      <c r="I14" s="168"/>
      <c r="J14" s="168"/>
      <c r="K14" s="168"/>
      <c r="L14" s="182"/>
      <c r="M14" s="181"/>
      <c r="N14" s="168"/>
      <c r="O14" s="168"/>
      <c r="P14" s="168"/>
      <c r="Q14" s="168"/>
      <c r="R14" s="168"/>
      <c r="S14" s="182"/>
      <c r="T14" s="307"/>
      <c r="U14" s="307"/>
      <c r="V14" s="183">
        <f t="shared" si="0"/>
        <v>0</v>
      </c>
    </row>
    <row r="15" spans="1:22" s="169" customFormat="1">
      <c r="A15" s="180">
        <v>9</v>
      </c>
      <c r="B15" s="1" t="s">
        <v>109</v>
      </c>
      <c r="C15" s="181"/>
      <c r="D15" s="168"/>
      <c r="E15" s="168"/>
      <c r="F15" s="168"/>
      <c r="G15" s="168"/>
      <c r="H15" s="168"/>
      <c r="I15" s="168"/>
      <c r="J15" s="168"/>
      <c r="K15" s="168"/>
      <c r="L15" s="182"/>
      <c r="M15" s="181"/>
      <c r="N15" s="168"/>
      <c r="O15" s="168"/>
      <c r="P15" s="168"/>
      <c r="Q15" s="168"/>
      <c r="R15" s="168"/>
      <c r="S15" s="182"/>
      <c r="T15" s="307"/>
      <c r="U15" s="307"/>
      <c r="V15" s="183">
        <f t="shared" si="0"/>
        <v>0</v>
      </c>
    </row>
    <row r="16" spans="1:22" s="169" customFormat="1">
      <c r="A16" s="180">
        <v>10</v>
      </c>
      <c r="B16" s="1" t="s">
        <v>110</v>
      </c>
      <c r="C16" s="181"/>
      <c r="D16" s="168"/>
      <c r="E16" s="168"/>
      <c r="F16" s="168"/>
      <c r="G16" s="168"/>
      <c r="H16" s="168"/>
      <c r="I16" s="168"/>
      <c r="J16" s="168"/>
      <c r="K16" s="168"/>
      <c r="L16" s="182"/>
      <c r="M16" s="181"/>
      <c r="N16" s="168"/>
      <c r="O16" s="168"/>
      <c r="P16" s="168"/>
      <c r="Q16" s="168"/>
      <c r="R16" s="168"/>
      <c r="S16" s="182"/>
      <c r="T16" s="307"/>
      <c r="U16" s="307"/>
      <c r="V16" s="183">
        <f t="shared" si="0"/>
        <v>0</v>
      </c>
    </row>
    <row r="17" spans="1:22" s="169" customFormat="1">
      <c r="A17" s="180">
        <v>11</v>
      </c>
      <c r="B17" s="1" t="s">
        <v>111</v>
      </c>
      <c r="C17" s="181"/>
      <c r="D17" s="168"/>
      <c r="E17" s="168"/>
      <c r="F17" s="168"/>
      <c r="G17" s="168"/>
      <c r="H17" s="168"/>
      <c r="I17" s="168"/>
      <c r="J17" s="168"/>
      <c r="K17" s="168"/>
      <c r="L17" s="182"/>
      <c r="M17" s="181"/>
      <c r="N17" s="168"/>
      <c r="O17" s="168"/>
      <c r="P17" s="168"/>
      <c r="Q17" s="168"/>
      <c r="R17" s="168"/>
      <c r="S17" s="182"/>
      <c r="T17" s="307"/>
      <c r="U17" s="307"/>
      <c r="V17" s="183">
        <f t="shared" si="0"/>
        <v>0</v>
      </c>
    </row>
    <row r="18" spans="1:22" s="169" customFormat="1">
      <c r="A18" s="180">
        <v>12</v>
      </c>
      <c r="B18" s="1" t="s">
        <v>112</v>
      </c>
      <c r="C18" s="181"/>
      <c r="D18" s="168"/>
      <c r="E18" s="168"/>
      <c r="F18" s="168"/>
      <c r="G18" s="168"/>
      <c r="H18" s="168"/>
      <c r="I18" s="168"/>
      <c r="J18" s="168"/>
      <c r="K18" s="168"/>
      <c r="L18" s="182"/>
      <c r="M18" s="181"/>
      <c r="N18" s="168"/>
      <c r="O18" s="168"/>
      <c r="P18" s="168"/>
      <c r="Q18" s="168"/>
      <c r="R18" s="168"/>
      <c r="S18" s="182"/>
      <c r="T18" s="307"/>
      <c r="U18" s="307"/>
      <c r="V18" s="183">
        <f t="shared" si="0"/>
        <v>0</v>
      </c>
    </row>
    <row r="19" spans="1:22" s="169" customFormat="1">
      <c r="A19" s="180">
        <v>13</v>
      </c>
      <c r="B19" s="1" t="s">
        <v>113</v>
      </c>
      <c r="C19" s="181"/>
      <c r="D19" s="168"/>
      <c r="E19" s="168"/>
      <c r="F19" s="168"/>
      <c r="G19" s="168"/>
      <c r="H19" s="168"/>
      <c r="I19" s="168"/>
      <c r="J19" s="168"/>
      <c r="K19" s="168"/>
      <c r="L19" s="182"/>
      <c r="M19" s="181"/>
      <c r="N19" s="168"/>
      <c r="O19" s="168"/>
      <c r="P19" s="168"/>
      <c r="Q19" s="168"/>
      <c r="R19" s="168"/>
      <c r="S19" s="182"/>
      <c r="T19" s="307"/>
      <c r="U19" s="307"/>
      <c r="V19" s="183">
        <f t="shared" si="0"/>
        <v>0</v>
      </c>
    </row>
    <row r="20" spans="1:22" s="169" customFormat="1">
      <c r="A20" s="180">
        <v>14</v>
      </c>
      <c r="B20" s="1" t="s">
        <v>114</v>
      </c>
      <c r="C20" s="181"/>
      <c r="D20" s="168"/>
      <c r="E20" s="168"/>
      <c r="F20" s="168"/>
      <c r="G20" s="168"/>
      <c r="H20" s="168"/>
      <c r="I20" s="168"/>
      <c r="J20" s="168"/>
      <c r="K20" s="168"/>
      <c r="L20" s="182"/>
      <c r="M20" s="181"/>
      <c r="N20" s="168"/>
      <c r="O20" s="168"/>
      <c r="P20" s="168"/>
      <c r="Q20" s="168"/>
      <c r="R20" s="168"/>
      <c r="S20" s="182"/>
      <c r="T20" s="307"/>
      <c r="U20" s="307"/>
      <c r="V20" s="183">
        <f t="shared" si="0"/>
        <v>0</v>
      </c>
    </row>
    <row r="21" spans="1:22" ht="13.5" thickBot="1">
      <c r="A21" s="170"/>
      <c r="B21" s="184" t="s">
        <v>115</v>
      </c>
      <c r="C21" s="185">
        <f>SUM(C7:C20)</f>
        <v>0</v>
      </c>
      <c r="D21" s="172">
        <f t="shared" ref="D21:V21" si="1">SUM(D7:D20)</f>
        <v>0</v>
      </c>
      <c r="E21" s="172">
        <f t="shared" si="1"/>
        <v>0</v>
      </c>
      <c r="F21" s="172">
        <f t="shared" si="1"/>
        <v>0</v>
      </c>
      <c r="G21" s="172">
        <f t="shared" si="1"/>
        <v>0</v>
      </c>
      <c r="H21" s="172">
        <f t="shared" si="1"/>
        <v>0</v>
      </c>
      <c r="I21" s="172">
        <f t="shared" si="1"/>
        <v>0</v>
      </c>
      <c r="J21" s="172">
        <f t="shared" si="1"/>
        <v>0</v>
      </c>
      <c r="K21" s="172">
        <f t="shared" si="1"/>
        <v>0</v>
      </c>
      <c r="L21" s="186">
        <f t="shared" si="1"/>
        <v>0</v>
      </c>
      <c r="M21" s="185">
        <f t="shared" si="1"/>
        <v>0</v>
      </c>
      <c r="N21" s="172">
        <f t="shared" si="1"/>
        <v>0</v>
      </c>
      <c r="O21" s="172">
        <f t="shared" si="1"/>
        <v>0</v>
      </c>
      <c r="P21" s="172">
        <f t="shared" si="1"/>
        <v>0</v>
      </c>
      <c r="Q21" s="172">
        <f t="shared" si="1"/>
        <v>0</v>
      </c>
      <c r="R21" s="172">
        <f t="shared" si="1"/>
        <v>0</v>
      </c>
      <c r="S21" s="186">
        <f>SUM(S7:S20)</f>
        <v>0</v>
      </c>
      <c r="T21" s="186">
        <f>SUM(T7:T20)</f>
        <v>0</v>
      </c>
      <c r="U21" s="186">
        <f t="shared" ref="U21" si="2">SUM(U7:U20)</f>
        <v>0</v>
      </c>
      <c r="V21" s="187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8"/>
      <c r="B25" s="188"/>
      <c r="C25" s="7"/>
      <c r="D25" s="86"/>
      <c r="E25" s="86"/>
    </row>
    <row r="26" spans="1:22">
      <c r="A26" s="188"/>
      <c r="B26" s="87"/>
      <c r="C26" s="7"/>
      <c r="D26" s="86"/>
      <c r="E26" s="86"/>
    </row>
    <row r="27" spans="1:22">
      <c r="A27" s="188"/>
      <c r="B27" s="188"/>
      <c r="C27" s="7"/>
      <c r="D27" s="86"/>
      <c r="E27" s="86"/>
    </row>
    <row r="28" spans="1:22">
      <c r="A28" s="188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8" customWidth="1"/>
    <col min="4" max="4" width="14.85546875" style="308" bestFit="1" customWidth="1"/>
    <col min="5" max="5" width="17.7109375" style="308" customWidth="1"/>
    <col min="6" max="6" width="15.85546875" style="308" customWidth="1"/>
    <col min="7" max="7" width="17.42578125" style="308" customWidth="1"/>
    <col min="8" max="8" width="15.28515625" style="308" customWidth="1"/>
    <col min="9" max="16384" width="9.140625" style="50"/>
  </cols>
  <sheetData>
    <row r="1" spans="1:9">
      <c r="A1" s="2" t="s">
        <v>36</v>
      </c>
      <c r="B1" s="3" t="s">
        <v>460</v>
      </c>
      <c r="C1" s="3"/>
    </row>
    <row r="2" spans="1:9">
      <c r="A2" s="2" t="s">
        <v>37</v>
      </c>
      <c r="B2" s="3" t="s">
        <v>484</v>
      </c>
      <c r="C2" s="3"/>
    </row>
    <row r="4" spans="1:9" ht="13.5" thickBot="1">
      <c r="A4" s="2" t="s">
        <v>264</v>
      </c>
      <c r="B4" s="173" t="s">
        <v>388</v>
      </c>
    </row>
    <row r="5" spans="1:9">
      <c r="A5" s="174"/>
      <c r="B5" s="189"/>
      <c r="C5" s="309" t="s">
        <v>0</v>
      </c>
      <c r="D5" s="309" t="s">
        <v>1</v>
      </c>
      <c r="E5" s="309" t="s">
        <v>2</v>
      </c>
      <c r="F5" s="309" t="s">
        <v>3</v>
      </c>
      <c r="G5" s="310" t="s">
        <v>4</v>
      </c>
      <c r="H5" s="311" t="s">
        <v>11</v>
      </c>
      <c r="I5" s="190"/>
    </row>
    <row r="6" spans="1:9" s="190" customFormat="1" ht="12.75" customHeight="1">
      <c r="A6" s="191"/>
      <c r="B6" s="541" t="s">
        <v>263</v>
      </c>
      <c r="C6" s="543" t="s">
        <v>380</v>
      </c>
      <c r="D6" s="545" t="s">
        <v>379</v>
      </c>
      <c r="E6" s="546"/>
      <c r="F6" s="543" t="s">
        <v>384</v>
      </c>
      <c r="G6" s="543" t="s">
        <v>385</v>
      </c>
      <c r="H6" s="539" t="s">
        <v>383</v>
      </c>
    </row>
    <row r="7" spans="1:9" ht="38.25">
      <c r="A7" s="193"/>
      <c r="B7" s="542"/>
      <c r="C7" s="544"/>
      <c r="D7" s="312" t="s">
        <v>382</v>
      </c>
      <c r="E7" s="312" t="s">
        <v>381</v>
      </c>
      <c r="F7" s="544"/>
      <c r="G7" s="544"/>
      <c r="H7" s="540"/>
      <c r="I7" s="190"/>
    </row>
    <row r="8" spans="1:9">
      <c r="A8" s="191">
        <v>1</v>
      </c>
      <c r="B8" s="1" t="s">
        <v>102</v>
      </c>
      <c r="C8" s="313">
        <v>33897958.93</v>
      </c>
      <c r="D8" s="314"/>
      <c r="E8" s="313"/>
      <c r="F8" s="313">
        <v>17536187.810000002</v>
      </c>
      <c r="G8" s="315">
        <v>17536187.810000002</v>
      </c>
      <c r="H8" s="317">
        <f>G8/(C8+E8)</f>
        <v>0.51732282307063382</v>
      </c>
    </row>
    <row r="9" spans="1:9" ht="15" customHeight="1">
      <c r="A9" s="191">
        <v>2</v>
      </c>
      <c r="B9" s="1" t="s">
        <v>103</v>
      </c>
      <c r="C9" s="313">
        <v>0</v>
      </c>
      <c r="D9" s="314"/>
      <c r="E9" s="313"/>
      <c r="F9" s="313">
        <v>0</v>
      </c>
      <c r="G9" s="315">
        <v>0</v>
      </c>
      <c r="H9" s="317"/>
    </row>
    <row r="10" spans="1:9">
      <c r="A10" s="191">
        <v>3</v>
      </c>
      <c r="B10" s="1" t="s">
        <v>282</v>
      </c>
      <c r="C10" s="313">
        <v>0</v>
      </c>
      <c r="D10" s="314"/>
      <c r="E10" s="313"/>
      <c r="F10" s="313">
        <v>0</v>
      </c>
      <c r="G10" s="315">
        <v>0</v>
      </c>
      <c r="H10" s="317"/>
    </row>
    <row r="11" spans="1:9">
      <c r="A11" s="191">
        <v>4</v>
      </c>
      <c r="B11" s="1" t="s">
        <v>104</v>
      </c>
      <c r="C11" s="313">
        <v>0</v>
      </c>
      <c r="D11" s="314"/>
      <c r="E11" s="313"/>
      <c r="F11" s="313">
        <v>0</v>
      </c>
      <c r="G11" s="315">
        <v>0</v>
      </c>
      <c r="H11" s="317"/>
    </row>
    <row r="12" spans="1:9">
      <c r="A12" s="191">
        <v>5</v>
      </c>
      <c r="B12" s="1" t="s">
        <v>105</v>
      </c>
      <c r="C12" s="313">
        <v>0</v>
      </c>
      <c r="D12" s="314"/>
      <c r="E12" s="313"/>
      <c r="F12" s="313">
        <v>0</v>
      </c>
      <c r="G12" s="315">
        <v>0</v>
      </c>
      <c r="H12" s="317"/>
    </row>
    <row r="13" spans="1:9">
      <c r="A13" s="191">
        <v>6</v>
      </c>
      <c r="B13" s="1" t="s">
        <v>106</v>
      </c>
      <c r="C13" s="313">
        <v>21877642.600000001</v>
      </c>
      <c r="D13" s="314"/>
      <c r="E13" s="313"/>
      <c r="F13" s="313">
        <v>11373367.114000002</v>
      </c>
      <c r="G13" s="315">
        <v>11373367.114000002</v>
      </c>
      <c r="H13" s="317">
        <f t="shared" ref="H13:H21" si="0">G13/(C13+E13)</f>
        <v>0.51986255201005982</v>
      </c>
    </row>
    <row r="14" spans="1:9">
      <c r="A14" s="191">
        <v>7</v>
      </c>
      <c r="B14" s="1" t="s">
        <v>107</v>
      </c>
      <c r="C14" s="313">
        <v>0</v>
      </c>
      <c r="D14" s="314"/>
      <c r="E14" s="313"/>
      <c r="F14" s="313">
        <v>0</v>
      </c>
      <c r="G14" s="315">
        <v>0</v>
      </c>
      <c r="H14" s="317"/>
    </row>
    <row r="15" spans="1:9">
      <c r="A15" s="191">
        <v>8</v>
      </c>
      <c r="B15" s="1" t="s">
        <v>108</v>
      </c>
      <c r="C15" s="313">
        <v>592837211.88799274</v>
      </c>
      <c r="D15" s="314">
        <v>26894527.239999998</v>
      </c>
      <c r="E15" s="313">
        <v>5378905.4479999999</v>
      </c>
      <c r="F15" s="313">
        <v>448662088.00199455</v>
      </c>
      <c r="G15" s="315">
        <v>448662088.00199455</v>
      </c>
      <c r="H15" s="317">
        <f t="shared" si="0"/>
        <v>0.75</v>
      </c>
    </row>
    <row r="16" spans="1:9">
      <c r="A16" s="191">
        <v>9</v>
      </c>
      <c r="B16" s="1" t="s">
        <v>109</v>
      </c>
      <c r="C16" s="313">
        <v>0</v>
      </c>
      <c r="D16" s="314"/>
      <c r="E16" s="313"/>
      <c r="F16" s="313">
        <v>0</v>
      </c>
      <c r="G16" s="315">
        <v>0</v>
      </c>
      <c r="H16" s="317"/>
    </row>
    <row r="17" spans="1:8">
      <c r="A17" s="191">
        <v>10</v>
      </c>
      <c r="B17" s="1" t="s">
        <v>110</v>
      </c>
      <c r="C17" s="313">
        <v>2886318.0710161664</v>
      </c>
      <c r="D17" s="314"/>
      <c r="E17" s="313"/>
      <c r="F17" s="313">
        <v>2963717.8204990015</v>
      </c>
      <c r="G17" s="315">
        <v>2963717.8204990015</v>
      </c>
      <c r="H17" s="317">
        <f t="shared" si="0"/>
        <v>1.0268160845681105</v>
      </c>
    </row>
    <row r="18" spans="1:8">
      <c r="A18" s="191">
        <v>11</v>
      </c>
      <c r="B18" s="1" t="s">
        <v>111</v>
      </c>
      <c r="C18" s="313">
        <v>56267289.524625003</v>
      </c>
      <c r="D18" s="314"/>
      <c r="E18" s="313"/>
      <c r="F18" s="313">
        <v>70846009.334002301</v>
      </c>
      <c r="G18" s="315">
        <v>70846009.334002301</v>
      </c>
      <c r="H18" s="317">
        <f t="shared" si="0"/>
        <v>1.2590976024000058</v>
      </c>
    </row>
    <row r="19" spans="1:8">
      <c r="A19" s="191">
        <v>12</v>
      </c>
      <c r="B19" s="1" t="s">
        <v>112</v>
      </c>
      <c r="C19" s="313">
        <v>0</v>
      </c>
      <c r="D19" s="314"/>
      <c r="E19" s="313"/>
      <c r="F19" s="313">
        <v>0</v>
      </c>
      <c r="G19" s="315">
        <v>0</v>
      </c>
      <c r="H19" s="317"/>
    </row>
    <row r="20" spans="1:8">
      <c r="A20" s="191">
        <v>13</v>
      </c>
      <c r="B20" s="1" t="s">
        <v>258</v>
      </c>
      <c r="C20" s="313">
        <v>0</v>
      </c>
      <c r="D20" s="314"/>
      <c r="E20" s="313"/>
      <c r="F20" s="313">
        <v>0</v>
      </c>
      <c r="G20" s="315">
        <v>0</v>
      </c>
      <c r="H20" s="317"/>
    </row>
    <row r="21" spans="1:8">
      <c r="A21" s="191">
        <v>14</v>
      </c>
      <c r="B21" s="1" t="s">
        <v>114</v>
      </c>
      <c r="C21" s="313">
        <v>90321190.980000004</v>
      </c>
      <c r="D21" s="314"/>
      <c r="E21" s="313"/>
      <c r="F21" s="313">
        <v>71854312.210000008</v>
      </c>
      <c r="G21" s="315">
        <v>71854312.210000008</v>
      </c>
      <c r="H21" s="317">
        <f t="shared" si="0"/>
        <v>0.79554212505801492</v>
      </c>
    </row>
    <row r="22" spans="1:8" ht="13.5" thickBot="1">
      <c r="A22" s="194"/>
      <c r="B22" s="195" t="s">
        <v>115</v>
      </c>
      <c r="C22" s="316">
        <f>SUM(C8:C21)</f>
        <v>798087611.99363399</v>
      </c>
      <c r="D22" s="316">
        <f>SUM(D8:D21)</f>
        <v>26894527.239999998</v>
      </c>
      <c r="E22" s="316">
        <f>SUM(E8:E21)</f>
        <v>5378905.4479999999</v>
      </c>
      <c r="F22" s="316">
        <f>SUM(F8:F21)</f>
        <v>623235682.29049587</v>
      </c>
      <c r="G22" s="316">
        <f>SUM(G8:G21)</f>
        <v>623235682.29049587</v>
      </c>
      <c r="H22" s="318">
        <f>G22/(C22+E22)</f>
        <v>0.77568345259112736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08" bestFit="1" customWidth="1"/>
    <col min="2" max="2" width="78.85546875" style="308" customWidth="1"/>
    <col min="3" max="11" width="12.7109375" style="308" customWidth="1"/>
    <col min="12" max="16384" width="9.140625" style="308"/>
  </cols>
  <sheetData>
    <row r="1" spans="1:11">
      <c r="A1" s="308" t="s">
        <v>36</v>
      </c>
      <c r="B1" s="3" t="s">
        <v>460</v>
      </c>
    </row>
    <row r="2" spans="1:11">
      <c r="A2" s="308" t="s">
        <v>37</v>
      </c>
      <c r="B2" s="3" t="s">
        <v>484</v>
      </c>
      <c r="C2" s="333"/>
      <c r="D2" s="333"/>
    </row>
    <row r="3" spans="1:11">
      <c r="B3" s="333"/>
      <c r="C3" s="333"/>
      <c r="D3" s="333"/>
    </row>
    <row r="4" spans="1:11" ht="13.5" thickBot="1">
      <c r="A4" s="308" t="s">
        <v>260</v>
      </c>
      <c r="B4" s="360" t="s">
        <v>389</v>
      </c>
      <c r="C4" s="333"/>
      <c r="D4" s="333"/>
    </row>
    <row r="5" spans="1:11" ht="30" customHeight="1">
      <c r="A5" s="547"/>
      <c r="B5" s="548"/>
      <c r="C5" s="549" t="s">
        <v>453</v>
      </c>
      <c r="D5" s="549"/>
      <c r="E5" s="549"/>
      <c r="F5" s="549" t="s">
        <v>454</v>
      </c>
      <c r="G5" s="549"/>
      <c r="H5" s="549"/>
      <c r="I5" s="549" t="s">
        <v>455</v>
      </c>
      <c r="J5" s="549"/>
      <c r="K5" s="550"/>
    </row>
    <row r="6" spans="1:11">
      <c r="A6" s="334"/>
      <c r="B6" s="335"/>
      <c r="C6" s="57" t="s">
        <v>75</v>
      </c>
      <c r="D6" s="57" t="s">
        <v>76</v>
      </c>
      <c r="E6" s="57" t="s">
        <v>77</v>
      </c>
      <c r="F6" s="57" t="s">
        <v>75</v>
      </c>
      <c r="G6" s="57" t="s">
        <v>76</v>
      </c>
      <c r="H6" s="57" t="s">
        <v>77</v>
      </c>
      <c r="I6" s="57" t="s">
        <v>75</v>
      </c>
      <c r="J6" s="57" t="s">
        <v>76</v>
      </c>
      <c r="K6" s="57" t="s">
        <v>77</v>
      </c>
    </row>
    <row r="7" spans="1:11">
      <c r="A7" s="336" t="s">
        <v>392</v>
      </c>
      <c r="B7" s="337"/>
      <c r="C7" s="337"/>
      <c r="D7" s="337"/>
      <c r="E7" s="337"/>
      <c r="F7" s="337"/>
      <c r="G7" s="337"/>
      <c r="H7" s="337"/>
      <c r="I7" s="337"/>
      <c r="J7" s="337"/>
      <c r="K7" s="338"/>
    </row>
    <row r="8" spans="1:11">
      <c r="A8" s="339">
        <v>1</v>
      </c>
      <c r="B8" s="340" t="s">
        <v>390</v>
      </c>
      <c r="C8" s="477"/>
      <c r="D8" s="477"/>
      <c r="E8" s="477"/>
      <c r="F8" s="478">
        <v>25860324.628978182</v>
      </c>
      <c r="G8" s="478">
        <v>41293386.420140661</v>
      </c>
      <c r="H8" s="478">
        <v>67153711.049118847</v>
      </c>
      <c r="I8" s="478">
        <v>9599904.5038115159</v>
      </c>
      <c r="J8" s="478">
        <v>22848666.77256779</v>
      </c>
      <c r="K8" s="479">
        <v>32448571.276379306</v>
      </c>
    </row>
    <row r="9" spans="1:11">
      <c r="A9" s="336" t="s">
        <v>393</v>
      </c>
      <c r="B9" s="337"/>
      <c r="C9" s="480"/>
      <c r="D9" s="480"/>
      <c r="E9" s="480"/>
      <c r="F9" s="480"/>
      <c r="G9" s="480"/>
      <c r="H9" s="480"/>
      <c r="I9" s="480"/>
      <c r="J9" s="480"/>
      <c r="K9" s="481"/>
    </row>
    <row r="10" spans="1:11">
      <c r="A10" s="342">
        <v>2</v>
      </c>
      <c r="B10" s="343" t="s">
        <v>401</v>
      </c>
      <c r="C10" s="482">
        <v>9521415.0475004744</v>
      </c>
      <c r="D10" s="483">
        <v>1955392.1219714608</v>
      </c>
      <c r="E10" s="483">
        <v>11476807.169471934</v>
      </c>
      <c r="F10" s="483">
        <v>4760708</v>
      </c>
      <c r="G10" s="483">
        <v>977696</v>
      </c>
      <c r="H10" s="483">
        <v>5738404</v>
      </c>
      <c r="I10" s="483">
        <v>476070.80000000005</v>
      </c>
      <c r="J10" s="483">
        <v>97769.600000000006</v>
      </c>
      <c r="K10" s="484">
        <v>573840.4</v>
      </c>
    </row>
    <row r="11" spans="1:11">
      <c r="A11" s="342">
        <v>3</v>
      </c>
      <c r="B11" s="343" t="s">
        <v>395</v>
      </c>
      <c r="C11" s="482">
        <v>11092644.416624645</v>
      </c>
      <c r="D11" s="483">
        <v>5975876.5618217625</v>
      </c>
      <c r="E11" s="483">
        <v>17068520.978446409</v>
      </c>
      <c r="F11" s="483">
        <v>11042226.252836736</v>
      </c>
      <c r="G11" s="483">
        <v>5926104.3634378789</v>
      </c>
      <c r="H11" s="483">
        <v>16968330.616274614</v>
      </c>
      <c r="I11" s="483">
        <v>11008614.143644799</v>
      </c>
      <c r="J11" s="483">
        <v>5892922.8978486238</v>
      </c>
      <c r="K11" s="484">
        <v>16901537.041493423</v>
      </c>
    </row>
    <row r="12" spans="1:11">
      <c r="A12" s="342">
        <v>4</v>
      </c>
      <c r="B12" s="343" t="s">
        <v>396</v>
      </c>
      <c r="C12" s="482"/>
      <c r="D12" s="483"/>
      <c r="E12" s="483">
        <v>0</v>
      </c>
      <c r="F12" s="483"/>
      <c r="G12" s="483"/>
      <c r="H12" s="483">
        <v>0</v>
      </c>
      <c r="I12" s="483"/>
      <c r="J12" s="483"/>
      <c r="K12" s="484">
        <v>0</v>
      </c>
    </row>
    <row r="13" spans="1:11">
      <c r="A13" s="342">
        <v>5</v>
      </c>
      <c r="B13" s="343" t="s">
        <v>404</v>
      </c>
      <c r="C13" s="482"/>
      <c r="D13" s="483"/>
      <c r="E13" s="483">
        <v>0</v>
      </c>
      <c r="F13" s="483"/>
      <c r="G13" s="483"/>
      <c r="H13" s="483">
        <v>0</v>
      </c>
      <c r="I13" s="483"/>
      <c r="J13" s="483"/>
      <c r="K13" s="484">
        <v>0</v>
      </c>
    </row>
    <row r="14" spans="1:11">
      <c r="A14" s="342">
        <v>6</v>
      </c>
      <c r="B14" s="343" t="s">
        <v>448</v>
      </c>
      <c r="C14" s="482">
        <v>27573797.982863635</v>
      </c>
      <c r="D14" s="483">
        <v>531523.37439393939</v>
      </c>
      <c r="E14" s="483">
        <v>28105321.357257575</v>
      </c>
      <c r="F14" s="483">
        <v>8272139.3948590904</v>
      </c>
      <c r="G14" s="483">
        <v>159457.01231818181</v>
      </c>
      <c r="H14" s="483">
        <v>8431596.4071772732</v>
      </c>
      <c r="I14" s="483">
        <v>1378689.8991431817</v>
      </c>
      <c r="J14" s="483">
        <v>26576.168719696972</v>
      </c>
      <c r="K14" s="484">
        <v>1405266.0678628788</v>
      </c>
    </row>
    <row r="15" spans="1:11">
      <c r="A15" s="342">
        <v>7</v>
      </c>
      <c r="B15" s="343" t="s">
        <v>449</v>
      </c>
      <c r="C15" s="482">
        <v>3572460.4804999996</v>
      </c>
      <c r="D15" s="483">
        <v>262484.49045454548</v>
      </c>
      <c r="E15" s="483">
        <v>3834944.9709545448</v>
      </c>
      <c r="F15" s="483">
        <v>3572460.4804999996</v>
      </c>
      <c r="G15" s="483">
        <v>262484.49045454548</v>
      </c>
      <c r="H15" s="483">
        <v>3834944.9709545448</v>
      </c>
      <c r="I15" s="483">
        <v>3572460.4804999996</v>
      </c>
      <c r="J15" s="483">
        <v>262484.49045454548</v>
      </c>
      <c r="K15" s="484">
        <v>3834944.9709545448</v>
      </c>
    </row>
    <row r="16" spans="1:11">
      <c r="A16" s="342">
        <v>8</v>
      </c>
      <c r="B16" s="344" t="s">
        <v>397</v>
      </c>
      <c r="C16" s="482">
        <v>51760317.927488752</v>
      </c>
      <c r="D16" s="483">
        <v>8725276.5486417077</v>
      </c>
      <c r="E16" s="483">
        <v>60485594.476130456</v>
      </c>
      <c r="F16" s="483">
        <v>27647534.128195822</v>
      </c>
      <c r="G16" s="483">
        <v>7325741.8662106059</v>
      </c>
      <c r="H16" s="483">
        <v>34973275.994406432</v>
      </c>
      <c r="I16" s="483">
        <v>16435835.323287981</v>
      </c>
      <c r="J16" s="483">
        <v>6279753.1570228655</v>
      </c>
      <c r="K16" s="484">
        <v>22715588.480310846</v>
      </c>
    </row>
    <row r="17" spans="1:11">
      <c r="A17" s="336" t="s">
        <v>394</v>
      </c>
      <c r="B17" s="337"/>
      <c r="C17" s="480"/>
      <c r="D17" s="480"/>
      <c r="E17" s="480"/>
      <c r="F17" s="480"/>
      <c r="G17" s="480"/>
      <c r="H17" s="480"/>
      <c r="I17" s="480"/>
      <c r="J17" s="480"/>
      <c r="K17" s="481"/>
    </row>
    <row r="18" spans="1:11">
      <c r="A18" s="342">
        <v>9</v>
      </c>
      <c r="B18" s="343" t="s">
        <v>400</v>
      </c>
      <c r="C18" s="482"/>
      <c r="D18" s="483"/>
      <c r="E18" s="483">
        <v>0</v>
      </c>
      <c r="F18" s="483"/>
      <c r="G18" s="483"/>
      <c r="H18" s="483">
        <v>0</v>
      </c>
      <c r="I18" s="483"/>
      <c r="J18" s="483"/>
      <c r="K18" s="484">
        <v>0</v>
      </c>
    </row>
    <row r="19" spans="1:11">
      <c r="A19" s="342">
        <v>10</v>
      </c>
      <c r="B19" s="343" t="s">
        <v>450</v>
      </c>
      <c r="C19" s="482">
        <v>40906462.007872909</v>
      </c>
      <c r="D19" s="483">
        <v>3126954.948323878</v>
      </c>
      <c r="E19" s="483">
        <v>44033416.956196785</v>
      </c>
      <c r="F19" s="483">
        <v>20453231.003936455</v>
      </c>
      <c r="G19" s="483">
        <v>1563477.474161939</v>
      </c>
      <c r="H19" s="483">
        <v>22016708.478098392</v>
      </c>
      <c r="I19" s="483">
        <v>36713128.068800092</v>
      </c>
      <c r="J19" s="483">
        <v>21242225.450749967</v>
      </c>
      <c r="K19" s="484">
        <v>57955353.519550055</v>
      </c>
    </row>
    <row r="20" spans="1:11">
      <c r="A20" s="342">
        <v>11</v>
      </c>
      <c r="B20" s="343" t="s">
        <v>399</v>
      </c>
      <c r="C20" s="482"/>
      <c r="D20" s="483"/>
      <c r="E20" s="483">
        <v>0</v>
      </c>
      <c r="F20" s="483"/>
      <c r="G20" s="483"/>
      <c r="H20" s="483">
        <v>0</v>
      </c>
      <c r="I20" s="483"/>
      <c r="J20" s="483"/>
      <c r="K20" s="484">
        <v>0</v>
      </c>
    </row>
    <row r="21" spans="1:11" ht="13.5" thickBot="1">
      <c r="A21" s="345">
        <v>12</v>
      </c>
      <c r="B21" s="346" t="s">
        <v>398</v>
      </c>
      <c r="C21" s="485">
        <v>40906462.007872909</v>
      </c>
      <c r="D21" s="486">
        <v>3126954.948323878</v>
      </c>
      <c r="E21" s="485">
        <v>44033416.956196785</v>
      </c>
      <c r="F21" s="486">
        <v>20453231.003936455</v>
      </c>
      <c r="G21" s="486">
        <v>1563477.474161939</v>
      </c>
      <c r="H21" s="486">
        <v>22016708.478098392</v>
      </c>
      <c r="I21" s="486">
        <v>36713128.068800092</v>
      </c>
      <c r="J21" s="486">
        <v>21242225.450749967</v>
      </c>
      <c r="K21" s="487">
        <v>57955353.519550055</v>
      </c>
    </row>
    <row r="22" spans="1:11" ht="38.25" customHeight="1" thickBot="1">
      <c r="A22" s="347"/>
      <c r="B22" s="348"/>
      <c r="C22" s="348"/>
      <c r="D22" s="348"/>
      <c r="E22" s="348"/>
      <c r="F22" s="551" t="s">
        <v>452</v>
      </c>
      <c r="G22" s="549"/>
      <c r="H22" s="549"/>
      <c r="I22" s="551" t="s">
        <v>405</v>
      </c>
      <c r="J22" s="549"/>
      <c r="K22" s="550"/>
    </row>
    <row r="23" spans="1:11">
      <c r="A23" s="349">
        <v>13</v>
      </c>
      <c r="B23" s="350" t="s">
        <v>390</v>
      </c>
      <c r="C23" s="351"/>
      <c r="D23" s="351"/>
      <c r="E23" s="351"/>
      <c r="F23" s="488">
        <v>25860324.628978182</v>
      </c>
      <c r="G23" s="488">
        <v>41293386.420140661</v>
      </c>
      <c r="H23" s="488">
        <v>67153711.049118847</v>
      </c>
      <c r="I23" s="488">
        <v>9599904.5038115159</v>
      </c>
      <c r="J23" s="488">
        <v>22848666.77256779</v>
      </c>
      <c r="K23" s="489">
        <v>32448571.276379306</v>
      </c>
    </row>
    <row r="24" spans="1:11" ht="13.5" thickBot="1">
      <c r="A24" s="352">
        <v>14</v>
      </c>
      <c r="B24" s="353" t="s">
        <v>402</v>
      </c>
      <c r="C24" s="354"/>
      <c r="D24" s="355"/>
      <c r="E24" s="356"/>
      <c r="F24" s="490">
        <v>7194303.1242593676</v>
      </c>
      <c r="G24" s="490">
        <v>5762264.3920486672</v>
      </c>
      <c r="H24" s="490">
        <v>12956567.516308036</v>
      </c>
      <c r="I24" s="490">
        <v>4108958.8308219952</v>
      </c>
      <c r="J24" s="490">
        <v>1569938.2892557164</v>
      </c>
      <c r="K24" s="491">
        <v>5678897.1200777115</v>
      </c>
    </row>
    <row r="25" spans="1:11" ht="13.5" thickBot="1">
      <c r="A25" s="357">
        <v>15</v>
      </c>
      <c r="B25" s="358" t="s">
        <v>403</v>
      </c>
      <c r="C25" s="359"/>
      <c r="D25" s="359"/>
      <c r="E25" s="359"/>
      <c r="F25" s="492">
        <v>3.5945558843324976</v>
      </c>
      <c r="G25" s="492">
        <v>7.1661735058740605</v>
      </c>
      <c r="H25" s="492">
        <v>5.1829862318545805</v>
      </c>
      <c r="I25" s="492">
        <v>2.3363350422985523</v>
      </c>
      <c r="J25" s="492">
        <v>14.553862995086254</v>
      </c>
      <c r="K25" s="493">
        <v>5.7138860927164092</v>
      </c>
    </row>
    <row r="27" spans="1:11" ht="38.25">
      <c r="B27" s="332" t="s">
        <v>451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36</v>
      </c>
      <c r="B1" s="3" t="s">
        <v>460</v>
      </c>
    </row>
    <row r="2" spans="1:14" ht="14.25" customHeight="1">
      <c r="A2" s="4" t="s">
        <v>37</v>
      </c>
      <c r="B2" s="3" t="s">
        <v>484</v>
      </c>
    </row>
    <row r="3" spans="1:14" ht="14.25" customHeight="1"/>
    <row r="4" spans="1:14" ht="13.5" thickBot="1">
      <c r="A4" s="4" t="s">
        <v>276</v>
      </c>
      <c r="B4" s="270" t="s">
        <v>34</v>
      </c>
    </row>
    <row r="5" spans="1:14" s="201" customFormat="1">
      <c r="A5" s="197"/>
      <c r="B5" s="198"/>
      <c r="C5" s="199" t="s">
        <v>0</v>
      </c>
      <c r="D5" s="199" t="s">
        <v>1</v>
      </c>
      <c r="E5" s="199" t="s">
        <v>2</v>
      </c>
      <c r="F5" s="199" t="s">
        <v>3</v>
      </c>
      <c r="G5" s="199" t="s">
        <v>4</v>
      </c>
      <c r="H5" s="199" t="s">
        <v>11</v>
      </c>
      <c r="I5" s="199" t="s">
        <v>14</v>
      </c>
      <c r="J5" s="199" t="s">
        <v>15</v>
      </c>
      <c r="K5" s="199" t="s">
        <v>16</v>
      </c>
      <c r="L5" s="199" t="s">
        <v>17</v>
      </c>
      <c r="M5" s="199" t="s">
        <v>18</v>
      </c>
      <c r="N5" s="200" t="s">
        <v>19</v>
      </c>
    </row>
    <row r="6" spans="1:14" ht="25.5">
      <c r="A6" s="202"/>
      <c r="B6" s="203"/>
      <c r="C6" s="204" t="s">
        <v>275</v>
      </c>
      <c r="D6" s="205" t="s">
        <v>274</v>
      </c>
      <c r="E6" s="206" t="s">
        <v>273</v>
      </c>
      <c r="F6" s="207">
        <v>0</v>
      </c>
      <c r="G6" s="207">
        <v>0.2</v>
      </c>
      <c r="H6" s="207">
        <v>0.35</v>
      </c>
      <c r="I6" s="207">
        <v>0.5</v>
      </c>
      <c r="J6" s="207">
        <v>0.75</v>
      </c>
      <c r="K6" s="207">
        <v>1</v>
      </c>
      <c r="L6" s="207">
        <v>1.5</v>
      </c>
      <c r="M6" s="207">
        <v>2.5</v>
      </c>
      <c r="N6" s="269" t="s">
        <v>288</v>
      </c>
    </row>
    <row r="7" spans="1:14" ht="15">
      <c r="A7" s="208">
        <v>1</v>
      </c>
      <c r="B7" s="209" t="s">
        <v>272</v>
      </c>
      <c r="C7" s="210">
        <f>SUM(C8:C13)</f>
        <v>13075500</v>
      </c>
      <c r="D7" s="203"/>
      <c r="E7" s="211">
        <f t="shared" ref="E7:M7" si="0">SUM(E8:E13)</f>
        <v>1830570.0000000002</v>
      </c>
      <c r="F7" s="212">
        <f>SUM(F8:F13)</f>
        <v>0</v>
      </c>
      <c r="G7" s="212">
        <f t="shared" si="0"/>
        <v>0</v>
      </c>
      <c r="H7" s="212">
        <f t="shared" si="0"/>
        <v>0</v>
      </c>
      <c r="I7" s="212">
        <f t="shared" si="0"/>
        <v>0</v>
      </c>
      <c r="J7" s="212">
        <f t="shared" si="0"/>
        <v>0</v>
      </c>
      <c r="K7" s="212">
        <f t="shared" si="0"/>
        <v>1830570.0000000002</v>
      </c>
      <c r="L7" s="212">
        <f t="shared" si="0"/>
        <v>0</v>
      </c>
      <c r="M7" s="212">
        <f t="shared" si="0"/>
        <v>0</v>
      </c>
      <c r="N7" s="213">
        <f>SUM(N8:N13)</f>
        <v>1830570.0000000002</v>
      </c>
    </row>
    <row r="8" spans="1:14" ht="14.25">
      <c r="A8" s="208">
        <v>1.1000000000000001</v>
      </c>
      <c r="B8" s="214" t="s">
        <v>270</v>
      </c>
      <c r="C8" s="212">
        <v>0</v>
      </c>
      <c r="D8" s="215">
        <v>0.02</v>
      </c>
      <c r="E8" s="211">
        <f>C8*D8</f>
        <v>0</v>
      </c>
      <c r="F8" s="212"/>
      <c r="G8" s="212"/>
      <c r="H8" s="212"/>
      <c r="I8" s="212"/>
      <c r="J8" s="212"/>
      <c r="K8" s="212"/>
      <c r="L8" s="212"/>
      <c r="M8" s="212"/>
      <c r="N8" s="213">
        <f>SUMPRODUCT($F$6:$M$6,F8:M8)</f>
        <v>0</v>
      </c>
    </row>
    <row r="9" spans="1:14" ht="14.25">
      <c r="A9" s="208">
        <v>1.2</v>
      </c>
      <c r="B9" s="214" t="s">
        <v>269</v>
      </c>
      <c r="C9" s="212">
        <v>0</v>
      </c>
      <c r="D9" s="215">
        <v>0.05</v>
      </c>
      <c r="E9" s="211">
        <f>C9*D9</f>
        <v>0</v>
      </c>
      <c r="F9" s="212"/>
      <c r="G9" s="212"/>
      <c r="H9" s="212"/>
      <c r="I9" s="212"/>
      <c r="J9" s="212"/>
      <c r="K9" s="212"/>
      <c r="L9" s="212"/>
      <c r="M9" s="212"/>
      <c r="N9" s="213">
        <f t="shared" ref="N9:N12" si="1">SUMPRODUCT($F$6:$M$6,F9:M9)</f>
        <v>0</v>
      </c>
    </row>
    <row r="10" spans="1:14" ht="14.25">
      <c r="A10" s="208">
        <v>1.3</v>
      </c>
      <c r="B10" s="214" t="s">
        <v>268</v>
      </c>
      <c r="C10" s="212">
        <v>0</v>
      </c>
      <c r="D10" s="215">
        <v>0.08</v>
      </c>
      <c r="E10" s="211">
        <f>C10*D10</f>
        <v>0</v>
      </c>
      <c r="F10" s="212"/>
      <c r="G10" s="212"/>
      <c r="H10" s="212"/>
      <c r="I10" s="212"/>
      <c r="J10" s="212"/>
      <c r="K10" s="212"/>
      <c r="L10" s="212"/>
      <c r="M10" s="212"/>
      <c r="N10" s="213">
        <f>SUMPRODUCT($F$6:$M$6,F10:M10)</f>
        <v>0</v>
      </c>
    </row>
    <row r="11" spans="1:14" ht="14.25">
      <c r="A11" s="208">
        <v>1.4</v>
      </c>
      <c r="B11" s="214" t="s">
        <v>267</v>
      </c>
      <c r="C11" s="212">
        <v>0</v>
      </c>
      <c r="D11" s="215">
        <v>0.11</v>
      </c>
      <c r="E11" s="211">
        <f>C11*D11</f>
        <v>0</v>
      </c>
      <c r="F11" s="212"/>
      <c r="G11" s="212"/>
      <c r="H11" s="212"/>
      <c r="I11" s="212"/>
      <c r="J11" s="212"/>
      <c r="K11" s="212"/>
      <c r="L11" s="212"/>
      <c r="M11" s="212"/>
      <c r="N11" s="213">
        <f t="shared" si="1"/>
        <v>0</v>
      </c>
    </row>
    <row r="12" spans="1:14" ht="14.25">
      <c r="A12" s="208">
        <v>1.5</v>
      </c>
      <c r="B12" s="214" t="s">
        <v>266</v>
      </c>
      <c r="C12" s="212">
        <v>13075500</v>
      </c>
      <c r="D12" s="215">
        <v>0.14000000000000001</v>
      </c>
      <c r="E12" s="211">
        <f>C12*D12</f>
        <v>1830570.0000000002</v>
      </c>
      <c r="F12" s="212"/>
      <c r="G12" s="212"/>
      <c r="H12" s="212"/>
      <c r="I12" s="212"/>
      <c r="J12" s="212"/>
      <c r="K12" s="212">
        <v>1830570.0000000002</v>
      </c>
      <c r="L12" s="212"/>
      <c r="M12" s="212"/>
      <c r="N12" s="213">
        <f t="shared" si="1"/>
        <v>1830570.0000000002</v>
      </c>
    </row>
    <row r="13" spans="1:14" ht="14.25">
      <c r="A13" s="208">
        <v>1.6</v>
      </c>
      <c r="B13" s="216" t="s">
        <v>265</v>
      </c>
      <c r="C13" s="212">
        <v>0</v>
      </c>
      <c r="D13" s="217"/>
      <c r="E13" s="212"/>
      <c r="F13" s="212"/>
      <c r="G13" s="212"/>
      <c r="H13" s="212"/>
      <c r="I13" s="212"/>
      <c r="J13" s="212"/>
      <c r="K13" s="212"/>
      <c r="L13" s="212"/>
      <c r="M13" s="212"/>
      <c r="N13" s="213">
        <f>SUMPRODUCT($F$6:$M$6,F13:M13)</f>
        <v>0</v>
      </c>
    </row>
    <row r="14" spans="1:14" ht="15">
      <c r="A14" s="208">
        <v>2</v>
      </c>
      <c r="B14" s="218" t="s">
        <v>271</v>
      </c>
      <c r="C14" s="210">
        <f>SUM(C15:C20)</f>
        <v>0</v>
      </c>
      <c r="D14" s="203"/>
      <c r="E14" s="211">
        <f t="shared" ref="E14:M14" si="2">SUM(E15:E20)</f>
        <v>0</v>
      </c>
      <c r="F14" s="212">
        <f t="shared" si="2"/>
        <v>0</v>
      </c>
      <c r="G14" s="212">
        <f t="shared" si="2"/>
        <v>0</v>
      </c>
      <c r="H14" s="212">
        <f t="shared" si="2"/>
        <v>0</v>
      </c>
      <c r="I14" s="212">
        <f t="shared" si="2"/>
        <v>0</v>
      </c>
      <c r="J14" s="212">
        <f t="shared" si="2"/>
        <v>0</v>
      </c>
      <c r="K14" s="212">
        <f t="shared" si="2"/>
        <v>0</v>
      </c>
      <c r="L14" s="212">
        <f t="shared" si="2"/>
        <v>0</v>
      </c>
      <c r="M14" s="212">
        <f t="shared" si="2"/>
        <v>0</v>
      </c>
      <c r="N14" s="213">
        <f>SUM(N15:N20)</f>
        <v>0</v>
      </c>
    </row>
    <row r="15" spans="1:14" ht="14.25">
      <c r="A15" s="208">
        <v>2.1</v>
      </c>
      <c r="B15" s="216" t="s">
        <v>270</v>
      </c>
      <c r="C15" s="212"/>
      <c r="D15" s="215">
        <v>5.0000000000000001E-3</v>
      </c>
      <c r="E15" s="211">
        <f>C15*D15</f>
        <v>0</v>
      </c>
      <c r="F15" s="212"/>
      <c r="G15" s="212"/>
      <c r="H15" s="212"/>
      <c r="I15" s="212"/>
      <c r="J15" s="212"/>
      <c r="K15" s="212"/>
      <c r="L15" s="212"/>
      <c r="M15" s="212"/>
      <c r="N15" s="213">
        <f>SUMPRODUCT($F$6:$M$6,F15:M15)</f>
        <v>0</v>
      </c>
    </row>
    <row r="16" spans="1:14" ht="14.25">
      <c r="A16" s="208">
        <v>2.2000000000000002</v>
      </c>
      <c r="B16" s="216" t="s">
        <v>269</v>
      </c>
      <c r="C16" s="212"/>
      <c r="D16" s="215">
        <v>0.01</v>
      </c>
      <c r="E16" s="211">
        <f>C16*D16</f>
        <v>0</v>
      </c>
      <c r="F16" s="212"/>
      <c r="G16" s="212"/>
      <c r="H16" s="212"/>
      <c r="I16" s="212"/>
      <c r="J16" s="212"/>
      <c r="K16" s="212"/>
      <c r="L16" s="212"/>
      <c r="M16" s="212"/>
      <c r="N16" s="213">
        <f t="shared" ref="N16:N20" si="3">SUMPRODUCT($F$6:$M$6,F16:M16)</f>
        <v>0</v>
      </c>
    </row>
    <row r="17" spans="1:14" ht="14.25">
      <c r="A17" s="208">
        <v>2.2999999999999998</v>
      </c>
      <c r="B17" s="216" t="s">
        <v>268</v>
      </c>
      <c r="C17" s="212"/>
      <c r="D17" s="215">
        <v>0.02</v>
      </c>
      <c r="E17" s="211">
        <f>C17*D17</f>
        <v>0</v>
      </c>
      <c r="F17" s="212"/>
      <c r="G17" s="212"/>
      <c r="H17" s="212"/>
      <c r="I17" s="212"/>
      <c r="J17" s="212"/>
      <c r="K17" s="212"/>
      <c r="L17" s="212"/>
      <c r="M17" s="212"/>
      <c r="N17" s="213">
        <f t="shared" si="3"/>
        <v>0</v>
      </c>
    </row>
    <row r="18" spans="1:14" ht="14.25">
      <c r="A18" s="208">
        <v>2.4</v>
      </c>
      <c r="B18" s="216" t="s">
        <v>267</v>
      </c>
      <c r="C18" s="212"/>
      <c r="D18" s="215">
        <v>0.03</v>
      </c>
      <c r="E18" s="211">
        <f>C18*D18</f>
        <v>0</v>
      </c>
      <c r="F18" s="212"/>
      <c r="G18" s="212"/>
      <c r="H18" s="212"/>
      <c r="I18" s="212"/>
      <c r="J18" s="212"/>
      <c r="K18" s="212"/>
      <c r="L18" s="212"/>
      <c r="M18" s="212"/>
      <c r="N18" s="213">
        <f t="shared" si="3"/>
        <v>0</v>
      </c>
    </row>
    <row r="19" spans="1:14" ht="14.25">
      <c r="A19" s="208">
        <v>2.5</v>
      </c>
      <c r="B19" s="216" t="s">
        <v>266</v>
      </c>
      <c r="C19" s="212"/>
      <c r="D19" s="215">
        <v>0.04</v>
      </c>
      <c r="E19" s="211">
        <f>C19*D19</f>
        <v>0</v>
      </c>
      <c r="F19" s="212"/>
      <c r="G19" s="212"/>
      <c r="H19" s="212"/>
      <c r="I19" s="212"/>
      <c r="J19" s="212"/>
      <c r="K19" s="212"/>
      <c r="L19" s="212"/>
      <c r="M19" s="212"/>
      <c r="N19" s="213">
        <f t="shared" si="3"/>
        <v>0</v>
      </c>
    </row>
    <row r="20" spans="1:14" ht="14.25">
      <c r="A20" s="208">
        <v>2.6</v>
      </c>
      <c r="B20" s="216" t="s">
        <v>265</v>
      </c>
      <c r="C20" s="212"/>
      <c r="D20" s="217"/>
      <c r="E20" s="219"/>
      <c r="F20" s="212"/>
      <c r="G20" s="212"/>
      <c r="H20" s="212"/>
      <c r="I20" s="212"/>
      <c r="J20" s="212"/>
      <c r="K20" s="212"/>
      <c r="L20" s="212"/>
      <c r="M20" s="212"/>
      <c r="N20" s="213">
        <f t="shared" si="3"/>
        <v>0</v>
      </c>
    </row>
    <row r="21" spans="1:14" ht="15.75" thickBot="1">
      <c r="A21" s="220"/>
      <c r="B21" s="221" t="s">
        <v>115</v>
      </c>
      <c r="C21" s="196">
        <f>C14+C7</f>
        <v>13075500</v>
      </c>
      <c r="D21" s="222"/>
      <c r="E21" s="223">
        <f>E14+E7</f>
        <v>1830570.0000000002</v>
      </c>
      <c r="F21" s="224">
        <f>F7+F14</f>
        <v>0</v>
      </c>
      <c r="G21" s="224">
        <f t="shared" ref="G21:L21" si="4">G7+G14</f>
        <v>0</v>
      </c>
      <c r="H21" s="224">
        <f t="shared" si="4"/>
        <v>0</v>
      </c>
      <c r="I21" s="224">
        <f t="shared" si="4"/>
        <v>0</v>
      </c>
      <c r="J21" s="224">
        <f t="shared" si="4"/>
        <v>0</v>
      </c>
      <c r="K21" s="224">
        <f t="shared" si="4"/>
        <v>1830570.0000000002</v>
      </c>
      <c r="L21" s="224">
        <f t="shared" si="4"/>
        <v>0</v>
      </c>
      <c r="M21" s="224">
        <f>M7+M14</f>
        <v>0</v>
      </c>
      <c r="N21" s="225">
        <f>N14+N7</f>
        <v>1830570.0000000002</v>
      </c>
    </row>
    <row r="22" spans="1:14">
      <c r="E22" s="226"/>
      <c r="F22" s="226"/>
      <c r="G22" s="226"/>
      <c r="H22" s="226"/>
      <c r="I22" s="226"/>
      <c r="J22" s="226"/>
      <c r="K22" s="226"/>
      <c r="L22" s="226"/>
      <c r="M22" s="22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C33" sqref="C33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">
        <v>460</v>
      </c>
    </row>
    <row r="2" spans="1:8">
      <c r="A2" s="2" t="s">
        <v>37</v>
      </c>
      <c r="B2" s="3" t="s">
        <v>484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12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46" t="s">
        <v>148</v>
      </c>
      <c r="C6" s="341"/>
      <c r="D6" s="341"/>
      <c r="E6" s="341"/>
      <c r="F6" s="341"/>
      <c r="G6" s="367"/>
    </row>
    <row r="7" spans="1:8">
      <c r="A7" s="15"/>
      <c r="B7" s="247" t="s">
        <v>142</v>
      </c>
      <c r="C7" s="341"/>
      <c r="D7" s="341"/>
      <c r="E7" s="341"/>
      <c r="F7" s="341"/>
      <c r="G7" s="367"/>
    </row>
    <row r="8" spans="1:8" ht="15">
      <c r="A8" s="404">
        <v>1</v>
      </c>
      <c r="B8" s="16" t="s">
        <v>147</v>
      </c>
      <c r="C8" s="412">
        <v>108448734.33000018</v>
      </c>
      <c r="D8" s="412">
        <v>116346681.54000004</v>
      </c>
      <c r="E8" s="413">
        <v>112971684.50999996</v>
      </c>
      <c r="F8" s="413">
        <v>112009130.55999991</v>
      </c>
      <c r="G8" s="413">
        <v>107111086.31999999</v>
      </c>
    </row>
    <row r="9" spans="1:8" ht="15">
      <c r="A9" s="404">
        <v>2</v>
      </c>
      <c r="B9" s="16" t="s">
        <v>146</v>
      </c>
      <c r="C9" s="412">
        <v>108448734.33000018</v>
      </c>
      <c r="D9" s="412">
        <v>116346681.54000004</v>
      </c>
      <c r="E9" s="413">
        <v>112971684.50999996</v>
      </c>
      <c r="F9" s="413">
        <v>112009130.55999991</v>
      </c>
      <c r="G9" s="413">
        <v>107111086.31999999</v>
      </c>
    </row>
    <row r="10" spans="1:8" ht="15">
      <c r="A10" s="404">
        <v>3</v>
      </c>
      <c r="B10" s="16" t="s">
        <v>145</v>
      </c>
      <c r="C10" s="412">
        <v>118996081.06192225</v>
      </c>
      <c r="D10" s="412">
        <v>123802658.54000004</v>
      </c>
      <c r="E10" s="413">
        <v>120435278.6838128</v>
      </c>
      <c r="F10" s="413">
        <v>119560808.95264277</v>
      </c>
      <c r="G10" s="413">
        <v>114186320.24863835</v>
      </c>
    </row>
    <row r="11" spans="1:8" ht="15">
      <c r="A11" s="405"/>
      <c r="B11" s="246" t="s">
        <v>144</v>
      </c>
      <c r="C11" s="341"/>
      <c r="D11" s="341"/>
      <c r="E11" s="341"/>
      <c r="F11" s="341"/>
      <c r="G11" s="367"/>
    </row>
    <row r="12" spans="1:8" ht="15" customHeight="1">
      <c r="A12" s="404">
        <v>4</v>
      </c>
      <c r="B12" s="16" t="s">
        <v>277</v>
      </c>
      <c r="C12" s="414">
        <v>843787738.55376565</v>
      </c>
      <c r="D12" s="414">
        <v>754969831.32566333</v>
      </c>
      <c r="E12" s="413">
        <v>752416810.82645738</v>
      </c>
      <c r="F12" s="413">
        <v>765580935.25938439</v>
      </c>
      <c r="G12" s="413">
        <v>733030784.74181366</v>
      </c>
    </row>
    <row r="13" spans="1:8" ht="15">
      <c r="A13" s="405"/>
      <c r="B13" s="246" t="s">
        <v>143</v>
      </c>
      <c r="C13" s="341"/>
      <c r="D13" s="341"/>
      <c r="E13" s="341"/>
      <c r="F13" s="341"/>
      <c r="G13" s="367"/>
    </row>
    <row r="14" spans="1:8" s="19" customFormat="1" ht="15">
      <c r="A14" s="404"/>
      <c r="B14" s="247" t="s">
        <v>142</v>
      </c>
      <c r="C14" s="330"/>
      <c r="D14" s="17"/>
      <c r="E14" s="17"/>
      <c r="F14" s="17"/>
      <c r="G14" s="18"/>
    </row>
    <row r="15" spans="1:8" ht="15">
      <c r="A15" s="406">
        <v>5</v>
      </c>
      <c r="B15" s="16" t="s">
        <v>406</v>
      </c>
      <c r="C15" s="415">
        <v>0.12852608467134047</v>
      </c>
      <c r="D15" s="416">
        <v>0.15410772286848215</v>
      </c>
      <c r="E15" s="417">
        <v>0.15014508299716409</v>
      </c>
      <c r="F15" s="418">
        <v>0.14630000000000001</v>
      </c>
      <c r="G15" s="418">
        <v>0.1461208567901093</v>
      </c>
    </row>
    <row r="16" spans="1:8" ht="15" customHeight="1">
      <c r="A16" s="406">
        <v>6</v>
      </c>
      <c r="B16" s="16" t="s">
        <v>407</v>
      </c>
      <c r="C16" s="415">
        <v>0.12852608467134047</v>
      </c>
      <c r="D16" s="416">
        <v>0.15410772286848215</v>
      </c>
      <c r="E16" s="417">
        <v>0.15014508299716409</v>
      </c>
      <c r="F16" s="418">
        <v>0.14630000000000001</v>
      </c>
      <c r="G16" s="418">
        <v>0.1461208567901093</v>
      </c>
    </row>
    <row r="17" spans="1:7" ht="15.75" thickBot="1">
      <c r="A17" s="406">
        <v>7</v>
      </c>
      <c r="B17" s="16" t="s">
        <v>408</v>
      </c>
      <c r="C17" s="415">
        <v>0.14102608467134048</v>
      </c>
      <c r="D17" s="419">
        <v>0.16398358371832292</v>
      </c>
      <c r="E17" s="417">
        <v>0.16006457717435399</v>
      </c>
      <c r="F17" s="418">
        <v>0.15620000000000001</v>
      </c>
      <c r="G17" s="418">
        <v>0.15577288515769058</v>
      </c>
    </row>
    <row r="18" spans="1:7" ht="15">
      <c r="A18" s="405"/>
      <c r="B18" s="248" t="s">
        <v>141</v>
      </c>
      <c r="C18" s="341"/>
      <c r="D18" s="341"/>
      <c r="E18" s="341"/>
      <c r="F18" s="341"/>
      <c r="G18" s="367"/>
    </row>
    <row r="19" spans="1:7" ht="15" customHeight="1">
      <c r="A19" s="407">
        <v>8</v>
      </c>
      <c r="B19" s="16" t="s">
        <v>140</v>
      </c>
      <c r="C19" s="420">
        <v>0.18440000000000001</v>
      </c>
      <c r="D19" s="420">
        <v>0.18140000000000001</v>
      </c>
      <c r="E19" s="421">
        <v>0.17563300000000001</v>
      </c>
      <c r="F19" s="421">
        <v>0.18176700526307174</v>
      </c>
      <c r="G19" s="421">
        <v>0.1797</v>
      </c>
    </row>
    <row r="20" spans="1:7" ht="15">
      <c r="A20" s="407">
        <v>9</v>
      </c>
      <c r="B20" s="16" t="s">
        <v>139</v>
      </c>
      <c r="C20" s="420">
        <v>7.6600000000000001E-2</v>
      </c>
      <c r="D20" s="420">
        <v>7.4999999999999997E-2</v>
      </c>
      <c r="E20" s="421">
        <v>7.2700000000000001E-2</v>
      </c>
      <c r="F20" s="421">
        <v>6.7166842982752439E-2</v>
      </c>
      <c r="G20" s="421">
        <v>6.5799999999999997E-2</v>
      </c>
    </row>
    <row r="21" spans="1:7" ht="15">
      <c r="A21" s="407">
        <v>10</v>
      </c>
      <c r="B21" s="16" t="s">
        <v>138</v>
      </c>
      <c r="C21" s="420">
        <v>3.7699999999999997E-2</v>
      </c>
      <c r="D21" s="420">
        <v>3.1800000000000002E-2</v>
      </c>
      <c r="E21" s="421">
        <v>2.5999999999999999E-2</v>
      </c>
      <c r="F21" s="421">
        <v>4.2518302272538597E-2</v>
      </c>
      <c r="G21" s="421">
        <v>4.19E-2</v>
      </c>
    </row>
    <row r="22" spans="1:7" ht="15">
      <c r="A22" s="407">
        <v>11</v>
      </c>
      <c r="B22" s="16" t="s">
        <v>137</v>
      </c>
      <c r="C22" s="420">
        <v>0.1077</v>
      </c>
      <c r="D22" s="420">
        <v>0.10639999999999999</v>
      </c>
      <c r="E22" s="421">
        <v>0.10306999999999999</v>
      </c>
      <c r="F22" s="421">
        <v>0.1146001622803193</v>
      </c>
      <c r="G22" s="421">
        <v>0.1138</v>
      </c>
    </row>
    <row r="23" spans="1:7" ht="15">
      <c r="A23" s="407">
        <v>12</v>
      </c>
      <c r="B23" s="16" t="s">
        <v>283</v>
      </c>
      <c r="C23" s="420">
        <v>1.43E-2</v>
      </c>
      <c r="D23" s="420">
        <v>1.2E-2</v>
      </c>
      <c r="E23" s="421">
        <v>5.1999999999999998E-3</v>
      </c>
      <c r="F23" s="421">
        <v>2.411175455419029E-2</v>
      </c>
      <c r="G23" s="421">
        <v>2.2100000000000002E-2</v>
      </c>
    </row>
    <row r="24" spans="1:7" ht="15">
      <c r="A24" s="407">
        <v>13</v>
      </c>
      <c r="B24" s="16" t="s">
        <v>284</v>
      </c>
      <c r="C24" s="420">
        <v>8.6999999999999994E-2</v>
      </c>
      <c r="D24" s="420">
        <v>7.0900000000000005E-2</v>
      </c>
      <c r="E24" s="421">
        <v>3.09E-2</v>
      </c>
      <c r="F24" s="421">
        <v>0.13047290647228812</v>
      </c>
      <c r="G24" s="421">
        <v>0.11799999999999999</v>
      </c>
    </row>
    <row r="25" spans="1:7" ht="15">
      <c r="A25" s="405"/>
      <c r="B25" s="248" t="s">
        <v>363</v>
      </c>
      <c r="C25" s="341"/>
      <c r="D25" s="341"/>
      <c r="E25" s="341"/>
      <c r="F25" s="341"/>
      <c r="G25" s="367"/>
    </row>
    <row r="26" spans="1:7" ht="15">
      <c r="A26" s="407">
        <v>14</v>
      </c>
      <c r="B26" s="16" t="s">
        <v>136</v>
      </c>
      <c r="C26" s="422">
        <v>1.3899999999999999E-2</v>
      </c>
      <c r="D26" s="423">
        <v>8.3000000000000001E-3</v>
      </c>
      <c r="E26" s="423">
        <v>8.5000000000000006E-3</v>
      </c>
      <c r="F26" s="423">
        <v>7.7390316006207662E-3</v>
      </c>
      <c r="G26" s="424">
        <v>8.0999999999999996E-3</v>
      </c>
    </row>
    <row r="27" spans="1:7" ht="15" customHeight="1">
      <c r="A27" s="407">
        <v>15</v>
      </c>
      <c r="B27" s="16" t="s">
        <v>135</v>
      </c>
      <c r="C27" s="422">
        <v>2.7E-2</v>
      </c>
      <c r="D27" s="423">
        <v>2.4799999999999999E-2</v>
      </c>
      <c r="E27" s="423">
        <v>2.4989999999999998E-2</v>
      </c>
      <c r="F27" s="423">
        <v>2.3613885376010439E-2</v>
      </c>
      <c r="G27" s="424">
        <v>2.3900000000000001E-2</v>
      </c>
    </row>
    <row r="28" spans="1:7" ht="15">
      <c r="A28" s="407">
        <v>16</v>
      </c>
      <c r="B28" s="16" t="s">
        <v>134</v>
      </c>
      <c r="C28" s="422">
        <v>0.1232</v>
      </c>
      <c r="D28" s="423">
        <v>0.12720000000000001</v>
      </c>
      <c r="E28" s="423">
        <v>0.1406</v>
      </c>
      <c r="F28" s="423">
        <v>0.16630911055464409</v>
      </c>
      <c r="G28" s="424">
        <v>0.19120000000000001</v>
      </c>
    </row>
    <row r="29" spans="1:7" ht="15" customHeight="1">
      <c r="A29" s="407">
        <v>17</v>
      </c>
      <c r="B29" s="16" t="s">
        <v>133</v>
      </c>
      <c r="C29" s="422">
        <v>0.1721</v>
      </c>
      <c r="D29" s="423">
        <v>0.18459999999999999</v>
      </c>
      <c r="E29" s="423">
        <v>0.22459999999999999</v>
      </c>
      <c r="F29" s="423">
        <v>0.2612488575449326</v>
      </c>
      <c r="G29" s="424">
        <v>0.27950000000000003</v>
      </c>
    </row>
    <row r="30" spans="1:7" ht="15">
      <c r="A30" s="407">
        <v>18</v>
      </c>
      <c r="B30" s="16" t="s">
        <v>132</v>
      </c>
      <c r="C30" s="422">
        <v>0.20899999999999999</v>
      </c>
      <c r="D30" s="423">
        <v>8.4099999999999994E-2</v>
      </c>
      <c r="E30" s="423">
        <v>1.5599999999999999E-2</v>
      </c>
      <c r="F30" s="423">
        <v>0.13727767843867711</v>
      </c>
      <c r="G30" s="424">
        <v>1.3100000000000001E-2</v>
      </c>
    </row>
    <row r="31" spans="1:7" ht="15" customHeight="1">
      <c r="A31" s="405"/>
      <c r="B31" s="248" t="s">
        <v>364</v>
      </c>
      <c r="C31" s="341"/>
      <c r="D31" s="341"/>
      <c r="E31" s="341"/>
      <c r="F31" s="341"/>
      <c r="G31" s="367"/>
    </row>
    <row r="32" spans="1:7" ht="15" customHeight="1">
      <c r="A32" s="407">
        <v>19</v>
      </c>
      <c r="B32" s="16" t="s">
        <v>131</v>
      </c>
      <c r="C32" s="420">
        <v>9.4E-2</v>
      </c>
      <c r="D32" s="420">
        <v>0.12039999999999999</v>
      </c>
      <c r="E32" s="420">
        <v>0.1236</v>
      </c>
      <c r="F32" s="420">
        <v>0.10557168410761898</v>
      </c>
      <c r="G32" s="420">
        <v>0.1227</v>
      </c>
    </row>
    <row r="33" spans="1:7" ht="15" customHeight="1">
      <c r="A33" s="407">
        <v>20</v>
      </c>
      <c r="B33" s="16" t="s">
        <v>130</v>
      </c>
      <c r="C33" s="420">
        <v>0.21279999999999999</v>
      </c>
      <c r="D33" s="420">
        <v>0.24010000000000001</v>
      </c>
      <c r="E33" s="420">
        <v>0.29049999999999998</v>
      </c>
      <c r="F33" s="420">
        <v>0.32114258170752791</v>
      </c>
      <c r="G33" s="420">
        <v>0.34</v>
      </c>
    </row>
    <row r="34" spans="1:7" ht="15" customHeight="1">
      <c r="A34" s="407">
        <v>21</v>
      </c>
      <c r="B34" s="16" t="s">
        <v>129</v>
      </c>
      <c r="C34" s="420">
        <v>1.6899999999999998E-2</v>
      </c>
      <c r="D34" s="420">
        <v>1.4840000000000001E-2</v>
      </c>
      <c r="E34" s="420">
        <v>1.66E-2</v>
      </c>
      <c r="F34" s="420">
        <v>0</v>
      </c>
      <c r="G34" s="420">
        <v>0</v>
      </c>
    </row>
    <row r="35" spans="1:7" ht="15" customHeight="1">
      <c r="A35" s="408"/>
      <c r="B35" s="248" t="s">
        <v>410</v>
      </c>
      <c r="C35" s="341"/>
      <c r="D35" s="341"/>
      <c r="E35" s="341"/>
      <c r="F35" s="341"/>
      <c r="G35" s="367"/>
    </row>
    <row r="36" spans="1:7" ht="15">
      <c r="A36" s="407">
        <v>22</v>
      </c>
      <c r="B36" s="16" t="s">
        <v>390</v>
      </c>
      <c r="C36" s="425">
        <v>67153711.049118847</v>
      </c>
      <c r="D36" s="426">
        <v>97954558.144670069</v>
      </c>
      <c r="E36" s="426">
        <v>73122631.64138101</v>
      </c>
      <c r="F36" s="426">
        <v>58105306.747520998</v>
      </c>
      <c r="G36" s="426">
        <v>49853043.577680007</v>
      </c>
    </row>
    <row r="37" spans="1:7" ht="15" customHeight="1">
      <c r="A37" s="407">
        <v>23</v>
      </c>
      <c r="B37" s="16" t="s">
        <v>402</v>
      </c>
      <c r="C37" s="425">
        <v>12956567.516308036</v>
      </c>
      <c r="D37" s="426">
        <v>31450214.893209595</v>
      </c>
      <c r="E37" s="427">
        <v>23035627.538151998</v>
      </c>
      <c r="F37" s="427">
        <v>17549863.575143501</v>
      </c>
      <c r="G37" s="427">
        <v>24341189.894715007</v>
      </c>
    </row>
    <row r="38" spans="1:7" ht="15.75" thickBot="1">
      <c r="A38" s="409">
        <v>24</v>
      </c>
      <c r="B38" s="249" t="s">
        <v>391</v>
      </c>
      <c r="C38" s="428">
        <v>5.1829862318545805</v>
      </c>
      <c r="D38" s="428">
        <v>3.1145910601017675</v>
      </c>
      <c r="E38" s="429">
        <v>3.1743277460218553</v>
      </c>
      <c r="F38" s="429">
        <v>3.3108694263479985</v>
      </c>
      <c r="G38" s="429">
        <v>2.0480939425440399</v>
      </c>
    </row>
    <row r="39" spans="1:7">
      <c r="A39" s="20"/>
    </row>
    <row r="40" spans="1:7" ht="38.25">
      <c r="B40" s="332" t="s">
        <v>411</v>
      </c>
    </row>
    <row r="41" spans="1:7" ht="51">
      <c r="B41" s="332" t="s">
        <v>409</v>
      </c>
    </row>
    <row r="43" spans="1:7">
      <c r="B43" s="331"/>
    </row>
  </sheetData>
  <conditionalFormatting sqref="D17">
    <cfRule type="cellIs" dxfId="5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3" t="s">
        <v>460</v>
      </c>
    </row>
    <row r="2" spans="1:8">
      <c r="A2" s="2" t="s">
        <v>37</v>
      </c>
      <c r="B2" s="3" t="s">
        <v>484</v>
      </c>
    </row>
    <row r="3" spans="1:8">
      <c r="A3" s="2"/>
    </row>
    <row r="4" spans="1:8" ht="15" thickBot="1">
      <c r="A4" s="21" t="s">
        <v>38</v>
      </c>
      <c r="B4" s="22" t="s">
        <v>39</v>
      </c>
      <c r="C4" s="21"/>
      <c r="D4" s="23"/>
      <c r="E4" s="23"/>
      <c r="F4" s="24"/>
      <c r="G4" s="24"/>
      <c r="H4" s="25" t="s">
        <v>79</v>
      </c>
    </row>
    <row r="5" spans="1:8">
      <c r="A5" s="26"/>
      <c r="B5" s="27"/>
      <c r="C5" s="499" t="s">
        <v>74</v>
      </c>
      <c r="D5" s="500"/>
      <c r="E5" s="501"/>
      <c r="F5" s="499" t="s">
        <v>78</v>
      </c>
      <c r="G5" s="500"/>
      <c r="H5" s="502"/>
    </row>
    <row r="6" spans="1:8">
      <c r="A6" s="28" t="s">
        <v>12</v>
      </c>
      <c r="B6" s="29" t="s">
        <v>40</v>
      </c>
      <c r="C6" s="30" t="s">
        <v>75</v>
      </c>
      <c r="D6" s="30" t="s">
        <v>76</v>
      </c>
      <c r="E6" s="30" t="s">
        <v>77</v>
      </c>
      <c r="F6" s="30" t="s">
        <v>75</v>
      </c>
      <c r="G6" s="30" t="s">
        <v>76</v>
      </c>
      <c r="H6" s="31" t="s">
        <v>77</v>
      </c>
    </row>
    <row r="7" spans="1:8" ht="15.75">
      <c r="A7" s="28">
        <v>1</v>
      </c>
      <c r="B7" s="32" t="s">
        <v>41</v>
      </c>
      <c r="C7" s="430">
        <v>10121535.060000002</v>
      </c>
      <c r="D7" s="430">
        <v>9211706.1800000016</v>
      </c>
      <c r="E7" s="34">
        <f>C7+D7</f>
        <v>19333241.240000002</v>
      </c>
      <c r="F7" s="431">
        <v>6087757.2500000009</v>
      </c>
      <c r="G7" s="432">
        <v>5175172.8099999996</v>
      </c>
      <c r="H7" s="37">
        <f>F7+G7</f>
        <v>11262930.060000001</v>
      </c>
    </row>
    <row r="8" spans="1:8" ht="15.75">
      <c r="A8" s="28">
        <v>2</v>
      </c>
      <c r="B8" s="32" t="s">
        <v>42</v>
      </c>
      <c r="C8" s="430">
        <v>16360127.119999999</v>
      </c>
      <c r="D8" s="430">
        <v>17536187.810000002</v>
      </c>
      <c r="E8" s="34">
        <f t="shared" ref="E8:E19" si="0">C8+D8</f>
        <v>33896314.93</v>
      </c>
      <c r="F8" s="431">
        <v>1059005.8700000001</v>
      </c>
      <c r="G8" s="432">
        <v>27742646.080000002</v>
      </c>
      <c r="H8" s="37">
        <f t="shared" ref="H8:H40" si="1">F8+G8</f>
        <v>28801651.950000003</v>
      </c>
    </row>
    <row r="9" spans="1:8" ht="15.75">
      <c r="A9" s="28">
        <v>3</v>
      </c>
      <c r="B9" s="32" t="s">
        <v>43</v>
      </c>
      <c r="C9" s="430">
        <v>73004.77</v>
      </c>
      <c r="D9" s="430">
        <v>21802494.509999998</v>
      </c>
      <c r="E9" s="34">
        <f t="shared" si="0"/>
        <v>21875499.279999997</v>
      </c>
      <c r="F9" s="431">
        <v>27885915.68</v>
      </c>
      <c r="G9" s="432">
        <v>52765061.211999997</v>
      </c>
      <c r="H9" s="37">
        <f t="shared" si="1"/>
        <v>80650976.89199999</v>
      </c>
    </row>
    <row r="10" spans="1:8" ht="15.75">
      <c r="A10" s="28">
        <v>4</v>
      </c>
      <c r="B10" s="32" t="s">
        <v>44</v>
      </c>
      <c r="C10" s="430">
        <v>0</v>
      </c>
      <c r="D10" s="430">
        <v>0</v>
      </c>
      <c r="E10" s="34">
        <f t="shared" si="0"/>
        <v>0</v>
      </c>
      <c r="F10" s="431">
        <v>0</v>
      </c>
      <c r="G10" s="432">
        <v>0</v>
      </c>
      <c r="H10" s="37">
        <f t="shared" si="1"/>
        <v>0</v>
      </c>
    </row>
    <row r="11" spans="1:8" ht="15.75">
      <c r="A11" s="28">
        <v>5</v>
      </c>
      <c r="B11" s="32" t="s">
        <v>45</v>
      </c>
      <c r="C11" s="430">
        <v>0</v>
      </c>
      <c r="D11" s="430">
        <v>0</v>
      </c>
      <c r="E11" s="34">
        <f t="shared" si="0"/>
        <v>0</v>
      </c>
      <c r="F11" s="431">
        <v>0</v>
      </c>
      <c r="G11" s="432">
        <v>0</v>
      </c>
      <c r="H11" s="37">
        <f t="shared" si="1"/>
        <v>0</v>
      </c>
    </row>
    <row r="12" spans="1:8" ht="15.75">
      <c r="A12" s="28">
        <v>6.1</v>
      </c>
      <c r="B12" s="38" t="s">
        <v>46</v>
      </c>
      <c r="C12" s="430">
        <v>565076374.90999103</v>
      </c>
      <c r="D12" s="430">
        <v>79416485.985400036</v>
      </c>
      <c r="E12" s="34">
        <f t="shared" si="0"/>
        <v>644492860.89539111</v>
      </c>
      <c r="F12" s="431">
        <v>389982220.87</v>
      </c>
      <c r="G12" s="432">
        <v>92221058.878000006</v>
      </c>
      <c r="H12" s="37">
        <f t="shared" si="1"/>
        <v>482203279.74800003</v>
      </c>
    </row>
    <row r="13" spans="1:8" ht="15.75">
      <c r="A13" s="28">
        <v>6.2</v>
      </c>
      <c r="B13" s="38" t="s">
        <v>47</v>
      </c>
      <c r="C13" s="430">
        <v>-14626203.169600179</v>
      </c>
      <c r="D13" s="430">
        <v>-2819912.2768000001</v>
      </c>
      <c r="E13" s="34">
        <f t="shared" si="0"/>
        <v>-17446115.44640018</v>
      </c>
      <c r="F13" s="431">
        <v>-8601855.0517999995</v>
      </c>
      <c r="G13" s="432">
        <v>-2953497.5759000001</v>
      </c>
      <c r="H13" s="37">
        <f t="shared" si="1"/>
        <v>-11555352.627699999</v>
      </c>
    </row>
    <row r="14" spans="1:8">
      <c r="A14" s="28">
        <v>6</v>
      </c>
      <c r="B14" s="32" t="s">
        <v>48</v>
      </c>
      <c r="C14" s="34">
        <f>C12+C13</f>
        <v>550450171.7403909</v>
      </c>
      <c r="D14" s="34">
        <f>D12+D13</f>
        <v>76596573.708600029</v>
      </c>
      <c r="E14" s="34">
        <f t="shared" si="0"/>
        <v>627046745.44899094</v>
      </c>
      <c r="F14" s="34">
        <f>F12+F13</f>
        <v>381380365.81819999</v>
      </c>
      <c r="G14" s="34">
        <f>G12+G13</f>
        <v>89267561.302100003</v>
      </c>
      <c r="H14" s="37">
        <f t="shared" si="1"/>
        <v>470647927.12029999</v>
      </c>
    </row>
    <row r="15" spans="1:8" ht="15.75">
      <c r="A15" s="28">
        <v>7</v>
      </c>
      <c r="B15" s="32" t="s">
        <v>49</v>
      </c>
      <c r="C15" s="430">
        <v>11584062.520000001</v>
      </c>
      <c r="D15" s="430">
        <v>932125.58</v>
      </c>
      <c r="E15" s="34">
        <f t="shared" si="0"/>
        <v>12516188.100000001</v>
      </c>
      <c r="F15" s="431">
        <v>8240988.8699999992</v>
      </c>
      <c r="G15" s="432">
        <v>1539540.4490040001</v>
      </c>
      <c r="H15" s="37">
        <f t="shared" si="1"/>
        <v>9780529.3190039992</v>
      </c>
    </row>
    <row r="16" spans="1:8" ht="15.75">
      <c r="A16" s="28">
        <v>8</v>
      </c>
      <c r="B16" s="32" t="s">
        <v>210</v>
      </c>
      <c r="C16" s="430">
        <v>324235</v>
      </c>
      <c r="D16" s="430" t="s">
        <v>485</v>
      </c>
      <c r="E16" s="34">
        <f>C16</f>
        <v>324235</v>
      </c>
      <c r="F16" s="431">
        <v>335840.8</v>
      </c>
      <c r="G16" s="432" t="s">
        <v>485</v>
      </c>
      <c r="H16" s="37">
        <f>F16</f>
        <v>335840.8</v>
      </c>
    </row>
    <row r="17" spans="1:8" ht="15.75">
      <c r="A17" s="28">
        <v>9</v>
      </c>
      <c r="B17" s="32" t="s">
        <v>50</v>
      </c>
      <c r="C17" s="430">
        <v>0</v>
      </c>
      <c r="D17" s="430">
        <v>0</v>
      </c>
      <c r="E17" s="34">
        <f t="shared" si="0"/>
        <v>0</v>
      </c>
      <c r="F17" s="431">
        <v>0</v>
      </c>
      <c r="G17" s="432">
        <v>0</v>
      </c>
      <c r="H17" s="37">
        <f t="shared" si="1"/>
        <v>0</v>
      </c>
    </row>
    <row r="18" spans="1:8" ht="15.75">
      <c r="A18" s="28">
        <v>10</v>
      </c>
      <c r="B18" s="32" t="s">
        <v>51</v>
      </c>
      <c r="C18" s="430">
        <v>12505532.57</v>
      </c>
      <c r="D18" s="430" t="s">
        <v>485</v>
      </c>
      <c r="E18" s="34">
        <f>C18</f>
        <v>12505532.57</v>
      </c>
      <c r="F18" s="431">
        <v>11174532</v>
      </c>
      <c r="G18" s="432" t="s">
        <v>485</v>
      </c>
      <c r="H18" s="37">
        <f>F18</f>
        <v>11174532</v>
      </c>
    </row>
    <row r="19" spans="1:8" ht="15.75">
      <c r="A19" s="28">
        <v>11</v>
      </c>
      <c r="B19" s="32" t="s">
        <v>52</v>
      </c>
      <c r="C19" s="430">
        <v>52642353.519999996</v>
      </c>
      <c r="D19" s="430">
        <v>9923841.2400000002</v>
      </c>
      <c r="E19" s="34">
        <f t="shared" si="0"/>
        <v>62566194.759999998</v>
      </c>
      <c r="F19" s="431">
        <v>23620877.369999997</v>
      </c>
      <c r="G19" s="432">
        <v>1856062.94</v>
      </c>
      <c r="H19" s="37">
        <f t="shared" si="1"/>
        <v>25476940.309999999</v>
      </c>
    </row>
    <row r="20" spans="1:8">
      <c r="A20" s="28">
        <v>12</v>
      </c>
      <c r="B20" s="40" t="s">
        <v>53</v>
      </c>
      <c r="C20" s="34">
        <f>SUM(C7:C11)+SUM(C14:C19)</f>
        <v>654061022.30039096</v>
      </c>
      <c r="D20" s="34">
        <f>SUM(D7:D11)+SUM(D14:D19)</f>
        <v>136002929.02860004</v>
      </c>
      <c r="E20" s="34">
        <f>C20+D20</f>
        <v>790063951.32899094</v>
      </c>
      <c r="F20" s="34">
        <f>SUM(F7:F11)+SUM(F14:F19)</f>
        <v>459785283.65820003</v>
      </c>
      <c r="G20" s="34">
        <f>SUM(G7:G11)+SUM(G14:G19)</f>
        <v>178346044.79310399</v>
      </c>
      <c r="H20" s="37">
        <f t="shared" si="1"/>
        <v>638131328.45130396</v>
      </c>
    </row>
    <row r="21" spans="1:8">
      <c r="A21" s="28"/>
      <c r="B21" s="29" t="s">
        <v>54</v>
      </c>
      <c r="C21" s="41"/>
      <c r="D21" s="41"/>
      <c r="E21" s="41"/>
      <c r="F21" s="42"/>
      <c r="G21" s="43"/>
      <c r="H21" s="44"/>
    </row>
    <row r="22" spans="1:8">
      <c r="A22" s="28">
        <v>13</v>
      </c>
      <c r="B22" s="32" t="s">
        <v>55</v>
      </c>
      <c r="C22" s="33">
        <v>20500000</v>
      </c>
      <c r="D22" s="33">
        <v>909180</v>
      </c>
      <c r="E22" s="34">
        <f>C22+D22</f>
        <v>21409180</v>
      </c>
      <c r="F22" s="35">
        <v>0</v>
      </c>
      <c r="G22" s="36">
        <v>1462600</v>
      </c>
      <c r="H22" s="37">
        <f t="shared" si="1"/>
        <v>1462600</v>
      </c>
    </row>
    <row r="23" spans="1:8">
      <c r="A23" s="28">
        <v>14</v>
      </c>
      <c r="B23" s="32" t="s">
        <v>56</v>
      </c>
      <c r="C23" s="33">
        <v>11090028.539999168</v>
      </c>
      <c r="D23" s="33">
        <v>2301308.5147431502</v>
      </c>
      <c r="E23" s="34">
        <f t="shared" ref="E23:E40" si="2">C23+D23</f>
        <v>13391337.054742318</v>
      </c>
      <c r="F23" s="35">
        <v>0</v>
      </c>
      <c r="G23" s="36">
        <v>0</v>
      </c>
      <c r="H23" s="37">
        <f t="shared" si="1"/>
        <v>0</v>
      </c>
    </row>
    <row r="24" spans="1:8">
      <c r="A24" s="28">
        <v>15</v>
      </c>
      <c r="B24" s="32" t="s">
        <v>57</v>
      </c>
      <c r="C24" s="33">
        <v>0</v>
      </c>
      <c r="D24" s="33">
        <v>0</v>
      </c>
      <c r="E24" s="34">
        <f t="shared" si="2"/>
        <v>0</v>
      </c>
      <c r="F24" s="35">
        <v>0</v>
      </c>
      <c r="G24" s="36">
        <v>0</v>
      </c>
      <c r="H24" s="37">
        <f t="shared" si="1"/>
        <v>0</v>
      </c>
    </row>
    <row r="25" spans="1:8">
      <c r="A25" s="28">
        <v>16</v>
      </c>
      <c r="B25" s="32" t="s">
        <v>58</v>
      </c>
      <c r="C25" s="33">
        <v>2186955.5699999998</v>
      </c>
      <c r="D25" s="33">
        <v>1895785.3638000004</v>
      </c>
      <c r="E25" s="34">
        <f t="shared" si="2"/>
        <v>4082740.9338000002</v>
      </c>
      <c r="F25" s="35">
        <v>0</v>
      </c>
      <c r="G25" s="36">
        <v>0</v>
      </c>
      <c r="H25" s="37">
        <f t="shared" si="1"/>
        <v>0</v>
      </c>
    </row>
    <row r="26" spans="1:8">
      <c r="A26" s="28">
        <v>17</v>
      </c>
      <c r="B26" s="32" t="s">
        <v>59</v>
      </c>
      <c r="C26" s="41"/>
      <c r="D26" s="41"/>
      <c r="E26" s="34">
        <f t="shared" si="2"/>
        <v>0</v>
      </c>
      <c r="F26" s="42"/>
      <c r="G26" s="43"/>
      <c r="H26" s="37">
        <f t="shared" si="1"/>
        <v>0</v>
      </c>
    </row>
    <row r="27" spans="1:8">
      <c r="A27" s="28">
        <v>18</v>
      </c>
      <c r="B27" s="32" t="s">
        <v>60</v>
      </c>
      <c r="C27" s="33">
        <v>413214371.89499998</v>
      </c>
      <c r="D27" s="33">
        <v>129712719.7987783</v>
      </c>
      <c r="E27" s="34">
        <f t="shared" si="2"/>
        <v>542927091.69377828</v>
      </c>
      <c r="F27" s="35">
        <v>293754807.12</v>
      </c>
      <c r="G27" s="36">
        <v>171382129.93662584</v>
      </c>
      <c r="H27" s="37">
        <f t="shared" si="1"/>
        <v>465136937.05662584</v>
      </c>
    </row>
    <row r="28" spans="1:8">
      <c r="A28" s="28">
        <v>19</v>
      </c>
      <c r="B28" s="32" t="s">
        <v>61</v>
      </c>
      <c r="C28" s="33">
        <v>12848334.5</v>
      </c>
      <c r="D28" s="33">
        <v>1714889.9300000002</v>
      </c>
      <c r="E28" s="34">
        <f t="shared" si="2"/>
        <v>14563224.43</v>
      </c>
      <c r="F28" s="35">
        <v>22661025.41</v>
      </c>
      <c r="G28" s="36">
        <v>3158146.59</v>
      </c>
      <c r="H28" s="37">
        <f t="shared" si="1"/>
        <v>25819172</v>
      </c>
    </row>
    <row r="29" spans="1:8">
      <c r="A29" s="28">
        <v>20</v>
      </c>
      <c r="B29" s="32" t="s">
        <v>62</v>
      </c>
      <c r="C29" s="33">
        <v>64790852.719999991</v>
      </c>
      <c r="D29" s="33">
        <v>7526418.2199999997</v>
      </c>
      <c r="E29" s="34">
        <f t="shared" si="2"/>
        <v>72317270.939999998</v>
      </c>
      <c r="F29" s="35">
        <v>31250817.709999997</v>
      </c>
      <c r="G29" s="36">
        <v>3124596.3</v>
      </c>
      <c r="H29" s="37">
        <f t="shared" si="1"/>
        <v>34375414.009999998</v>
      </c>
    </row>
    <row r="30" spans="1:8">
      <c r="A30" s="28">
        <v>21</v>
      </c>
      <c r="B30" s="32" t="s">
        <v>63</v>
      </c>
      <c r="C30" s="33">
        <v>8119900.0000000009</v>
      </c>
      <c r="D30" s="33">
        <v>0</v>
      </c>
      <c r="E30" s="34">
        <f t="shared" si="2"/>
        <v>8119900.0000000009</v>
      </c>
      <c r="F30" s="35">
        <v>0</v>
      </c>
      <c r="G30" s="36">
        <v>0</v>
      </c>
      <c r="H30" s="37">
        <f t="shared" si="1"/>
        <v>0</v>
      </c>
    </row>
    <row r="31" spans="1:8">
      <c r="A31" s="28">
        <v>22</v>
      </c>
      <c r="B31" s="40" t="s">
        <v>64</v>
      </c>
      <c r="C31" s="34">
        <f>SUM(C22:C30)</f>
        <v>532750443.22499913</v>
      </c>
      <c r="D31" s="34">
        <f>SUM(D22:D30)</f>
        <v>144060301.82732144</v>
      </c>
      <c r="E31" s="34">
        <f>C31+D31</f>
        <v>676810745.0523206</v>
      </c>
      <c r="F31" s="34">
        <f>SUM(F22:F30)</f>
        <v>347666650.24000001</v>
      </c>
      <c r="G31" s="34">
        <f>SUM(G22:G30)</f>
        <v>179127472.82662585</v>
      </c>
      <c r="H31" s="37">
        <f t="shared" si="1"/>
        <v>526794123.06662583</v>
      </c>
    </row>
    <row r="32" spans="1:8">
      <c r="A32" s="28"/>
      <c r="B32" s="29" t="s">
        <v>65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66</v>
      </c>
      <c r="C33" s="430">
        <v>4400000</v>
      </c>
      <c r="D33" s="41"/>
      <c r="E33" s="34">
        <f t="shared" si="2"/>
        <v>4400000</v>
      </c>
      <c r="F33" s="431">
        <v>4400000</v>
      </c>
      <c r="G33" s="43"/>
      <c r="H33" s="37">
        <f t="shared" si="1"/>
        <v>4400000</v>
      </c>
    </row>
    <row r="34" spans="1:8" ht="15.75">
      <c r="A34" s="28">
        <v>24</v>
      </c>
      <c r="B34" s="32" t="s">
        <v>67</v>
      </c>
      <c r="C34" s="430">
        <v>0</v>
      </c>
      <c r="D34" s="41"/>
      <c r="E34" s="34">
        <f t="shared" si="2"/>
        <v>0</v>
      </c>
      <c r="F34" s="431">
        <v>0</v>
      </c>
      <c r="G34" s="43"/>
      <c r="H34" s="37">
        <f t="shared" si="1"/>
        <v>0</v>
      </c>
    </row>
    <row r="35" spans="1:8" ht="15.75">
      <c r="A35" s="28">
        <v>25</v>
      </c>
      <c r="B35" s="39" t="s">
        <v>68</v>
      </c>
      <c r="C35" s="430">
        <v>0</v>
      </c>
      <c r="D35" s="41"/>
      <c r="E35" s="34">
        <f t="shared" si="2"/>
        <v>0</v>
      </c>
      <c r="F35" s="431">
        <v>0</v>
      </c>
      <c r="G35" s="43"/>
      <c r="H35" s="37">
        <f t="shared" si="1"/>
        <v>0</v>
      </c>
    </row>
    <row r="36" spans="1:8" ht="15.75">
      <c r="A36" s="28">
        <v>26</v>
      </c>
      <c r="B36" s="32" t="s">
        <v>69</v>
      </c>
      <c r="C36" s="430">
        <v>0</v>
      </c>
      <c r="D36" s="41"/>
      <c r="E36" s="34">
        <f t="shared" si="2"/>
        <v>0</v>
      </c>
      <c r="F36" s="431">
        <v>0</v>
      </c>
      <c r="G36" s="43"/>
      <c r="H36" s="37">
        <f t="shared" si="1"/>
        <v>0</v>
      </c>
    </row>
    <row r="37" spans="1:8" ht="15.75">
      <c r="A37" s="28">
        <v>27</v>
      </c>
      <c r="B37" s="32" t="s">
        <v>70</v>
      </c>
      <c r="C37" s="430">
        <v>0</v>
      </c>
      <c r="D37" s="41"/>
      <c r="E37" s="34">
        <f t="shared" si="2"/>
        <v>0</v>
      </c>
      <c r="F37" s="431">
        <v>0</v>
      </c>
      <c r="G37" s="43"/>
      <c r="H37" s="37">
        <f t="shared" si="1"/>
        <v>0</v>
      </c>
    </row>
    <row r="38" spans="1:8" ht="15.75">
      <c r="A38" s="28">
        <v>28</v>
      </c>
      <c r="B38" s="32" t="s">
        <v>71</v>
      </c>
      <c r="C38" s="430">
        <v>108456746.92000018</v>
      </c>
      <c r="D38" s="41"/>
      <c r="E38" s="34">
        <f t="shared" si="2"/>
        <v>108456746.92000018</v>
      </c>
      <c r="F38" s="431">
        <v>106540746.02</v>
      </c>
      <c r="G38" s="43"/>
      <c r="H38" s="37">
        <f t="shared" si="1"/>
        <v>106540746.02</v>
      </c>
    </row>
    <row r="39" spans="1:8" ht="15.75">
      <c r="A39" s="28">
        <v>29</v>
      </c>
      <c r="B39" s="32" t="s">
        <v>72</v>
      </c>
      <c r="C39" s="430">
        <v>396459</v>
      </c>
      <c r="D39" s="41"/>
      <c r="E39" s="34">
        <f t="shared" si="2"/>
        <v>396459</v>
      </c>
      <c r="F39" s="431">
        <v>396459</v>
      </c>
      <c r="G39" s="43"/>
      <c r="H39" s="37">
        <f t="shared" si="1"/>
        <v>396459</v>
      </c>
    </row>
    <row r="40" spans="1:8" ht="15.75">
      <c r="A40" s="28">
        <v>30</v>
      </c>
      <c r="B40" s="299" t="s">
        <v>278</v>
      </c>
      <c r="C40" s="431">
        <v>113253205.92000018</v>
      </c>
      <c r="D40" s="41"/>
      <c r="E40" s="34">
        <f t="shared" si="2"/>
        <v>113253205.92000018</v>
      </c>
      <c r="F40" s="431">
        <v>111337205.02</v>
      </c>
      <c r="G40" s="43"/>
      <c r="H40" s="37">
        <f t="shared" si="1"/>
        <v>111337205.02</v>
      </c>
    </row>
    <row r="41" spans="1:8" ht="15" thickBot="1">
      <c r="A41" s="45">
        <v>31</v>
      </c>
      <c r="B41" s="46" t="s">
        <v>73</v>
      </c>
      <c r="C41" s="47">
        <f>C31+C40</f>
        <v>646003649.14499927</v>
      </c>
      <c r="D41" s="47">
        <f>D31+D40</f>
        <v>144060301.82732144</v>
      </c>
      <c r="E41" s="47">
        <f>C41+D41</f>
        <v>790063950.97232068</v>
      </c>
      <c r="F41" s="47">
        <f>F31+F40</f>
        <v>459003855.25999999</v>
      </c>
      <c r="G41" s="47">
        <f>G31+G40</f>
        <v>179127472.82662585</v>
      </c>
      <c r="H41" s="48">
        <f>F41+G41</f>
        <v>638131328.08662581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14 H16 H18 E31 E41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">
        <v>460</v>
      </c>
      <c r="C1" s="3"/>
    </row>
    <row r="2" spans="1:8">
      <c r="A2" s="2" t="s">
        <v>37</v>
      </c>
      <c r="B2" s="3" t="s">
        <v>484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205</v>
      </c>
      <c r="B4" s="250" t="s">
        <v>28</v>
      </c>
      <c r="C4" s="21"/>
      <c r="D4" s="23"/>
      <c r="E4" s="23"/>
      <c r="F4" s="24"/>
      <c r="G4" s="24"/>
      <c r="H4" s="52" t="s">
        <v>79</v>
      </c>
    </row>
    <row r="5" spans="1:8">
      <c r="A5" s="53" t="s">
        <v>12</v>
      </c>
      <c r="B5" s="54"/>
      <c r="C5" s="499" t="s">
        <v>74</v>
      </c>
      <c r="D5" s="500"/>
      <c r="E5" s="501"/>
      <c r="F5" s="499" t="s">
        <v>78</v>
      </c>
      <c r="G5" s="500"/>
      <c r="H5" s="502"/>
    </row>
    <row r="6" spans="1:8">
      <c r="A6" s="55" t="s">
        <v>12</v>
      </c>
      <c r="B6" s="56"/>
      <c r="C6" s="57" t="s">
        <v>75</v>
      </c>
      <c r="D6" s="57" t="s">
        <v>76</v>
      </c>
      <c r="E6" s="57" t="s">
        <v>77</v>
      </c>
      <c r="F6" s="57" t="s">
        <v>75</v>
      </c>
      <c r="G6" s="57" t="s">
        <v>76</v>
      </c>
      <c r="H6" s="58" t="s">
        <v>77</v>
      </c>
    </row>
    <row r="7" spans="1:8">
      <c r="A7" s="59"/>
      <c r="B7" s="250" t="s">
        <v>204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203</v>
      </c>
      <c r="C8" s="433">
        <v>1333371.3600000001</v>
      </c>
      <c r="D8" s="433">
        <v>449845.42</v>
      </c>
      <c r="E8" s="434">
        <f t="shared" ref="E8:E22" si="0">C8+D8</f>
        <v>1783216.78</v>
      </c>
      <c r="F8" s="433">
        <v>1126071.6299999999</v>
      </c>
      <c r="G8" s="433">
        <v>520765.59</v>
      </c>
      <c r="H8" s="435">
        <f t="shared" ref="H8:H22" si="1">F8+G8</f>
        <v>1646837.22</v>
      </c>
    </row>
    <row r="9" spans="1:8">
      <c r="A9" s="59">
        <v>2</v>
      </c>
      <c r="B9" s="62" t="s">
        <v>202</v>
      </c>
      <c r="C9" s="63">
        <f>C10+C11+C12+C13+C14+C15+C16+C17+C18</f>
        <v>84808227.799999997</v>
      </c>
      <c r="D9" s="63">
        <f>D10+D11+D12+D13+D14+D15+D16+D17+D18</f>
        <v>7599080.3399999999</v>
      </c>
      <c r="E9" s="434">
        <f t="shared" si="0"/>
        <v>92407308.140000001</v>
      </c>
      <c r="F9" s="63">
        <f>F10+F11+F12+F13+F14+F15+F16+F17+F18</f>
        <v>62213415.410000004</v>
      </c>
      <c r="G9" s="63">
        <f>G10+G11+G12+G13+G14+G15+G16+G17+G18</f>
        <v>15567491.529999999</v>
      </c>
      <c r="H9" s="435">
        <f t="shared" si="1"/>
        <v>77780906.939999998</v>
      </c>
    </row>
    <row r="10" spans="1:8">
      <c r="A10" s="59">
        <v>2.1</v>
      </c>
      <c r="B10" s="64" t="s">
        <v>201</v>
      </c>
      <c r="C10" s="433">
        <v>0</v>
      </c>
      <c r="D10" s="433">
        <v>0</v>
      </c>
      <c r="E10" s="434">
        <f t="shared" si="0"/>
        <v>0</v>
      </c>
      <c r="F10" s="433">
        <v>0</v>
      </c>
      <c r="G10" s="433">
        <v>0</v>
      </c>
      <c r="H10" s="435">
        <f t="shared" si="1"/>
        <v>0</v>
      </c>
    </row>
    <row r="11" spans="1:8">
      <c r="A11" s="59">
        <v>2.2000000000000002</v>
      </c>
      <c r="B11" s="64" t="s">
        <v>200</v>
      </c>
      <c r="C11" s="433">
        <v>160993.49</v>
      </c>
      <c r="D11" s="433">
        <v>663123.84</v>
      </c>
      <c r="E11" s="434">
        <f t="shared" si="0"/>
        <v>824117.33</v>
      </c>
      <c r="F11" s="433">
        <v>31833.47</v>
      </c>
      <c r="G11" s="433">
        <v>113786.36</v>
      </c>
      <c r="H11" s="435">
        <f t="shared" si="1"/>
        <v>145619.83000000002</v>
      </c>
    </row>
    <row r="12" spans="1:8">
      <c r="A12" s="59">
        <v>2.2999999999999998</v>
      </c>
      <c r="B12" s="64" t="s">
        <v>199</v>
      </c>
      <c r="C12" s="433">
        <v>0</v>
      </c>
      <c r="D12" s="433">
        <v>0</v>
      </c>
      <c r="E12" s="434">
        <f t="shared" si="0"/>
        <v>0</v>
      </c>
      <c r="F12" s="433">
        <v>0</v>
      </c>
      <c r="G12" s="433">
        <v>0</v>
      </c>
      <c r="H12" s="435">
        <f t="shared" si="1"/>
        <v>0</v>
      </c>
    </row>
    <row r="13" spans="1:8">
      <c r="A13" s="59">
        <v>2.4</v>
      </c>
      <c r="B13" s="64" t="s">
        <v>198</v>
      </c>
      <c r="C13" s="433">
        <v>0</v>
      </c>
      <c r="D13" s="433">
        <v>0</v>
      </c>
      <c r="E13" s="434">
        <f t="shared" si="0"/>
        <v>0</v>
      </c>
      <c r="F13" s="433">
        <v>0</v>
      </c>
      <c r="G13" s="433">
        <v>0</v>
      </c>
      <c r="H13" s="435">
        <f t="shared" si="1"/>
        <v>0</v>
      </c>
    </row>
    <row r="14" spans="1:8">
      <c r="A14" s="59">
        <v>2.5</v>
      </c>
      <c r="B14" s="64" t="s">
        <v>197</v>
      </c>
      <c r="C14" s="433">
        <v>6686.01</v>
      </c>
      <c r="D14" s="433">
        <v>54890.41</v>
      </c>
      <c r="E14" s="434">
        <f t="shared" si="0"/>
        <v>61576.420000000006</v>
      </c>
      <c r="F14" s="433">
        <v>832.19</v>
      </c>
      <c r="G14" s="433">
        <v>6965.28</v>
      </c>
      <c r="H14" s="435">
        <f t="shared" si="1"/>
        <v>7797.4699999999993</v>
      </c>
    </row>
    <row r="15" spans="1:8">
      <c r="A15" s="59">
        <v>2.6</v>
      </c>
      <c r="B15" s="64" t="s">
        <v>196</v>
      </c>
      <c r="C15" s="433">
        <v>21686.04</v>
      </c>
      <c r="D15" s="433">
        <v>43948.97</v>
      </c>
      <c r="E15" s="434">
        <f t="shared" si="0"/>
        <v>65635.010000000009</v>
      </c>
      <c r="F15" s="433">
        <v>9370.9599999999991</v>
      </c>
      <c r="G15" s="433">
        <v>11740.86</v>
      </c>
      <c r="H15" s="435">
        <f t="shared" si="1"/>
        <v>21111.82</v>
      </c>
    </row>
    <row r="16" spans="1:8">
      <c r="A16" s="59">
        <v>2.7</v>
      </c>
      <c r="B16" s="64" t="s">
        <v>195</v>
      </c>
      <c r="C16" s="433">
        <v>20626.310000000001</v>
      </c>
      <c r="D16" s="433">
        <v>201737.32</v>
      </c>
      <c r="E16" s="434">
        <f t="shared" si="0"/>
        <v>222363.63</v>
      </c>
      <c r="F16" s="433">
        <v>9479.94</v>
      </c>
      <c r="G16" s="433">
        <v>19200.37</v>
      </c>
      <c r="H16" s="435">
        <f t="shared" si="1"/>
        <v>28680.309999999998</v>
      </c>
    </row>
    <row r="17" spans="1:8">
      <c r="A17" s="59">
        <v>2.8</v>
      </c>
      <c r="B17" s="64" t="s">
        <v>194</v>
      </c>
      <c r="C17" s="433">
        <v>84582002.480000004</v>
      </c>
      <c r="D17" s="433">
        <v>6523342.0199999996</v>
      </c>
      <c r="E17" s="434">
        <f t="shared" si="0"/>
        <v>91105344.5</v>
      </c>
      <c r="F17" s="433">
        <v>62157512.280000001</v>
      </c>
      <c r="G17" s="433">
        <v>15398193.99</v>
      </c>
      <c r="H17" s="435">
        <f t="shared" si="1"/>
        <v>77555706.269999996</v>
      </c>
    </row>
    <row r="18" spans="1:8">
      <c r="A18" s="59">
        <v>2.9</v>
      </c>
      <c r="B18" s="64" t="s">
        <v>193</v>
      </c>
      <c r="C18" s="433">
        <v>16233.47</v>
      </c>
      <c r="D18" s="433">
        <v>112037.78</v>
      </c>
      <c r="E18" s="434">
        <f t="shared" si="0"/>
        <v>128271.25</v>
      </c>
      <c r="F18" s="433">
        <v>4386.57</v>
      </c>
      <c r="G18" s="433">
        <v>17604.669999999998</v>
      </c>
      <c r="H18" s="435">
        <f t="shared" si="1"/>
        <v>21991.239999999998</v>
      </c>
    </row>
    <row r="19" spans="1:8">
      <c r="A19" s="59">
        <v>3</v>
      </c>
      <c r="B19" s="62" t="s">
        <v>192</v>
      </c>
      <c r="C19" s="433">
        <v>3421205.97</v>
      </c>
      <c r="D19" s="433">
        <v>651007.56999999995</v>
      </c>
      <c r="E19" s="434">
        <f t="shared" si="0"/>
        <v>4072213.54</v>
      </c>
      <c r="F19" s="433">
        <v>2215130.63</v>
      </c>
      <c r="G19" s="433">
        <v>862183.54</v>
      </c>
      <c r="H19" s="435">
        <f t="shared" si="1"/>
        <v>3077314.17</v>
      </c>
    </row>
    <row r="20" spans="1:8">
      <c r="A20" s="59">
        <v>4</v>
      </c>
      <c r="B20" s="62" t="s">
        <v>191</v>
      </c>
      <c r="C20" s="433">
        <v>0</v>
      </c>
      <c r="D20" s="433">
        <v>0</v>
      </c>
      <c r="E20" s="434">
        <f t="shared" si="0"/>
        <v>0</v>
      </c>
      <c r="F20" s="433">
        <v>0</v>
      </c>
      <c r="G20" s="433">
        <v>0</v>
      </c>
      <c r="H20" s="435">
        <f t="shared" si="1"/>
        <v>0</v>
      </c>
    </row>
    <row r="21" spans="1:8">
      <c r="A21" s="59">
        <v>5</v>
      </c>
      <c r="B21" s="62" t="s">
        <v>190</v>
      </c>
      <c r="C21" s="433">
        <v>0</v>
      </c>
      <c r="D21" s="433">
        <v>0</v>
      </c>
      <c r="E21" s="434">
        <f t="shared" si="0"/>
        <v>0</v>
      </c>
      <c r="F21" s="433">
        <v>0</v>
      </c>
      <c r="G21" s="433">
        <v>0</v>
      </c>
      <c r="H21" s="435">
        <f t="shared" si="1"/>
        <v>0</v>
      </c>
    </row>
    <row r="22" spans="1:8">
      <c r="A22" s="59">
        <v>6</v>
      </c>
      <c r="B22" s="65" t="s">
        <v>189</v>
      </c>
      <c r="C22" s="63">
        <f>C8+C9+C19+C20+C21</f>
        <v>89562805.129999995</v>
      </c>
      <c r="D22" s="63">
        <f>D8+D9+D19+D20+D21</f>
        <v>8699933.3300000001</v>
      </c>
      <c r="E22" s="434">
        <f t="shared" si="0"/>
        <v>98262738.459999993</v>
      </c>
      <c r="F22" s="63">
        <f>F8+F9+F19+F20+F21</f>
        <v>65554617.670000009</v>
      </c>
      <c r="G22" s="63">
        <f>G8+G9+G19+G20+G21</f>
        <v>16950440.66</v>
      </c>
      <c r="H22" s="435">
        <f t="shared" si="1"/>
        <v>82505058.330000013</v>
      </c>
    </row>
    <row r="23" spans="1:8">
      <c r="A23" s="59"/>
      <c r="B23" s="250" t="s">
        <v>188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187</v>
      </c>
      <c r="C24" s="433">
        <v>0</v>
      </c>
      <c r="D24" s="433">
        <v>0</v>
      </c>
      <c r="E24" s="434">
        <f t="shared" ref="E24:E31" si="2">C24+D24</f>
        <v>0</v>
      </c>
      <c r="F24" s="433">
        <v>0</v>
      </c>
      <c r="G24" s="433">
        <v>0</v>
      </c>
      <c r="H24" s="435">
        <f t="shared" ref="H24:H31" si="3">F24+G24</f>
        <v>0</v>
      </c>
    </row>
    <row r="25" spans="1:8">
      <c r="A25" s="59">
        <v>8</v>
      </c>
      <c r="B25" s="62" t="s">
        <v>186</v>
      </c>
      <c r="C25" s="433">
        <v>28812.67</v>
      </c>
      <c r="D25" s="433">
        <v>4922.8999999999996</v>
      </c>
      <c r="E25" s="434">
        <f t="shared" si="2"/>
        <v>33735.57</v>
      </c>
      <c r="F25" s="433">
        <v>0</v>
      </c>
      <c r="G25" s="433">
        <v>0</v>
      </c>
      <c r="H25" s="435">
        <f t="shared" si="3"/>
        <v>0</v>
      </c>
    </row>
    <row r="26" spans="1:8">
      <c r="A26" s="59">
        <v>9</v>
      </c>
      <c r="B26" s="62" t="s">
        <v>185</v>
      </c>
      <c r="C26" s="433">
        <v>2881087.67</v>
      </c>
      <c r="D26" s="433">
        <v>49915.18</v>
      </c>
      <c r="E26" s="434">
        <f t="shared" si="2"/>
        <v>2931002.85</v>
      </c>
      <c r="F26" s="433">
        <v>0</v>
      </c>
      <c r="G26" s="433">
        <v>324.85000000000002</v>
      </c>
      <c r="H26" s="435">
        <f t="shared" si="3"/>
        <v>324.85000000000002</v>
      </c>
    </row>
    <row r="27" spans="1:8">
      <c r="A27" s="59">
        <v>10</v>
      </c>
      <c r="B27" s="62" t="s">
        <v>184</v>
      </c>
      <c r="C27" s="433">
        <v>0</v>
      </c>
      <c r="D27" s="433">
        <v>0</v>
      </c>
      <c r="E27" s="434">
        <f t="shared" si="2"/>
        <v>0</v>
      </c>
      <c r="F27" s="433">
        <v>39884.83</v>
      </c>
      <c r="G27" s="433">
        <v>0</v>
      </c>
      <c r="H27" s="435">
        <f t="shared" si="3"/>
        <v>39884.83</v>
      </c>
    </row>
    <row r="28" spans="1:8">
      <c r="A28" s="59">
        <v>11</v>
      </c>
      <c r="B28" s="62" t="s">
        <v>183</v>
      </c>
      <c r="C28" s="433">
        <v>31185386.010000002</v>
      </c>
      <c r="D28" s="433">
        <v>6701451.4999999991</v>
      </c>
      <c r="E28" s="434">
        <f t="shared" si="2"/>
        <v>37886837.509999998</v>
      </c>
      <c r="F28" s="433">
        <v>19763341.759999998</v>
      </c>
      <c r="G28" s="433">
        <v>10431427.209999999</v>
      </c>
      <c r="H28" s="435">
        <f t="shared" si="3"/>
        <v>30194768.969999999</v>
      </c>
    </row>
    <row r="29" spans="1:8">
      <c r="A29" s="59">
        <v>12</v>
      </c>
      <c r="B29" s="62" t="s">
        <v>182</v>
      </c>
      <c r="C29" s="433">
        <v>0</v>
      </c>
      <c r="D29" s="433">
        <v>0</v>
      </c>
      <c r="E29" s="434">
        <f t="shared" si="2"/>
        <v>0</v>
      </c>
      <c r="F29" s="433">
        <v>0</v>
      </c>
      <c r="G29" s="433">
        <v>0</v>
      </c>
      <c r="H29" s="435">
        <f t="shared" si="3"/>
        <v>0</v>
      </c>
    </row>
    <row r="30" spans="1:8">
      <c r="A30" s="59">
        <v>13</v>
      </c>
      <c r="B30" s="69" t="s">
        <v>181</v>
      </c>
      <c r="C30" s="63">
        <f>C24+C25+C26+C27+C28+C29</f>
        <v>34095286.350000001</v>
      </c>
      <c r="D30" s="63">
        <f>D24+D25+D26+D27+D28+D29</f>
        <v>6756289.5799999991</v>
      </c>
      <c r="E30" s="434">
        <f t="shared" si="2"/>
        <v>40851575.93</v>
      </c>
      <c r="F30" s="63">
        <f>F24+F25+F26+F27+F28+F29</f>
        <v>19803226.589999996</v>
      </c>
      <c r="G30" s="63">
        <f>G24+G25+G26+G27+G28+G29</f>
        <v>10431752.059999999</v>
      </c>
      <c r="H30" s="435">
        <f t="shared" si="3"/>
        <v>30234978.649999995</v>
      </c>
    </row>
    <row r="31" spans="1:8">
      <c r="A31" s="59">
        <v>14</v>
      </c>
      <c r="B31" s="69" t="s">
        <v>180</v>
      </c>
      <c r="C31" s="63">
        <f>C22-C30</f>
        <v>55467518.779999994</v>
      </c>
      <c r="D31" s="63">
        <f>D22-D30</f>
        <v>1943643.7500000009</v>
      </c>
      <c r="E31" s="434">
        <f t="shared" si="2"/>
        <v>57411162.529999994</v>
      </c>
      <c r="F31" s="63">
        <f>F22-F30</f>
        <v>45751391.080000013</v>
      </c>
      <c r="G31" s="63">
        <f>G22-G30</f>
        <v>6518688.6000000015</v>
      </c>
      <c r="H31" s="435">
        <f t="shared" si="3"/>
        <v>52270079.680000015</v>
      </c>
    </row>
    <row r="32" spans="1:8">
      <c r="A32" s="59"/>
      <c r="B32" s="70"/>
      <c r="C32" s="70"/>
      <c r="D32" s="71"/>
      <c r="E32" s="67"/>
      <c r="F32" s="71"/>
      <c r="G32" s="71"/>
      <c r="H32" s="68"/>
    </row>
    <row r="33" spans="1:8">
      <c r="A33" s="59"/>
      <c r="B33" s="70" t="s">
        <v>179</v>
      </c>
      <c r="C33" s="66"/>
      <c r="D33" s="66"/>
      <c r="E33" s="67"/>
      <c r="F33" s="66"/>
      <c r="G33" s="66"/>
      <c r="H33" s="68"/>
    </row>
    <row r="34" spans="1:8">
      <c r="A34" s="59">
        <v>15</v>
      </c>
      <c r="B34" s="72" t="s">
        <v>178</v>
      </c>
      <c r="C34" s="73">
        <f>C35-C36</f>
        <v>23095951.659999996</v>
      </c>
      <c r="D34" s="73">
        <f>D35-D36</f>
        <v>336197.37999999942</v>
      </c>
      <c r="E34" s="434">
        <f t="shared" ref="E34:E45" si="4">C34+D34</f>
        <v>23432149.039999995</v>
      </c>
      <c r="F34" s="73">
        <f>F35-F36</f>
        <v>21572546.150000002</v>
      </c>
      <c r="G34" s="73">
        <f>G35-G36</f>
        <v>2318803.0199999996</v>
      </c>
      <c r="H34" s="434">
        <f t="shared" ref="H34:H45" si="5">F34+G34</f>
        <v>23891349.170000002</v>
      </c>
    </row>
    <row r="35" spans="1:8">
      <c r="A35" s="59">
        <v>15.1</v>
      </c>
      <c r="B35" s="64" t="s">
        <v>177</v>
      </c>
      <c r="C35" s="433">
        <v>26790081.999999996</v>
      </c>
      <c r="D35" s="433">
        <v>1856213.3299999996</v>
      </c>
      <c r="E35" s="434">
        <f t="shared" si="4"/>
        <v>28646295.329999994</v>
      </c>
      <c r="F35" s="60">
        <v>25397593.150000002</v>
      </c>
      <c r="G35" s="60">
        <v>3861517.7699999996</v>
      </c>
      <c r="H35" s="434">
        <f t="shared" si="5"/>
        <v>29259110.920000002</v>
      </c>
    </row>
    <row r="36" spans="1:8">
      <c r="A36" s="59">
        <v>15.2</v>
      </c>
      <c r="B36" s="64" t="s">
        <v>176</v>
      </c>
      <c r="C36" s="433">
        <v>3694130.3400000003</v>
      </c>
      <c r="D36" s="433">
        <v>1520015.9500000002</v>
      </c>
      <c r="E36" s="434">
        <f t="shared" si="4"/>
        <v>5214146.290000001</v>
      </c>
      <c r="F36" s="60">
        <v>3825047</v>
      </c>
      <c r="G36" s="60">
        <v>1542714.7500000002</v>
      </c>
      <c r="H36" s="434">
        <f t="shared" si="5"/>
        <v>5367761.75</v>
      </c>
    </row>
    <row r="37" spans="1:8">
      <c r="A37" s="59">
        <v>16</v>
      </c>
      <c r="B37" s="62" t="s">
        <v>175</v>
      </c>
      <c r="C37" s="433">
        <v>0</v>
      </c>
      <c r="D37" s="433">
        <v>0</v>
      </c>
      <c r="E37" s="434">
        <f t="shared" si="4"/>
        <v>0</v>
      </c>
      <c r="F37" s="60">
        <v>0</v>
      </c>
      <c r="G37" s="60">
        <v>0</v>
      </c>
      <c r="H37" s="434">
        <f t="shared" si="5"/>
        <v>0</v>
      </c>
    </row>
    <row r="38" spans="1:8">
      <c r="A38" s="59">
        <v>17</v>
      </c>
      <c r="B38" s="62" t="s">
        <v>174</v>
      </c>
      <c r="C38" s="433">
        <v>0</v>
      </c>
      <c r="D38" s="433">
        <v>0</v>
      </c>
      <c r="E38" s="434">
        <f t="shared" si="4"/>
        <v>0</v>
      </c>
      <c r="F38" s="60">
        <v>0</v>
      </c>
      <c r="G38" s="60">
        <v>0</v>
      </c>
      <c r="H38" s="434">
        <f t="shared" si="5"/>
        <v>0</v>
      </c>
    </row>
    <row r="39" spans="1:8">
      <c r="A39" s="59">
        <v>18</v>
      </c>
      <c r="B39" s="62" t="s">
        <v>173</v>
      </c>
      <c r="C39" s="433">
        <v>0</v>
      </c>
      <c r="D39" s="433">
        <v>0</v>
      </c>
      <c r="E39" s="434">
        <f t="shared" si="4"/>
        <v>0</v>
      </c>
      <c r="F39" s="60">
        <v>0</v>
      </c>
      <c r="G39" s="60">
        <v>0</v>
      </c>
      <c r="H39" s="434">
        <f t="shared" si="5"/>
        <v>0</v>
      </c>
    </row>
    <row r="40" spans="1:8">
      <c r="A40" s="59">
        <v>19</v>
      </c>
      <c r="B40" s="62" t="s">
        <v>172</v>
      </c>
      <c r="C40" s="433">
        <v>1172441.3700000001</v>
      </c>
      <c r="D40" s="433"/>
      <c r="E40" s="434">
        <f t="shared" si="4"/>
        <v>1172441.3700000001</v>
      </c>
      <c r="F40" s="60">
        <v>-1791043.6000000003</v>
      </c>
      <c r="G40" s="60"/>
      <c r="H40" s="434">
        <f t="shared" si="5"/>
        <v>-1791043.6000000003</v>
      </c>
    </row>
    <row r="41" spans="1:8">
      <c r="A41" s="59">
        <v>20</v>
      </c>
      <c r="B41" s="62" t="s">
        <v>171</v>
      </c>
      <c r="C41" s="433">
        <v>-1261463.3299998045</v>
      </c>
      <c r="D41" s="433"/>
      <c r="E41" s="434">
        <f t="shared" si="4"/>
        <v>-1261463.3299998045</v>
      </c>
      <c r="F41" s="60">
        <v>1142445.8199999928</v>
      </c>
      <c r="G41" s="60"/>
      <c r="H41" s="434">
        <f t="shared" si="5"/>
        <v>1142445.8199999928</v>
      </c>
    </row>
    <row r="42" spans="1:8">
      <c r="A42" s="59">
        <v>21</v>
      </c>
      <c r="B42" s="62" t="s">
        <v>170</v>
      </c>
      <c r="C42" s="433">
        <v>40668.57</v>
      </c>
      <c r="D42" s="433">
        <v>0</v>
      </c>
      <c r="E42" s="434">
        <f t="shared" si="4"/>
        <v>40668.57</v>
      </c>
      <c r="F42" s="60">
        <v>-46858.070000000007</v>
      </c>
      <c r="G42" s="60">
        <v>0</v>
      </c>
      <c r="H42" s="434">
        <f t="shared" si="5"/>
        <v>-46858.070000000007</v>
      </c>
    </row>
    <row r="43" spans="1:8">
      <c r="A43" s="59">
        <v>22</v>
      </c>
      <c r="B43" s="62" t="s">
        <v>169</v>
      </c>
      <c r="C43" s="433">
        <v>342997.11</v>
      </c>
      <c r="D43" s="433">
        <v>0</v>
      </c>
      <c r="E43" s="434">
        <f t="shared" si="4"/>
        <v>342997.11</v>
      </c>
      <c r="F43" s="60">
        <v>224301.81</v>
      </c>
      <c r="G43" s="60">
        <v>0</v>
      </c>
      <c r="H43" s="434">
        <f t="shared" si="5"/>
        <v>224301.81</v>
      </c>
    </row>
    <row r="44" spans="1:8">
      <c r="A44" s="59">
        <v>23</v>
      </c>
      <c r="B44" s="62" t="s">
        <v>168</v>
      </c>
      <c r="C44" s="433">
        <v>840244.43999999948</v>
      </c>
      <c r="D44" s="433">
        <v>0</v>
      </c>
      <c r="E44" s="434">
        <f t="shared" si="4"/>
        <v>840244.43999999948</v>
      </c>
      <c r="F44" s="60">
        <v>581865.04999999434</v>
      </c>
      <c r="G44" s="60">
        <v>0</v>
      </c>
      <c r="H44" s="434">
        <f t="shared" si="5"/>
        <v>581865.04999999434</v>
      </c>
    </row>
    <row r="45" spans="1:8">
      <c r="A45" s="59">
        <v>24</v>
      </c>
      <c r="B45" s="69" t="s">
        <v>285</v>
      </c>
      <c r="C45" s="63">
        <f>C34+C37+C38+C39+C40+C41+C42+C43+C44</f>
        <v>24230839.820000194</v>
      </c>
      <c r="D45" s="63">
        <f>D34+D37+D38+D39+D40+D41+D42+D43+D44</f>
        <v>336197.37999999942</v>
      </c>
      <c r="E45" s="434">
        <f t="shared" si="4"/>
        <v>24567037.200000193</v>
      </c>
      <c r="F45" s="63">
        <f>F34+F37+F38+F39+F40+F41+F42+F43+F44</f>
        <v>21683257.159999985</v>
      </c>
      <c r="G45" s="63">
        <f>G34+G37+G38+G39+G40+G41+G42+G43+G44</f>
        <v>2318803.0199999996</v>
      </c>
      <c r="H45" s="434">
        <f t="shared" si="5"/>
        <v>24002060.179999985</v>
      </c>
    </row>
    <row r="46" spans="1:8">
      <c r="A46" s="59"/>
      <c r="B46" s="250" t="s">
        <v>167</v>
      </c>
      <c r="C46" s="66"/>
      <c r="D46" s="66"/>
      <c r="E46" s="67"/>
      <c r="F46" s="66"/>
      <c r="G46" s="66"/>
      <c r="H46" s="68"/>
    </row>
    <row r="47" spans="1:8">
      <c r="A47" s="59">
        <v>25</v>
      </c>
      <c r="B47" s="62" t="s">
        <v>166</v>
      </c>
      <c r="C47" s="433">
        <v>5015365.91</v>
      </c>
      <c r="D47" s="433">
        <v>0</v>
      </c>
      <c r="E47" s="434">
        <f t="shared" ref="E47:E54" si="6">C47+D47</f>
        <v>5015365.91</v>
      </c>
      <c r="F47" s="433">
        <v>4307707.1900000004</v>
      </c>
      <c r="G47" s="433">
        <v>0</v>
      </c>
      <c r="H47" s="435">
        <f t="shared" ref="H47:H54" si="7">F47+G47</f>
        <v>4307707.1900000004</v>
      </c>
    </row>
    <row r="48" spans="1:8">
      <c r="A48" s="59">
        <v>26</v>
      </c>
      <c r="B48" s="62" t="s">
        <v>165</v>
      </c>
      <c r="C48" s="433">
        <v>2717089.4000000004</v>
      </c>
      <c r="D48" s="433">
        <v>157414.26</v>
      </c>
      <c r="E48" s="434">
        <f t="shared" si="6"/>
        <v>2874503.66</v>
      </c>
      <c r="F48" s="433">
        <v>2873961.1999999993</v>
      </c>
      <c r="G48" s="433">
        <v>170112.63</v>
      </c>
      <c r="H48" s="435">
        <f t="shared" si="7"/>
        <v>3044073.8299999991</v>
      </c>
    </row>
    <row r="49" spans="1:8">
      <c r="A49" s="59">
        <v>27</v>
      </c>
      <c r="B49" s="62" t="s">
        <v>164</v>
      </c>
      <c r="C49" s="433">
        <v>43661904.229999997</v>
      </c>
      <c r="D49" s="433"/>
      <c r="E49" s="434">
        <f t="shared" si="6"/>
        <v>43661904.229999997</v>
      </c>
      <c r="F49" s="433">
        <v>39870076.100000001</v>
      </c>
      <c r="G49" s="433"/>
      <c r="H49" s="435">
        <f t="shared" si="7"/>
        <v>39870076.100000001</v>
      </c>
    </row>
    <row r="50" spans="1:8">
      <c r="A50" s="59">
        <v>28</v>
      </c>
      <c r="B50" s="62" t="s">
        <v>163</v>
      </c>
      <c r="C50" s="433">
        <v>372901.03</v>
      </c>
      <c r="D50" s="433"/>
      <c r="E50" s="434">
        <f t="shared" si="6"/>
        <v>372901.03</v>
      </c>
      <c r="F50" s="433">
        <v>5633816.6399999997</v>
      </c>
      <c r="G50" s="433"/>
      <c r="H50" s="435">
        <f t="shared" si="7"/>
        <v>5633816.6399999997</v>
      </c>
    </row>
    <row r="51" spans="1:8">
      <c r="A51" s="59">
        <v>29</v>
      </c>
      <c r="B51" s="62" t="s">
        <v>162</v>
      </c>
      <c r="C51" s="433">
        <v>2693637.75</v>
      </c>
      <c r="D51" s="433"/>
      <c r="E51" s="434">
        <f t="shared" si="6"/>
        <v>2693637.75</v>
      </c>
      <c r="F51" s="433">
        <v>2455364.75</v>
      </c>
      <c r="G51" s="433"/>
      <c r="H51" s="435">
        <f t="shared" si="7"/>
        <v>2455364.75</v>
      </c>
    </row>
    <row r="52" spans="1:8">
      <c r="A52" s="59">
        <v>30</v>
      </c>
      <c r="B52" s="62" t="s">
        <v>161</v>
      </c>
      <c r="C52" s="433">
        <v>7296273.7800000003</v>
      </c>
      <c r="D52" s="433">
        <v>58597.820000000007</v>
      </c>
      <c r="E52" s="434">
        <f t="shared" si="6"/>
        <v>7354871.6000000006</v>
      </c>
      <c r="F52" s="433">
        <v>616317.38999999978</v>
      </c>
      <c r="G52" s="433">
        <v>15863.66</v>
      </c>
      <c r="H52" s="435">
        <f t="shared" si="7"/>
        <v>632181.04999999981</v>
      </c>
    </row>
    <row r="53" spans="1:8">
      <c r="A53" s="59">
        <v>31</v>
      </c>
      <c r="B53" s="69" t="s">
        <v>286</v>
      </c>
      <c r="C53" s="63">
        <f>C47+C48+C49+C50+C51+C52</f>
        <v>61757172.100000001</v>
      </c>
      <c r="D53" s="63">
        <f>D47+D48+D49+D50+D51+D52</f>
        <v>216012.08000000002</v>
      </c>
      <c r="E53" s="434">
        <f t="shared" si="6"/>
        <v>61973184.18</v>
      </c>
      <c r="F53" s="63">
        <f>F47+F48+F49+F50+F51+F52</f>
        <v>55757243.270000003</v>
      </c>
      <c r="G53" s="63">
        <f>G47+G48+G49+G50+G51+G52</f>
        <v>185976.29</v>
      </c>
      <c r="H53" s="434">
        <f t="shared" si="7"/>
        <v>55943219.560000002</v>
      </c>
    </row>
    <row r="54" spans="1:8">
      <c r="A54" s="59">
        <v>32</v>
      </c>
      <c r="B54" s="69" t="s">
        <v>287</v>
      </c>
      <c r="C54" s="63">
        <f>C45-C53</f>
        <v>-37526332.279999807</v>
      </c>
      <c r="D54" s="63">
        <f>D45-D53</f>
        <v>120185.29999999941</v>
      </c>
      <c r="E54" s="434">
        <f t="shared" si="6"/>
        <v>-37406146.97999981</v>
      </c>
      <c r="F54" s="63">
        <f>F45-F53</f>
        <v>-34073986.110000014</v>
      </c>
      <c r="G54" s="63">
        <f>G45-G53</f>
        <v>2132826.7299999995</v>
      </c>
      <c r="H54" s="434">
        <f t="shared" si="7"/>
        <v>-31941159.380000014</v>
      </c>
    </row>
    <row r="55" spans="1:8">
      <c r="A55" s="59"/>
      <c r="B55" s="70"/>
      <c r="C55" s="71"/>
      <c r="D55" s="71"/>
      <c r="E55" s="67"/>
      <c r="F55" s="71"/>
      <c r="G55" s="71"/>
      <c r="H55" s="68"/>
    </row>
    <row r="56" spans="1:8">
      <c r="A56" s="59">
        <v>33</v>
      </c>
      <c r="B56" s="69" t="s">
        <v>160</v>
      </c>
      <c r="C56" s="63">
        <f>C31+C54</f>
        <v>17941186.500000186</v>
      </c>
      <c r="D56" s="63">
        <f>D31+D54</f>
        <v>2063829.0500000003</v>
      </c>
      <c r="E56" s="434">
        <f>C56+D56</f>
        <v>20005015.550000187</v>
      </c>
      <c r="F56" s="63">
        <f>F31+F54</f>
        <v>11677404.969999999</v>
      </c>
      <c r="G56" s="63">
        <f>G31+G54</f>
        <v>8651515.3300000019</v>
      </c>
      <c r="H56" s="435">
        <f>F56+G56</f>
        <v>20328920.300000001</v>
      </c>
    </row>
    <row r="57" spans="1:8">
      <c r="A57" s="59"/>
      <c r="B57" s="70"/>
      <c r="C57" s="71"/>
      <c r="D57" s="71"/>
      <c r="E57" s="436"/>
      <c r="F57" s="71"/>
      <c r="G57" s="71"/>
      <c r="H57" s="438"/>
    </row>
    <row r="58" spans="1:8">
      <c r="A58" s="59">
        <v>34</v>
      </c>
      <c r="B58" s="62" t="s">
        <v>159</v>
      </c>
      <c r="C58" s="433">
        <v>9202510.7799999993</v>
      </c>
      <c r="D58" s="60"/>
      <c r="E58" s="434">
        <f>C58+D58</f>
        <v>9202510.7799999993</v>
      </c>
      <c r="F58" s="433">
        <v>9400121.3100000005</v>
      </c>
      <c r="G58" s="60"/>
      <c r="H58" s="435">
        <f>F58+G58</f>
        <v>9400121.3100000005</v>
      </c>
    </row>
    <row r="59" spans="1:8" s="251" customFormat="1">
      <c r="A59" s="59">
        <v>35</v>
      </c>
      <c r="B59" s="62" t="s">
        <v>158</v>
      </c>
      <c r="C59" s="441"/>
      <c r="D59" s="60"/>
      <c r="E59" s="434">
        <f>C59+D59</f>
        <v>0</v>
      </c>
      <c r="F59" s="440"/>
      <c r="G59" s="60"/>
      <c r="H59" s="435">
        <f>F59+G59</f>
        <v>0</v>
      </c>
    </row>
    <row r="60" spans="1:8">
      <c r="A60" s="59">
        <v>36</v>
      </c>
      <c r="B60" s="62" t="s">
        <v>157</v>
      </c>
      <c r="C60" s="433">
        <v>815763.7699999999</v>
      </c>
      <c r="D60" s="60"/>
      <c r="E60" s="434">
        <f>C60+D60</f>
        <v>815763.7699999999</v>
      </c>
      <c r="F60" s="433">
        <v>403138.28</v>
      </c>
      <c r="G60" s="60"/>
      <c r="H60" s="435">
        <f>F60+G60</f>
        <v>403138.28</v>
      </c>
    </row>
    <row r="61" spans="1:8">
      <c r="A61" s="59">
        <v>37</v>
      </c>
      <c r="B61" s="69" t="s">
        <v>156</v>
      </c>
      <c r="C61" s="63">
        <f>C58+C59+C60</f>
        <v>10018274.549999999</v>
      </c>
      <c r="D61" s="63">
        <f>D58+D59+D60</f>
        <v>0</v>
      </c>
      <c r="E61" s="434">
        <f>C61+D61</f>
        <v>10018274.549999999</v>
      </c>
      <c r="F61" s="63">
        <f>F58+F59+F60</f>
        <v>9803259.5899999999</v>
      </c>
      <c r="G61" s="63">
        <f>G58+G59+G60</f>
        <v>0</v>
      </c>
      <c r="H61" s="435">
        <f>F61+G61</f>
        <v>9803259.5899999999</v>
      </c>
    </row>
    <row r="62" spans="1:8">
      <c r="A62" s="59"/>
      <c r="B62" s="74"/>
      <c r="C62" s="66"/>
      <c r="D62" s="66"/>
      <c r="E62" s="436"/>
      <c r="F62" s="66"/>
      <c r="G62" s="66"/>
      <c r="H62" s="438"/>
    </row>
    <row r="63" spans="1:8">
      <c r="A63" s="59">
        <v>38</v>
      </c>
      <c r="B63" s="75" t="s">
        <v>155</v>
      </c>
      <c r="C63" s="63">
        <f>C56-C61</f>
        <v>7922911.9500001874</v>
      </c>
      <c r="D63" s="63">
        <f>D56-D61</f>
        <v>2063829.0500000003</v>
      </c>
      <c r="E63" s="434">
        <f>C63+D63</f>
        <v>9986741.0000001881</v>
      </c>
      <c r="F63" s="63">
        <f>F56-F61</f>
        <v>1874145.379999999</v>
      </c>
      <c r="G63" s="63">
        <f>G56-G61</f>
        <v>8651515.3300000019</v>
      </c>
      <c r="H63" s="435">
        <f>F63+G63</f>
        <v>10525660.710000001</v>
      </c>
    </row>
    <row r="64" spans="1:8">
      <c r="A64" s="55">
        <v>39</v>
      </c>
      <c r="B64" s="62" t="s">
        <v>154</v>
      </c>
      <c r="C64" s="76">
        <v>2305388.6999999997</v>
      </c>
      <c r="D64" s="76"/>
      <c r="E64" s="434">
        <f>C64+D64</f>
        <v>2305388.6999999997</v>
      </c>
      <c r="F64" s="76">
        <v>307482.66999999993</v>
      </c>
      <c r="G64" s="76"/>
      <c r="H64" s="435">
        <f>F64+G64</f>
        <v>307482.66999999993</v>
      </c>
    </row>
    <row r="65" spans="1:8">
      <c r="A65" s="59">
        <v>40</v>
      </c>
      <c r="B65" s="69" t="s">
        <v>153</v>
      </c>
      <c r="C65" s="63">
        <f>C63-C64</f>
        <v>5617523.2500001881</v>
      </c>
      <c r="D65" s="63">
        <f>D63-D64</f>
        <v>2063829.0500000003</v>
      </c>
      <c r="E65" s="434">
        <f>C65+D65</f>
        <v>7681352.3000001889</v>
      </c>
      <c r="F65" s="63">
        <f>F63-F64</f>
        <v>1566662.709999999</v>
      </c>
      <c r="G65" s="63">
        <f>G63-G64</f>
        <v>8651515.3300000019</v>
      </c>
      <c r="H65" s="435">
        <f>F65+G65</f>
        <v>10218178.040000001</v>
      </c>
    </row>
    <row r="66" spans="1:8">
      <c r="A66" s="55">
        <v>41</v>
      </c>
      <c r="B66" s="62" t="s">
        <v>152</v>
      </c>
      <c r="C66" s="76">
        <v>-48430</v>
      </c>
      <c r="D66" s="76"/>
      <c r="E66" s="434">
        <f>C66+D66</f>
        <v>-48430</v>
      </c>
      <c r="F66" s="76">
        <v>-63642.65</v>
      </c>
      <c r="G66" s="76"/>
      <c r="H66" s="435">
        <f>F66+G66</f>
        <v>-63642.65</v>
      </c>
    </row>
    <row r="67" spans="1:8" ht="13.5" thickBot="1">
      <c r="A67" s="77">
        <v>42</v>
      </c>
      <c r="B67" s="78" t="s">
        <v>151</v>
      </c>
      <c r="C67" s="79">
        <f>C65+C66</f>
        <v>5569093.2500001881</v>
      </c>
      <c r="D67" s="79">
        <f>D65+D66</f>
        <v>2063829.0500000003</v>
      </c>
      <c r="E67" s="437">
        <f>C67+D67</f>
        <v>7632922.3000001889</v>
      </c>
      <c r="F67" s="79">
        <f>F65+F66</f>
        <v>1503020.0599999991</v>
      </c>
      <c r="G67" s="79">
        <f>G65+G66</f>
        <v>8651515.3300000019</v>
      </c>
      <c r="H67" s="439">
        <f>F67+G67</f>
        <v>10154535.390000001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 E45 E53:E54 E56 E61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13" zoomScaleNormal="100" workbookViewId="0">
      <selection activeCell="F22" activeCellId="3" sqref="C19 C22 F19 F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3" t="s">
        <v>460</v>
      </c>
    </row>
    <row r="2" spans="1:8">
      <c r="A2" s="2" t="s">
        <v>37</v>
      </c>
      <c r="B2" s="3" t="s">
        <v>484</v>
      </c>
    </row>
    <row r="3" spans="1:8">
      <c r="A3" s="4"/>
    </row>
    <row r="4" spans="1:8" ht="15" thickBot="1">
      <c r="A4" s="4" t="s">
        <v>80</v>
      </c>
      <c r="B4" s="4"/>
      <c r="C4" s="227"/>
      <c r="D4" s="227"/>
      <c r="E4" s="227"/>
      <c r="F4" s="228"/>
      <c r="G4" s="228"/>
      <c r="H4" s="229" t="s">
        <v>79</v>
      </c>
    </row>
    <row r="5" spans="1:8">
      <c r="A5" s="503" t="s">
        <v>12</v>
      </c>
      <c r="B5" s="505" t="s">
        <v>352</v>
      </c>
      <c r="C5" s="499" t="s">
        <v>74</v>
      </c>
      <c r="D5" s="500"/>
      <c r="E5" s="501"/>
      <c r="F5" s="499" t="s">
        <v>78</v>
      </c>
      <c r="G5" s="500"/>
      <c r="H5" s="502"/>
    </row>
    <row r="6" spans="1:8">
      <c r="A6" s="504"/>
      <c r="B6" s="506"/>
      <c r="C6" s="30" t="s">
        <v>299</v>
      </c>
      <c r="D6" s="30" t="s">
        <v>128</v>
      </c>
      <c r="E6" s="30" t="s">
        <v>115</v>
      </c>
      <c r="F6" s="30" t="s">
        <v>299</v>
      </c>
      <c r="G6" s="30" t="s">
        <v>128</v>
      </c>
      <c r="H6" s="31" t="s">
        <v>115</v>
      </c>
    </row>
    <row r="7" spans="1:8" s="19" customFormat="1">
      <c r="A7" s="230">
        <v>1</v>
      </c>
      <c r="B7" s="231" t="s">
        <v>386</v>
      </c>
      <c r="C7" s="36"/>
      <c r="D7" s="36"/>
      <c r="E7" s="232">
        <f>C7+D7</f>
        <v>0</v>
      </c>
      <c r="F7" s="36"/>
      <c r="G7" s="36"/>
      <c r="H7" s="37">
        <f t="shared" ref="H7:H53" si="0">F7+G7</f>
        <v>0</v>
      </c>
    </row>
    <row r="8" spans="1:8" s="19" customFormat="1">
      <c r="A8" s="230">
        <v>1.1000000000000001</v>
      </c>
      <c r="B8" s="286" t="s">
        <v>317</v>
      </c>
      <c r="C8" s="36"/>
      <c r="D8" s="36"/>
      <c r="E8" s="232">
        <f t="shared" ref="E8:E53" si="1">C8+D8</f>
        <v>0</v>
      </c>
      <c r="F8" s="36"/>
      <c r="G8" s="36"/>
      <c r="H8" s="37">
        <f t="shared" si="0"/>
        <v>0</v>
      </c>
    </row>
    <row r="9" spans="1:8" s="19" customFormat="1">
      <c r="A9" s="230">
        <v>1.2</v>
      </c>
      <c r="B9" s="286" t="s">
        <v>318</v>
      </c>
      <c r="C9" s="36"/>
      <c r="D9" s="36"/>
      <c r="E9" s="232">
        <f t="shared" si="1"/>
        <v>0</v>
      </c>
      <c r="F9" s="36"/>
      <c r="G9" s="36"/>
      <c r="H9" s="37">
        <f t="shared" si="0"/>
        <v>0</v>
      </c>
    </row>
    <row r="10" spans="1:8" s="19" customFormat="1">
      <c r="A10" s="230">
        <v>1.3</v>
      </c>
      <c r="B10" s="286" t="s">
        <v>319</v>
      </c>
      <c r="C10" s="36">
        <v>25733525.600000001</v>
      </c>
      <c r="D10" s="36"/>
      <c r="E10" s="232">
        <f t="shared" si="1"/>
        <v>25733525.600000001</v>
      </c>
      <c r="F10" s="36">
        <v>0</v>
      </c>
      <c r="G10" s="36">
        <v>49760791.670000002</v>
      </c>
      <c r="H10" s="37">
        <f t="shared" si="0"/>
        <v>49760791.670000002</v>
      </c>
    </row>
    <row r="11" spans="1:8" s="19" customFormat="1" ht="15.75">
      <c r="A11" s="230">
        <v>1.4</v>
      </c>
      <c r="B11" s="286" t="s">
        <v>300</v>
      </c>
      <c r="C11" s="36">
        <v>133267.34</v>
      </c>
      <c r="D11" s="36">
        <v>1027734.3</v>
      </c>
      <c r="E11" s="232">
        <f t="shared" si="1"/>
        <v>1161001.6400000001</v>
      </c>
      <c r="F11" s="432"/>
      <c r="G11" s="432"/>
      <c r="H11" s="37">
        <f t="shared" si="0"/>
        <v>0</v>
      </c>
    </row>
    <row r="12" spans="1:8" s="19" customFormat="1" ht="29.25" customHeight="1">
      <c r="A12" s="230">
        <v>2</v>
      </c>
      <c r="B12" s="234" t="s">
        <v>321</v>
      </c>
      <c r="C12" s="36"/>
      <c r="D12" s="36"/>
      <c r="E12" s="232">
        <f t="shared" si="1"/>
        <v>0</v>
      </c>
      <c r="F12" s="432"/>
      <c r="G12" s="432"/>
      <c r="H12" s="37">
        <f t="shared" si="0"/>
        <v>0</v>
      </c>
    </row>
    <row r="13" spans="1:8" s="19" customFormat="1" ht="19.899999999999999" customHeight="1">
      <c r="A13" s="230">
        <v>3</v>
      </c>
      <c r="B13" s="234" t="s">
        <v>320</v>
      </c>
      <c r="C13" s="36"/>
      <c r="D13" s="36"/>
      <c r="E13" s="232">
        <f t="shared" si="1"/>
        <v>0</v>
      </c>
      <c r="F13" s="432"/>
      <c r="G13" s="432"/>
      <c r="H13" s="37">
        <f t="shared" si="0"/>
        <v>0</v>
      </c>
    </row>
    <row r="14" spans="1:8" s="19" customFormat="1" ht="15.75">
      <c r="A14" s="230">
        <v>3.1</v>
      </c>
      <c r="B14" s="287" t="s">
        <v>301</v>
      </c>
      <c r="C14" s="36"/>
      <c r="D14" s="36"/>
      <c r="E14" s="232">
        <f t="shared" si="1"/>
        <v>0</v>
      </c>
      <c r="F14" s="432"/>
      <c r="G14" s="432"/>
      <c r="H14" s="37">
        <f t="shared" si="0"/>
        <v>0</v>
      </c>
    </row>
    <row r="15" spans="1:8" s="19" customFormat="1" ht="15.75">
      <c r="A15" s="230">
        <v>3.2</v>
      </c>
      <c r="B15" s="287" t="s">
        <v>302</v>
      </c>
      <c r="C15" s="36"/>
      <c r="D15" s="36"/>
      <c r="E15" s="232">
        <f t="shared" si="1"/>
        <v>0</v>
      </c>
      <c r="F15" s="432"/>
      <c r="G15" s="432"/>
      <c r="H15" s="37">
        <f t="shared" si="0"/>
        <v>0</v>
      </c>
    </row>
    <row r="16" spans="1:8" s="19" customFormat="1" ht="15.75">
      <c r="A16" s="230">
        <v>4</v>
      </c>
      <c r="B16" s="290" t="s">
        <v>331</v>
      </c>
      <c r="C16" s="36"/>
      <c r="D16" s="36"/>
      <c r="E16" s="232">
        <f t="shared" si="1"/>
        <v>0</v>
      </c>
      <c r="F16" s="432"/>
      <c r="G16" s="432"/>
      <c r="H16" s="37">
        <f t="shared" si="0"/>
        <v>0</v>
      </c>
    </row>
    <row r="17" spans="1:8" s="19" customFormat="1" ht="15.75">
      <c r="A17" s="230">
        <v>4.0999999999999996</v>
      </c>
      <c r="B17" s="287" t="s">
        <v>322</v>
      </c>
      <c r="C17" s="432">
        <v>14207443.619999999</v>
      </c>
      <c r="D17" s="432"/>
      <c r="E17" s="232">
        <f t="shared" si="1"/>
        <v>14207443.619999999</v>
      </c>
      <c r="F17" s="432">
        <v>52817529.829999998</v>
      </c>
      <c r="G17" s="432"/>
      <c r="H17" s="37">
        <f t="shared" si="0"/>
        <v>52817529.829999998</v>
      </c>
    </row>
    <row r="18" spans="1:8" s="19" customFormat="1" ht="15.75">
      <c r="A18" s="230">
        <v>4.2</v>
      </c>
      <c r="B18" s="287" t="s">
        <v>316</v>
      </c>
      <c r="C18" s="432"/>
      <c r="D18" s="432"/>
      <c r="E18" s="232">
        <f t="shared" si="1"/>
        <v>0</v>
      </c>
      <c r="F18" s="432"/>
      <c r="G18" s="432"/>
      <c r="H18" s="37">
        <f t="shared" si="0"/>
        <v>0</v>
      </c>
    </row>
    <row r="19" spans="1:8" s="19" customFormat="1" ht="15.75">
      <c r="A19" s="230">
        <v>5</v>
      </c>
      <c r="B19" s="234" t="s">
        <v>330</v>
      </c>
      <c r="C19" s="496">
        <f>C21+C22+C28+C29+C30+C31</f>
        <v>261875417.70000002</v>
      </c>
      <c r="D19" s="432"/>
      <c r="E19" s="232">
        <f t="shared" si="1"/>
        <v>261875417.70000002</v>
      </c>
      <c r="F19" s="496">
        <f>F21+F22+F28+F29+F30+F31</f>
        <v>269667311.49000001</v>
      </c>
      <c r="G19" s="432">
        <f>G21+G22+G28+G29+G30+G31</f>
        <v>0</v>
      </c>
      <c r="H19" s="37">
        <f t="shared" si="0"/>
        <v>269667311.49000001</v>
      </c>
    </row>
    <row r="20" spans="1:8" s="19" customFormat="1" ht="15.75">
      <c r="A20" s="230">
        <v>5.0999999999999996</v>
      </c>
      <c r="B20" s="288" t="s">
        <v>305</v>
      </c>
      <c r="C20" s="432">
        <v>0</v>
      </c>
      <c r="D20" s="432"/>
      <c r="E20" s="232">
        <f t="shared" si="1"/>
        <v>0</v>
      </c>
      <c r="F20" s="432">
        <v>0</v>
      </c>
      <c r="G20" s="432"/>
      <c r="H20" s="37">
        <f t="shared" si="0"/>
        <v>0</v>
      </c>
    </row>
    <row r="21" spans="1:8" s="19" customFormat="1" ht="15.75">
      <c r="A21" s="230">
        <v>5.2</v>
      </c>
      <c r="B21" s="288" t="s">
        <v>304</v>
      </c>
      <c r="C21" s="432">
        <v>124673.42</v>
      </c>
      <c r="D21" s="432"/>
      <c r="E21" s="232">
        <f t="shared" si="1"/>
        <v>124673.42</v>
      </c>
      <c r="F21" s="432">
        <v>24269.25</v>
      </c>
      <c r="G21" s="432"/>
      <c r="H21" s="37">
        <f t="shared" si="0"/>
        <v>24269.25</v>
      </c>
    </row>
    <row r="22" spans="1:8" s="19" customFormat="1" ht="15.75">
      <c r="A22" s="230">
        <v>5.3</v>
      </c>
      <c r="B22" s="288" t="s">
        <v>303</v>
      </c>
      <c r="C22" s="496">
        <f>SUM(C23:C27)</f>
        <v>257803891.29000002</v>
      </c>
      <c r="D22" s="432"/>
      <c r="E22" s="232">
        <f t="shared" si="1"/>
        <v>257803891.29000002</v>
      </c>
      <c r="F22" s="496">
        <f>SUM(F23:F27)</f>
        <v>267597816.13999999</v>
      </c>
      <c r="G22" s="432">
        <f>SUM(G23:G27)</f>
        <v>0</v>
      </c>
      <c r="H22" s="37">
        <f t="shared" si="0"/>
        <v>267597816.13999999</v>
      </c>
    </row>
    <row r="23" spans="1:8" s="19" customFormat="1" ht="15.75">
      <c r="A23" s="230" t="s">
        <v>21</v>
      </c>
      <c r="B23" s="235" t="s">
        <v>81</v>
      </c>
      <c r="C23" s="432">
        <v>193351974.31</v>
      </c>
      <c r="D23" s="432"/>
      <c r="E23" s="232">
        <f t="shared" si="1"/>
        <v>193351974.31</v>
      </c>
      <c r="F23" s="432">
        <v>213120789.63999999</v>
      </c>
      <c r="G23" s="432"/>
      <c r="H23" s="37">
        <f t="shared" si="0"/>
        <v>213120789.63999999</v>
      </c>
    </row>
    <row r="24" spans="1:8" s="19" customFormat="1" ht="15.75">
      <c r="A24" s="230" t="s">
        <v>22</v>
      </c>
      <c r="B24" s="235" t="s">
        <v>82</v>
      </c>
      <c r="C24" s="432">
        <v>33395509.43</v>
      </c>
      <c r="D24" s="432"/>
      <c r="E24" s="232">
        <f t="shared" si="1"/>
        <v>33395509.43</v>
      </c>
      <c r="F24" s="432">
        <v>20461659.539999999</v>
      </c>
      <c r="G24" s="432"/>
      <c r="H24" s="37">
        <f t="shared" si="0"/>
        <v>20461659.539999999</v>
      </c>
    </row>
    <row r="25" spans="1:8" s="19" customFormat="1" ht="15.75">
      <c r="A25" s="230" t="s">
        <v>23</v>
      </c>
      <c r="B25" s="235" t="s">
        <v>83</v>
      </c>
      <c r="C25" s="432">
        <v>0</v>
      </c>
      <c r="D25" s="432"/>
      <c r="E25" s="232">
        <f t="shared" si="1"/>
        <v>0</v>
      </c>
      <c r="F25" s="432">
        <v>0</v>
      </c>
      <c r="G25" s="432"/>
      <c r="H25" s="37">
        <f t="shared" si="0"/>
        <v>0</v>
      </c>
    </row>
    <row r="26" spans="1:8" s="19" customFormat="1" ht="15.75">
      <c r="A26" s="230" t="s">
        <v>24</v>
      </c>
      <c r="B26" s="235" t="s">
        <v>84</v>
      </c>
      <c r="C26" s="432">
        <v>31056407.550000001</v>
      </c>
      <c r="D26" s="432"/>
      <c r="E26" s="232">
        <f t="shared" si="1"/>
        <v>31056407.550000001</v>
      </c>
      <c r="F26" s="432">
        <v>34015366.960000001</v>
      </c>
      <c r="G26" s="432"/>
      <c r="H26" s="37">
        <f t="shared" si="0"/>
        <v>34015366.960000001</v>
      </c>
    </row>
    <row r="27" spans="1:8" s="19" customFormat="1" ht="15.75">
      <c r="A27" s="230" t="s">
        <v>25</v>
      </c>
      <c r="B27" s="235" t="s">
        <v>85</v>
      </c>
      <c r="C27" s="432">
        <v>0</v>
      </c>
      <c r="D27" s="432"/>
      <c r="E27" s="232">
        <f t="shared" si="1"/>
        <v>0</v>
      </c>
      <c r="F27" s="432">
        <v>0</v>
      </c>
      <c r="G27" s="432"/>
      <c r="H27" s="37">
        <f t="shared" si="0"/>
        <v>0</v>
      </c>
    </row>
    <row r="28" spans="1:8" s="19" customFormat="1" ht="15.75">
      <c r="A28" s="230">
        <v>5.4</v>
      </c>
      <c r="B28" s="288" t="s">
        <v>306</v>
      </c>
      <c r="C28" s="432">
        <v>3946852.99</v>
      </c>
      <c r="D28" s="432"/>
      <c r="E28" s="232">
        <f t="shared" si="1"/>
        <v>3946852.99</v>
      </c>
      <c r="F28" s="432">
        <v>2045226.1</v>
      </c>
      <c r="G28" s="432"/>
      <c r="H28" s="37">
        <f t="shared" si="0"/>
        <v>2045226.1</v>
      </c>
    </row>
    <row r="29" spans="1:8" s="19" customFormat="1" ht="15.75">
      <c r="A29" s="230">
        <v>5.5</v>
      </c>
      <c r="B29" s="288" t="s">
        <v>307</v>
      </c>
      <c r="C29" s="432"/>
      <c r="D29" s="432"/>
      <c r="E29" s="232">
        <f t="shared" si="1"/>
        <v>0</v>
      </c>
      <c r="F29" s="432">
        <v>0</v>
      </c>
      <c r="G29" s="432"/>
      <c r="H29" s="37">
        <f t="shared" si="0"/>
        <v>0</v>
      </c>
    </row>
    <row r="30" spans="1:8" s="19" customFormat="1" ht="15.75">
      <c r="A30" s="230">
        <v>5.6</v>
      </c>
      <c r="B30" s="288" t="s">
        <v>308</v>
      </c>
      <c r="C30" s="432"/>
      <c r="D30" s="432"/>
      <c r="E30" s="232">
        <f t="shared" si="1"/>
        <v>0</v>
      </c>
      <c r="F30" s="432">
        <v>0</v>
      </c>
      <c r="G30" s="432"/>
      <c r="H30" s="37">
        <f t="shared" si="0"/>
        <v>0</v>
      </c>
    </row>
    <row r="31" spans="1:8" s="19" customFormat="1" ht="15.75">
      <c r="A31" s="230">
        <v>5.7</v>
      </c>
      <c r="B31" s="288" t="s">
        <v>85</v>
      </c>
      <c r="C31" s="432"/>
      <c r="D31" s="432"/>
      <c r="E31" s="232">
        <f t="shared" si="1"/>
        <v>0</v>
      </c>
      <c r="F31" s="432">
        <v>0</v>
      </c>
      <c r="G31" s="432"/>
      <c r="H31" s="37">
        <f t="shared" si="0"/>
        <v>0</v>
      </c>
    </row>
    <row r="32" spans="1:8" s="19" customFormat="1" ht="15.75">
      <c r="A32" s="230">
        <v>6</v>
      </c>
      <c r="B32" s="234" t="s">
        <v>336</v>
      </c>
      <c r="C32" s="432"/>
      <c r="D32" s="432"/>
      <c r="E32" s="232">
        <f t="shared" si="1"/>
        <v>0</v>
      </c>
      <c r="F32" s="432"/>
      <c r="G32" s="432"/>
      <c r="H32" s="37">
        <f t="shared" si="0"/>
        <v>0</v>
      </c>
    </row>
    <row r="33" spans="1:8" s="19" customFormat="1" ht="15.75">
      <c r="A33" s="230">
        <v>6.1</v>
      </c>
      <c r="B33" s="289" t="s">
        <v>326</v>
      </c>
      <c r="C33" s="432">
        <v>16227500</v>
      </c>
      <c r="D33" s="432">
        <v>6468976.3799999999</v>
      </c>
      <c r="E33" s="232">
        <f t="shared" si="1"/>
        <v>22696476.379999999</v>
      </c>
      <c r="F33" s="432"/>
      <c r="G33" s="432"/>
      <c r="H33" s="37">
        <f t="shared" si="0"/>
        <v>0</v>
      </c>
    </row>
    <row r="34" spans="1:8" s="19" customFormat="1" ht="15.75">
      <c r="A34" s="230">
        <v>6.2</v>
      </c>
      <c r="B34" s="289" t="s">
        <v>327</v>
      </c>
      <c r="C34" s="432">
        <v>2700000</v>
      </c>
      <c r="D34" s="432">
        <v>19595079.969999999</v>
      </c>
      <c r="E34" s="232">
        <f t="shared" si="1"/>
        <v>22295079.969999999</v>
      </c>
      <c r="F34" s="432"/>
      <c r="G34" s="432"/>
      <c r="H34" s="37">
        <f t="shared" si="0"/>
        <v>0</v>
      </c>
    </row>
    <row r="35" spans="1:8" s="19" customFormat="1">
      <c r="A35" s="230">
        <v>6.3</v>
      </c>
      <c r="B35" s="289" t="s">
        <v>323</v>
      </c>
      <c r="C35" s="36"/>
      <c r="D35" s="36"/>
      <c r="E35" s="232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30">
        <v>6.4</v>
      </c>
      <c r="B36" s="289" t="s">
        <v>324</v>
      </c>
      <c r="C36" s="36"/>
      <c r="D36" s="36"/>
      <c r="E36" s="232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30">
        <v>6.5</v>
      </c>
      <c r="B37" s="289" t="s">
        <v>325</v>
      </c>
      <c r="C37" s="36"/>
      <c r="D37" s="36"/>
      <c r="E37" s="232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30">
        <v>6.6</v>
      </c>
      <c r="B38" s="289" t="s">
        <v>328</v>
      </c>
      <c r="C38" s="36"/>
      <c r="D38" s="36"/>
      <c r="E38" s="232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30">
        <v>6.7</v>
      </c>
      <c r="B39" s="289" t="s">
        <v>329</v>
      </c>
      <c r="C39" s="36"/>
      <c r="D39" s="36"/>
      <c r="E39" s="232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30">
        <v>7</v>
      </c>
      <c r="B40" s="234" t="s">
        <v>332</v>
      </c>
      <c r="C40" s="36"/>
      <c r="D40" s="36"/>
      <c r="E40" s="232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30">
        <v>7.1</v>
      </c>
      <c r="B41" s="233" t="s">
        <v>333</v>
      </c>
      <c r="C41" s="432">
        <v>2013290.29</v>
      </c>
      <c r="D41" s="432">
        <v>566750.46</v>
      </c>
      <c r="E41" s="232">
        <f t="shared" si="1"/>
        <v>2580040.75</v>
      </c>
      <c r="F41" s="432">
        <v>1226965.2986999999</v>
      </c>
      <c r="G41" s="432">
        <v>2004722.1953</v>
      </c>
      <c r="H41" s="37">
        <f t="shared" si="0"/>
        <v>3231687.4939999999</v>
      </c>
    </row>
    <row r="42" spans="1:8" s="19" customFormat="1" ht="25.5">
      <c r="A42" s="230">
        <v>7.2</v>
      </c>
      <c r="B42" s="233" t="s">
        <v>334</v>
      </c>
      <c r="C42" s="432">
        <v>492824.01999999955</v>
      </c>
      <c r="D42" s="432">
        <v>27432.125495999986</v>
      </c>
      <c r="E42" s="232">
        <f t="shared" si="1"/>
        <v>520256.14549599955</v>
      </c>
      <c r="F42" s="432">
        <v>543583</v>
      </c>
      <c r="G42" s="432">
        <v>363537.54000000004</v>
      </c>
      <c r="H42" s="37">
        <f t="shared" si="0"/>
        <v>907120.54</v>
      </c>
    </row>
    <row r="43" spans="1:8" s="19" customFormat="1" ht="25.5">
      <c r="A43" s="230">
        <v>7.3</v>
      </c>
      <c r="B43" s="233" t="s">
        <v>337</v>
      </c>
      <c r="C43" s="432">
        <v>10248348.16</v>
      </c>
      <c r="D43" s="432">
        <v>15336135.41</v>
      </c>
      <c r="E43" s="232">
        <f t="shared" si="1"/>
        <v>25584483.57</v>
      </c>
      <c r="F43" s="432">
        <v>5501913.3600000003</v>
      </c>
      <c r="G43" s="432">
        <v>14020512.810000001</v>
      </c>
      <c r="H43" s="37">
        <f t="shared" si="0"/>
        <v>19522426.170000002</v>
      </c>
    </row>
    <row r="44" spans="1:8" s="19" customFormat="1" ht="25.5">
      <c r="A44" s="230">
        <v>7.4</v>
      </c>
      <c r="B44" s="233" t="s">
        <v>338</v>
      </c>
      <c r="C44" s="432">
        <v>6743777.46</v>
      </c>
      <c r="D44" s="432">
        <v>7125514.9400000004</v>
      </c>
      <c r="E44" s="232">
        <f t="shared" si="1"/>
        <v>13869292.4</v>
      </c>
      <c r="F44" s="432">
        <v>3146343.71</v>
      </c>
      <c r="G44" s="432">
        <v>6317015.8899999997</v>
      </c>
      <c r="H44" s="37">
        <f t="shared" si="0"/>
        <v>9463359.5999999996</v>
      </c>
    </row>
    <row r="45" spans="1:8" s="19" customFormat="1">
      <c r="A45" s="230">
        <v>8</v>
      </c>
      <c r="B45" s="234" t="s">
        <v>315</v>
      </c>
      <c r="C45" s="36"/>
      <c r="D45" s="36"/>
      <c r="E45" s="232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30">
        <v>8.1</v>
      </c>
      <c r="B46" s="287" t="s">
        <v>339</v>
      </c>
      <c r="C46" s="36"/>
      <c r="D46" s="36"/>
      <c r="E46" s="232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30">
        <v>8.1999999999999993</v>
      </c>
      <c r="B47" s="287" t="s">
        <v>340</v>
      </c>
      <c r="C47" s="36"/>
      <c r="D47" s="36"/>
      <c r="E47" s="232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30">
        <v>8.3000000000000007</v>
      </c>
      <c r="B48" s="287" t="s">
        <v>341</v>
      </c>
      <c r="C48" s="36"/>
      <c r="D48" s="36"/>
      <c r="E48" s="232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30">
        <v>8.4</v>
      </c>
      <c r="B49" s="287" t="s">
        <v>342</v>
      </c>
      <c r="C49" s="36"/>
      <c r="D49" s="36"/>
      <c r="E49" s="232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30">
        <v>8.5</v>
      </c>
      <c r="B50" s="287" t="s">
        <v>343</v>
      </c>
      <c r="C50" s="36"/>
      <c r="D50" s="36"/>
      <c r="E50" s="232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30">
        <v>8.6</v>
      </c>
      <c r="B51" s="287" t="s">
        <v>344</v>
      </c>
      <c r="C51" s="36"/>
      <c r="D51" s="36"/>
      <c r="E51" s="232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30">
        <v>8.6999999999999993</v>
      </c>
      <c r="B52" s="287" t="s">
        <v>345</v>
      </c>
      <c r="C52" s="36"/>
      <c r="D52" s="36"/>
      <c r="E52" s="232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6">
        <v>9</v>
      </c>
      <c r="B53" s="237" t="s">
        <v>335</v>
      </c>
      <c r="C53" s="238"/>
      <c r="D53" s="238"/>
      <c r="E53" s="239">
        <f t="shared" si="1"/>
        <v>0</v>
      </c>
      <c r="F53" s="238"/>
      <c r="G53" s="238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22" sqref="C2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36</v>
      </c>
      <c r="B1" s="3" t="s">
        <v>460</v>
      </c>
      <c r="C1" s="3"/>
    </row>
    <row r="2" spans="1:8">
      <c r="A2" s="2" t="s">
        <v>37</v>
      </c>
      <c r="B2" s="3" t="s">
        <v>484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209</v>
      </c>
      <c r="B4" s="173" t="s">
        <v>309</v>
      </c>
      <c r="D4" s="81" t="s">
        <v>79</v>
      </c>
    </row>
    <row r="5" spans="1:8" ht="15" customHeight="1">
      <c r="A5" s="272" t="s">
        <v>12</v>
      </c>
      <c r="B5" s="273"/>
      <c r="C5" s="396" t="s">
        <v>5</v>
      </c>
      <c r="D5" s="397" t="s">
        <v>6</v>
      </c>
    </row>
    <row r="6" spans="1:8" ht="15" customHeight="1">
      <c r="A6" s="82">
        <v>1</v>
      </c>
      <c r="B6" s="387" t="s">
        <v>313</v>
      </c>
      <c r="C6" s="389">
        <f>C7+C9+C10</f>
        <v>625066252.29049587</v>
      </c>
      <c r="D6" s="390">
        <f>D7+D9+D10</f>
        <v>539214651.98574901</v>
      </c>
    </row>
    <row r="7" spans="1:8" ht="15" customHeight="1">
      <c r="A7" s="82">
        <v>1.1000000000000001</v>
      </c>
      <c r="B7" s="387" t="s">
        <v>208</v>
      </c>
      <c r="C7" s="391">
        <v>619201503.20449591</v>
      </c>
      <c r="D7" s="392">
        <v>533355944.87274903</v>
      </c>
    </row>
    <row r="8" spans="1:8">
      <c r="A8" s="82" t="s">
        <v>20</v>
      </c>
      <c r="B8" s="387" t="s">
        <v>207</v>
      </c>
      <c r="C8" s="392">
        <v>577574.98</v>
      </c>
      <c r="D8" s="392">
        <v>577574.98</v>
      </c>
    </row>
    <row r="9" spans="1:8" ht="15" customHeight="1">
      <c r="A9" s="82">
        <v>1.2</v>
      </c>
      <c r="B9" s="388" t="s">
        <v>206</v>
      </c>
      <c r="C9" s="391">
        <v>4034179.0860000001</v>
      </c>
      <c r="D9" s="392">
        <v>4142587.1130000008</v>
      </c>
    </row>
    <row r="10" spans="1:8" ht="15" customHeight="1">
      <c r="A10" s="82">
        <v>1.3</v>
      </c>
      <c r="B10" s="387" t="s">
        <v>34</v>
      </c>
      <c r="C10" s="393">
        <v>1830570.0000000002</v>
      </c>
      <c r="D10" s="392">
        <v>1716120.0000000002</v>
      </c>
    </row>
    <row r="11" spans="1:8" ht="15" customHeight="1">
      <c r="A11" s="82">
        <v>2</v>
      </c>
      <c r="B11" s="387" t="s">
        <v>310</v>
      </c>
      <c r="C11" s="391">
        <v>7888638.9500549221</v>
      </c>
      <c r="D11" s="392">
        <v>4922332.026699448</v>
      </c>
    </row>
    <row r="12" spans="1:8" ht="15" customHeight="1">
      <c r="A12" s="82">
        <v>3</v>
      </c>
      <c r="B12" s="387" t="s">
        <v>311</v>
      </c>
      <c r="C12" s="393">
        <v>210832847.31321493</v>
      </c>
      <c r="D12" s="442">
        <v>210832847.31321493</v>
      </c>
    </row>
    <row r="13" spans="1:8" ht="15" customHeight="1" thickBot="1">
      <c r="A13" s="84">
        <v>4</v>
      </c>
      <c r="B13" s="85" t="s">
        <v>312</v>
      </c>
      <c r="C13" s="394">
        <f>C6+C11+C12</f>
        <v>843787738.55376565</v>
      </c>
      <c r="D13" s="395">
        <f>D6+D11+D12</f>
        <v>754969831.32566333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pane xSplit="1" ySplit="4" topLeftCell="B1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36</v>
      </c>
      <c r="B1" s="3" t="s">
        <v>460</v>
      </c>
    </row>
    <row r="2" spans="1:3">
      <c r="A2" s="2" t="s">
        <v>37</v>
      </c>
      <c r="B2" s="3" t="s">
        <v>484</v>
      </c>
    </row>
    <row r="4" spans="1:3" ht="16.5" customHeight="1" thickBot="1">
      <c r="A4" s="90" t="s">
        <v>86</v>
      </c>
      <c r="B4" s="91" t="s">
        <v>279</v>
      </c>
      <c r="C4" s="92"/>
    </row>
    <row r="5" spans="1:3">
      <c r="A5" s="93"/>
      <c r="B5" s="507" t="s">
        <v>87</v>
      </c>
      <c r="C5" s="508"/>
    </row>
    <row r="6" spans="1:3" ht="15">
      <c r="A6" s="94">
        <v>1</v>
      </c>
      <c r="B6" s="444" t="s">
        <v>461</v>
      </c>
      <c r="C6" s="96"/>
    </row>
    <row r="7" spans="1:3" ht="15">
      <c r="A7" s="94">
        <v>2</v>
      </c>
      <c r="B7" s="444" t="s">
        <v>462</v>
      </c>
      <c r="C7" s="96"/>
    </row>
    <row r="8" spans="1:3" ht="15">
      <c r="A8" s="94">
        <v>3</v>
      </c>
      <c r="B8" s="444" t="s">
        <v>463</v>
      </c>
      <c r="C8" s="96"/>
    </row>
    <row r="9" spans="1:3" ht="15">
      <c r="A9" s="94">
        <v>4</v>
      </c>
      <c r="B9" s="444" t="s">
        <v>464</v>
      </c>
      <c r="C9" s="96"/>
    </row>
    <row r="10" spans="1:3" ht="15">
      <c r="A10" s="94">
        <v>5</v>
      </c>
      <c r="B10" s="444" t="s">
        <v>465</v>
      </c>
      <c r="C10" s="96"/>
    </row>
    <row r="11" spans="1:3">
      <c r="A11" s="94"/>
      <c r="B11" s="95"/>
      <c r="C11" s="96"/>
    </row>
    <row r="12" spans="1:3">
      <c r="A12" s="94"/>
      <c r="B12" s="509"/>
      <c r="C12" s="510"/>
    </row>
    <row r="13" spans="1:3">
      <c r="A13" s="94"/>
      <c r="B13" s="511" t="s">
        <v>88</v>
      </c>
      <c r="C13" s="512"/>
    </row>
    <row r="14" spans="1:3" ht="15">
      <c r="A14" s="94">
        <v>1</v>
      </c>
      <c r="B14" s="444" t="s">
        <v>458</v>
      </c>
      <c r="C14" s="97"/>
    </row>
    <row r="15" spans="1:3" ht="15">
      <c r="A15" s="94">
        <v>2</v>
      </c>
      <c r="B15" s="444" t="s">
        <v>467</v>
      </c>
      <c r="C15" s="97"/>
    </row>
    <row r="16" spans="1:3" ht="15">
      <c r="A16" s="94">
        <v>3</v>
      </c>
      <c r="B16" s="444" t="s">
        <v>466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11" t="s">
        <v>89</v>
      </c>
      <c r="C19" s="512"/>
    </row>
    <row r="20" spans="1:3" ht="15">
      <c r="A20" s="94">
        <v>1</v>
      </c>
      <c r="B20" s="444" t="s">
        <v>468</v>
      </c>
      <c r="C20" s="445">
        <v>0.60199999999999998</v>
      </c>
    </row>
    <row r="21" spans="1:3" ht="15">
      <c r="A21" s="94">
        <v>2</v>
      </c>
      <c r="B21" s="444" t="s">
        <v>469</v>
      </c>
      <c r="C21" s="445">
        <v>9.9000000000000005E-2</v>
      </c>
    </row>
    <row r="22" spans="1:3" ht="15">
      <c r="A22" s="94">
        <v>3</v>
      </c>
      <c r="B22" s="444" t="s">
        <v>470</v>
      </c>
      <c r="C22" s="445">
        <v>9.9000000000000005E-2</v>
      </c>
    </row>
    <row r="23" spans="1:3" ht="15">
      <c r="A23" s="94">
        <v>4</v>
      </c>
      <c r="B23" s="444" t="s">
        <v>471</v>
      </c>
      <c r="C23" s="445">
        <v>9.3399999999999997E-2</v>
      </c>
    </row>
    <row r="24" spans="1:3" ht="27">
      <c r="A24" s="94">
        <v>5</v>
      </c>
      <c r="B24" s="444" t="s">
        <v>472</v>
      </c>
      <c r="C24" s="445">
        <v>8.7900000000000006E-2</v>
      </c>
    </row>
    <row r="25" spans="1:3" ht="27">
      <c r="A25" s="94">
        <v>6</v>
      </c>
      <c r="B25" s="444" t="s">
        <v>473</v>
      </c>
      <c r="C25" s="445">
        <v>1.8700000000000001E-2</v>
      </c>
    </row>
    <row r="26" spans="1:3" ht="15.75" customHeight="1">
      <c r="A26" s="94"/>
      <c r="B26" s="95"/>
      <c r="C26" s="96"/>
    </row>
    <row r="27" spans="1:3" ht="29.25" customHeight="1">
      <c r="A27" s="94"/>
      <c r="B27" s="511" t="s">
        <v>90</v>
      </c>
      <c r="C27" s="512"/>
    </row>
    <row r="28" spans="1:3" ht="15">
      <c r="A28" s="94">
        <v>1</v>
      </c>
      <c r="B28" s="444" t="s">
        <v>474</v>
      </c>
      <c r="C28" s="445">
        <v>7.3800000000000004E-2</v>
      </c>
    </row>
    <row r="29" spans="1:3" ht="15">
      <c r="A29" s="443">
        <v>2</v>
      </c>
      <c r="B29" s="446" t="s">
        <v>475</v>
      </c>
      <c r="C29" s="445">
        <v>7.3800000000000004E-2</v>
      </c>
    </row>
    <row r="30" spans="1:3" ht="15">
      <c r="A30" s="94">
        <v>3</v>
      </c>
      <c r="B30" s="446" t="s">
        <v>476</v>
      </c>
      <c r="C30" s="445">
        <v>7.3800000000000004E-2</v>
      </c>
    </row>
    <row r="31" spans="1:3" ht="15">
      <c r="A31" s="443">
        <v>4</v>
      </c>
      <c r="B31" s="446" t="s">
        <v>477</v>
      </c>
      <c r="C31" s="445">
        <v>7.6499999999999999E-2</v>
      </c>
    </row>
    <row r="32" spans="1:3" ht="15">
      <c r="A32" s="94">
        <v>5</v>
      </c>
      <c r="B32" s="446" t="s">
        <v>478</v>
      </c>
      <c r="C32" s="447">
        <v>0.14080000000000001</v>
      </c>
    </row>
    <row r="33" spans="1:3" ht="15.75" thickBot="1">
      <c r="A33" s="443">
        <v>6</v>
      </c>
      <c r="B33" s="444" t="s">
        <v>479</v>
      </c>
      <c r="C33" s="448">
        <v>8.4500000000000006E-2</v>
      </c>
    </row>
    <row r="34" spans="1:3" ht="15" thickBot="1">
      <c r="A34" s="99"/>
      <c r="B34" s="100"/>
      <c r="C34" s="101"/>
    </row>
  </sheetData>
  <mergeCells count="5">
    <mergeCell ref="B5:C5"/>
    <mergeCell ref="B12:C12"/>
    <mergeCell ref="B13:C13"/>
    <mergeCell ref="B27:C27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16" sqref="C16:D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2" t="s">
        <v>36</v>
      </c>
      <c r="B1" s="3" t="s">
        <v>460</v>
      </c>
      <c r="C1" s="115"/>
      <c r="D1" s="115"/>
      <c r="E1" s="115"/>
      <c r="F1" s="19"/>
    </row>
    <row r="2" spans="1:7" s="102" customFormat="1" ht="15.75" customHeight="1">
      <c r="A2" s="322" t="s">
        <v>37</v>
      </c>
      <c r="B2" s="3" t="s">
        <v>484</v>
      </c>
    </row>
    <row r="3" spans="1:7" s="102" customFormat="1" ht="15.75" customHeight="1">
      <c r="A3" s="322"/>
    </row>
    <row r="4" spans="1:7" s="102" customFormat="1" ht="15.75" customHeight="1" thickBot="1">
      <c r="A4" s="323" t="s">
        <v>213</v>
      </c>
      <c r="B4" s="517" t="s">
        <v>359</v>
      </c>
      <c r="C4" s="518"/>
      <c r="D4" s="518"/>
      <c r="E4" s="518"/>
    </row>
    <row r="5" spans="1:7" s="106" customFormat="1" ht="17.45" customHeight="1">
      <c r="A5" s="252"/>
      <c r="B5" s="253"/>
      <c r="C5" s="104" t="s">
        <v>0</v>
      </c>
      <c r="D5" s="104" t="s">
        <v>1</v>
      </c>
      <c r="E5" s="105" t="s">
        <v>2</v>
      </c>
    </row>
    <row r="6" spans="1:7" s="19" customFormat="1" ht="14.45" customHeight="1">
      <c r="A6" s="324"/>
      <c r="B6" s="513" t="s">
        <v>366</v>
      </c>
      <c r="C6" s="513" t="s">
        <v>99</v>
      </c>
      <c r="D6" s="515" t="s">
        <v>212</v>
      </c>
      <c r="E6" s="516"/>
      <c r="G6" s="5"/>
    </row>
    <row r="7" spans="1:7" s="19" customFormat="1" ht="99.6" customHeight="1">
      <c r="A7" s="324"/>
      <c r="B7" s="514"/>
      <c r="C7" s="513"/>
      <c r="D7" s="361" t="s">
        <v>211</v>
      </c>
      <c r="E7" s="362" t="s">
        <v>367</v>
      </c>
      <c r="G7" s="5"/>
    </row>
    <row r="8" spans="1:7">
      <c r="A8" s="325">
        <v>1</v>
      </c>
      <c r="B8" s="363" t="s">
        <v>41</v>
      </c>
      <c r="C8" s="449">
        <v>19333241.240000002</v>
      </c>
      <c r="D8" s="449"/>
      <c r="E8" s="453">
        <f>C8-D8</f>
        <v>19333241.240000002</v>
      </c>
      <c r="F8" s="19"/>
    </row>
    <row r="9" spans="1:7">
      <c r="A9" s="325">
        <v>2</v>
      </c>
      <c r="B9" s="363" t="s">
        <v>42</v>
      </c>
      <c r="C9" s="449">
        <v>33896314.93</v>
      </c>
      <c r="D9" s="449"/>
      <c r="E9" s="453">
        <f t="shared" ref="E9:E20" si="0">C9-D9</f>
        <v>33896314.93</v>
      </c>
      <c r="F9" s="19"/>
    </row>
    <row r="10" spans="1:7">
      <c r="A10" s="325">
        <v>3</v>
      </c>
      <c r="B10" s="363" t="s">
        <v>43</v>
      </c>
      <c r="C10" s="449">
        <v>21875499.279999997</v>
      </c>
      <c r="D10" s="449"/>
      <c r="E10" s="453">
        <f t="shared" si="0"/>
        <v>21875499.279999997</v>
      </c>
      <c r="F10" s="19"/>
    </row>
    <row r="11" spans="1:7">
      <c r="A11" s="325">
        <v>4</v>
      </c>
      <c r="B11" s="363" t="s">
        <v>44</v>
      </c>
      <c r="C11" s="449"/>
      <c r="D11" s="449"/>
      <c r="E11" s="453">
        <f t="shared" si="0"/>
        <v>0</v>
      </c>
      <c r="F11" s="19"/>
    </row>
    <row r="12" spans="1:7">
      <c r="A12" s="325">
        <v>5</v>
      </c>
      <c r="B12" s="363" t="s">
        <v>45</v>
      </c>
      <c r="C12" s="449"/>
      <c r="D12" s="449"/>
      <c r="E12" s="453">
        <f t="shared" si="0"/>
        <v>0</v>
      </c>
      <c r="F12" s="19"/>
    </row>
    <row r="13" spans="1:7">
      <c r="A13" s="325">
        <v>6.1</v>
      </c>
      <c r="B13" s="364" t="s">
        <v>46</v>
      </c>
      <c r="C13" s="450">
        <v>644492860.89539111</v>
      </c>
      <c r="D13" s="449"/>
      <c r="E13" s="453">
        <f t="shared" si="0"/>
        <v>644492860.89539111</v>
      </c>
      <c r="F13" s="19"/>
    </row>
    <row r="14" spans="1:7">
      <c r="A14" s="325">
        <v>6.2</v>
      </c>
      <c r="B14" s="365" t="s">
        <v>47</v>
      </c>
      <c r="C14" s="451">
        <v>-17446115.44640018</v>
      </c>
      <c r="D14" s="449"/>
      <c r="E14" s="453">
        <f t="shared" si="0"/>
        <v>-17446115.44640018</v>
      </c>
      <c r="F14" s="19"/>
    </row>
    <row r="15" spans="1:7">
      <c r="A15" s="325">
        <v>6</v>
      </c>
      <c r="B15" s="363" t="s">
        <v>48</v>
      </c>
      <c r="C15" s="449">
        <f>C13+C14</f>
        <v>627046745.44899094</v>
      </c>
      <c r="D15" s="449"/>
      <c r="E15" s="453">
        <f t="shared" si="0"/>
        <v>627046745.44899094</v>
      </c>
      <c r="F15" s="19"/>
    </row>
    <row r="16" spans="1:7">
      <c r="A16" s="325">
        <v>7</v>
      </c>
      <c r="B16" s="363" t="s">
        <v>49</v>
      </c>
      <c r="C16" s="449">
        <v>12516188.100000001</v>
      </c>
      <c r="D16" s="449"/>
      <c r="E16" s="453">
        <f t="shared" si="0"/>
        <v>12516188.100000001</v>
      </c>
      <c r="F16" s="19"/>
    </row>
    <row r="17" spans="1:7">
      <c r="A17" s="325">
        <v>8</v>
      </c>
      <c r="B17" s="363" t="s">
        <v>210</v>
      </c>
      <c r="C17" s="449">
        <v>324235</v>
      </c>
      <c r="D17" s="449"/>
      <c r="E17" s="453">
        <f t="shared" si="0"/>
        <v>324235</v>
      </c>
      <c r="F17" s="326"/>
      <c r="G17" s="109"/>
    </row>
    <row r="18" spans="1:7">
      <c r="A18" s="325">
        <v>9</v>
      </c>
      <c r="B18" s="363" t="s">
        <v>50</v>
      </c>
      <c r="C18" s="449">
        <v>0</v>
      </c>
      <c r="D18" s="449"/>
      <c r="E18" s="453">
        <f t="shared" si="0"/>
        <v>0</v>
      </c>
      <c r="F18" s="19"/>
      <c r="G18" s="109"/>
    </row>
    <row r="19" spans="1:7">
      <c r="A19" s="325">
        <v>10</v>
      </c>
      <c r="B19" s="363" t="s">
        <v>51</v>
      </c>
      <c r="C19" s="449">
        <v>12505532.57</v>
      </c>
      <c r="D19" s="452">
        <v>4408012.59</v>
      </c>
      <c r="E19" s="453">
        <f t="shared" si="0"/>
        <v>8097519.9800000004</v>
      </c>
      <c r="F19" s="19"/>
      <c r="G19" s="109"/>
    </row>
    <row r="20" spans="1:7">
      <c r="A20" s="325">
        <v>11</v>
      </c>
      <c r="B20" s="363" t="s">
        <v>52</v>
      </c>
      <c r="C20" s="449">
        <v>62566194.759999998</v>
      </c>
      <c r="D20" s="449"/>
      <c r="E20" s="453">
        <f t="shared" si="0"/>
        <v>62566194.759999998</v>
      </c>
      <c r="F20" s="19"/>
    </row>
    <row r="21" spans="1:7" ht="26.25" thickBot="1">
      <c r="A21" s="194"/>
      <c r="B21" s="327" t="s">
        <v>369</v>
      </c>
      <c r="C21" s="254">
        <f>SUM(C8:C12, C15:C20)</f>
        <v>790063951.32899106</v>
      </c>
      <c r="D21" s="254">
        <f>SUM(D8:D12, D15:D20)</f>
        <v>4408012.59</v>
      </c>
      <c r="E21" s="366">
        <f>SUM(E8:E12, E15:E20)</f>
        <v>785655938.73899102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3" t="s">
        <v>460</v>
      </c>
    </row>
    <row r="2" spans="1:6" s="102" customFormat="1" ht="15.75" customHeight="1">
      <c r="A2" s="2" t="s">
        <v>37</v>
      </c>
      <c r="B2" s="3" t="s">
        <v>484</v>
      </c>
      <c r="C2" s="4"/>
      <c r="D2" s="4"/>
      <c r="E2" s="4"/>
      <c r="F2" s="4"/>
    </row>
    <row r="3" spans="1:6" s="102" customFormat="1" ht="15.75" customHeight="1">
      <c r="C3" s="4"/>
      <c r="D3" s="4"/>
      <c r="E3" s="4"/>
      <c r="F3" s="4"/>
    </row>
    <row r="4" spans="1:6" s="102" customFormat="1" ht="13.5" thickBot="1">
      <c r="A4" s="102" t="s">
        <v>91</v>
      </c>
      <c r="B4" s="328" t="s">
        <v>346</v>
      </c>
      <c r="C4" s="103" t="s">
        <v>79</v>
      </c>
      <c r="D4" s="4"/>
      <c r="E4" s="4"/>
      <c r="F4" s="4"/>
    </row>
    <row r="5" spans="1:6">
      <c r="A5" s="259">
        <v>1</v>
      </c>
      <c r="B5" s="329" t="s">
        <v>368</v>
      </c>
      <c r="C5" s="260">
        <f>'7. LI1 '!E21</f>
        <v>785655938.73899102</v>
      </c>
    </row>
    <row r="6" spans="1:6" s="261" customFormat="1" ht="15">
      <c r="A6" s="111">
        <v>2.1</v>
      </c>
      <c r="B6" s="256" t="s">
        <v>347</v>
      </c>
      <c r="C6" s="454">
        <v>26894527.239999998</v>
      </c>
    </row>
    <row r="7" spans="1:6" s="88" customFormat="1" ht="15" outlineLevel="1">
      <c r="A7" s="82">
        <v>2.2000000000000002</v>
      </c>
      <c r="B7" s="83" t="s">
        <v>348</v>
      </c>
      <c r="C7" s="455">
        <v>13075500</v>
      </c>
    </row>
    <row r="8" spans="1:6" s="88" customFormat="1" ht="25.5">
      <c r="A8" s="82">
        <v>3</v>
      </c>
      <c r="B8" s="257" t="s">
        <v>349</v>
      </c>
      <c r="C8" s="263">
        <f>SUM(C5:C7)</f>
        <v>825625965.97899103</v>
      </c>
    </row>
    <row r="9" spans="1:6" s="261" customFormat="1" ht="15">
      <c r="A9" s="111">
        <v>4</v>
      </c>
      <c r="B9" s="113" t="s">
        <v>94</v>
      </c>
      <c r="C9" s="454">
        <v>12431674.528900201</v>
      </c>
    </row>
    <row r="10" spans="1:6" s="88" customFormat="1" ht="15" outlineLevel="1">
      <c r="A10" s="82">
        <v>5.0999999999999996</v>
      </c>
      <c r="B10" s="83" t="s">
        <v>350</v>
      </c>
      <c r="C10" s="455">
        <v>-21515622</v>
      </c>
    </row>
    <row r="11" spans="1:6" s="88" customFormat="1" ht="15" outlineLevel="1">
      <c r="A11" s="82">
        <v>5.2</v>
      </c>
      <c r="B11" s="83" t="s">
        <v>351</v>
      </c>
      <c r="C11" s="455">
        <v>-11244930</v>
      </c>
    </row>
    <row r="12" spans="1:6" s="88" customFormat="1">
      <c r="A12" s="82">
        <v>6</v>
      </c>
      <c r="B12" s="255" t="s">
        <v>93</v>
      </c>
      <c r="C12" s="262"/>
    </row>
    <row r="13" spans="1:6" s="88" customFormat="1" ht="13.5" thickBot="1">
      <c r="A13" s="84">
        <v>7</v>
      </c>
      <c r="B13" s="258" t="s">
        <v>297</v>
      </c>
      <c r="C13" s="264">
        <f>SUM(C8:C12)</f>
        <v>805297088.50789118</v>
      </c>
    </row>
    <row r="15" spans="1:6">
      <c r="A15" s="279"/>
      <c r="B15" s="279"/>
    </row>
    <row r="16" spans="1:6">
      <c r="A16" s="279"/>
      <c r="B16" s="279"/>
    </row>
    <row r="17" spans="1:5" ht="15">
      <c r="A17" s="274"/>
      <c r="B17" s="275"/>
      <c r="C17" s="279"/>
      <c r="D17" s="279"/>
      <c r="E17" s="279"/>
    </row>
    <row r="18" spans="1:5" ht="15">
      <c r="A18" s="280"/>
      <c r="B18" s="281"/>
      <c r="C18" s="279"/>
      <c r="D18" s="279"/>
      <c r="E18" s="279"/>
    </row>
    <row r="19" spans="1:5">
      <c r="A19" s="282"/>
      <c r="B19" s="276"/>
      <c r="C19" s="279"/>
      <c r="D19" s="279"/>
      <c r="E19" s="279"/>
    </row>
    <row r="20" spans="1:5">
      <c r="A20" s="283"/>
      <c r="B20" s="277"/>
      <c r="C20" s="279"/>
      <c r="D20" s="279"/>
      <c r="E20" s="279"/>
    </row>
    <row r="21" spans="1:5">
      <c r="A21" s="283"/>
      <c r="B21" s="281"/>
      <c r="C21" s="279"/>
      <c r="D21" s="279"/>
      <c r="E21" s="279"/>
    </row>
    <row r="22" spans="1:5">
      <c r="A22" s="282"/>
      <c r="B22" s="278"/>
      <c r="C22" s="279"/>
      <c r="D22" s="279"/>
      <c r="E22" s="279"/>
    </row>
    <row r="23" spans="1:5">
      <c r="A23" s="283"/>
      <c r="B23" s="277"/>
      <c r="C23" s="279"/>
      <c r="D23" s="279"/>
      <c r="E23" s="279"/>
    </row>
    <row r="24" spans="1:5">
      <c r="A24" s="283"/>
      <c r="B24" s="277"/>
      <c r="C24" s="279"/>
      <c r="D24" s="279"/>
      <c r="E24" s="279"/>
    </row>
    <row r="25" spans="1:5">
      <c r="A25" s="283"/>
      <c r="B25" s="284"/>
      <c r="C25" s="279"/>
      <c r="D25" s="279"/>
      <c r="E25" s="279"/>
    </row>
    <row r="26" spans="1:5">
      <c r="A26" s="283"/>
      <c r="B26" s="281"/>
      <c r="C26" s="279"/>
      <c r="D26" s="279"/>
      <c r="E26" s="279"/>
    </row>
    <row r="27" spans="1:5">
      <c r="A27" s="279"/>
      <c r="B27" s="285"/>
      <c r="C27" s="279"/>
      <c r="D27" s="279"/>
      <c r="E27" s="279"/>
    </row>
    <row r="28" spans="1:5">
      <c r="A28" s="279"/>
      <c r="B28" s="285"/>
      <c r="C28" s="279"/>
      <c r="D28" s="279"/>
      <c r="E28" s="279"/>
    </row>
    <row r="29" spans="1:5">
      <c r="A29" s="279"/>
      <c r="B29" s="285"/>
      <c r="C29" s="279"/>
      <c r="D29" s="279"/>
      <c r="E29" s="279"/>
    </row>
    <row r="30" spans="1:5">
      <c r="A30" s="279"/>
      <c r="B30" s="285"/>
      <c r="C30" s="279"/>
      <c r="D30" s="279"/>
      <c r="E30" s="279"/>
    </row>
    <row r="31" spans="1:5">
      <c r="A31" s="279"/>
      <c r="B31" s="285"/>
      <c r="C31" s="279"/>
      <c r="D31" s="279"/>
      <c r="E31" s="279"/>
    </row>
    <row r="32" spans="1:5">
      <c r="A32" s="279"/>
      <c r="B32" s="285"/>
      <c r="C32" s="279"/>
      <c r="D32" s="279"/>
      <c r="E32" s="279"/>
    </row>
    <row r="33" spans="1:5">
      <c r="A33" s="279"/>
      <c r="B33" s="285"/>
      <c r="C33" s="279"/>
      <c r="D33" s="279"/>
      <c r="E33" s="27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8P7zOFSUMINJvDPbBYzLrejnZtFP7q2VM7VD8CZIz1I=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OThxrMvFKYEAREQLcH4dLeqVVM+XSW6nOgkPvz1GMZQ=</DigestValue>
    </Reference>
  </SignedInfo>
  <SignatureValue>R5ufAxXdP5uA0muruDgzpVY+/uh4bcIaY9hTDt4pCYmWXSOH/Ndfq/Gund5pVuleafHpKayawYuG
vHl50s6n/EFiV8gbb0n8+fXPujl5qd3pvltDouqgYxVcb93ocAmGdMba2kUqazy5oV4v6y79FdzJ
onBbL2+sFc+/EIeAjR11m20Y5Q26ZTq87rvkWAXwDL+sUl9fkqb4MpJeb24y8tqeEdrLyu6VAExI
q2fNlc1vKJjZBgRN/oUgRkc3NWcFEobE6oqJ6uSKQUel9gCAaCSXcU9kToQAJr3WrrryRBDx5z2X
s4Gb6v5huzbukJItcgxkiA9d4TnjEpptpztSAg==</SignatureValue>
  <KeyInfo>
    <X509Data>
      <X509Certificate>MIIGRDCCBSygAwIBAgIKJM6XmAACAAAgZTANBgkqhkiG9w0BAQsFADBKMRIwEAYKCZImiZPyLGQBGRYCZ2UxEzARBgoJkiaJk/IsZAEZFgNuYmcxHzAdBgNVBAMTFk5CRyBDbGFzcyAyIElOVCBTdWIgQ0EwHhcNMTcwNDEwMTExNzQxWhcNMTkwNDEwMTExNzQxWjBCMRcwFQYDVQQKEw5KU0MgQ3JlZG8gQmFuazEnMCUGA1UEAxMeQkNEIC0gS29uc3RhbnRpbmUgR2hhbWJhc2hpZHplMIIBIjANBgkqhkiG9w0BAQEFAAOCAQ8AMIIBCgKCAQEA3MD2pLPW/aC7YD4SeksZw0ThEfO5ivBP/AWRLg6s3YAxOoVmTLYh+KZjkZ3gZYpvZFGnVNtu/GrFTjbU36moCLArmZWy/p3yK6mSZFBTL4HWYh4GkI+BEOzAQ1SkTjwdQkZOXkK8HtOptUhLTcxK++rY5ZrwV56He+fmyEe2wvqEVIJJbXOlIEY79drgnFrwbISzR0/p2jBAidvKG9UYJP+yXDqru1uxls8Hm1VwcdazCMRKWoiBFPdDmwHwtTP07QmY6Pg0obxKMMGuNvHWrpnRdHWle+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/AtIrkbEIlw8ZsZ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5bKhkmQx5vD7v9s9lAGlhgz0Igvti2gzGeU/jlBRZ8LZgFfcU8F2vc4b9qxld9UaYliitvv2fRCm6AjR0GI67bs/0QxiHRFcAl5xjh2VTXZKylcEJPhiW3JZTVcNBOAvpH/Ei21fvZ6lqF7dZhMheOacR776SwuCWlxGOwMhMLYCBjkcf5MKA49RsfrbTdInuyLKd80evx4QNFjfuRPHmjuOBYwiuxNVx+dIiMDcyIlbAFiFOBxFJzLZoQlIHjmFb0bOPA93XZ9HrwEx1s3dEYkg9rsOa6giOslw+F6qiiCIVNjwWZdRtj0WuOjGnl9eyjJjehHSSlPB6iZNhy4v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thGmU6mkIzTPmxf62jfsdS4TvuS9aA28TA7MFqEucsw=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vv509vMvHwYI3p7u1Bhd87MrjtFz6dIPDOC4WgoEPHw=</DigestValue>
      </Reference>
      <Reference URI="/xl/styles.xml?ContentType=application/vnd.openxmlformats-officedocument.spreadsheetml.styles+xml">
        <DigestMethod Algorithm="http://www.w3.org/2001/04/xmlenc#sha256"/>
        <DigestValue>yXTw1+2oVF9xH7vT5fqqfmPufa+b5c4uzbfIfMAtLgU=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3qmFKs48uX/3ln09LRvCSjznCqfG8NEJmKFS1l7I5mc=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HQGIghwsfP+T1quHAilw5RUkdut/Z7s77NneVQad4CA=</DigestValue>
      </Reference>
      <Reference URI="/xl/worksheets/sheet10.xml?ContentType=application/vnd.openxmlformats-officedocument.spreadsheetml.worksheet+xml">
        <DigestMethod Algorithm="http://www.w3.org/2001/04/xmlenc#sha256"/>
        <DigestValue>fQbxtGYrCJTFehG9QHLC5W1qW9A42jSxukT5up3GAeQ=</DigestValue>
      </Reference>
      <Reference URI="/xl/worksheets/sheet11.xml?ContentType=application/vnd.openxmlformats-officedocument.spreadsheetml.worksheet+xml">
        <DigestMethod Algorithm="http://www.w3.org/2001/04/xmlenc#sha256"/>
        <DigestValue>bz1Eq4o9TWBZMfjfOmpaWd/Vbxq9q2Ad/U/07Df1cGY=</DigestValue>
      </Reference>
      <Reference URI="/xl/worksheets/sheet12.xml?ContentType=application/vnd.openxmlformats-officedocument.spreadsheetml.worksheet+xml">
        <DigestMethod Algorithm="http://www.w3.org/2001/04/xmlenc#sha256"/>
        <DigestValue>Hz1JNTgW2+qRH+dtTfUonkEWVy594bQ03sPrk6LR9ZY=</DigestValue>
      </Reference>
      <Reference URI="/xl/worksheets/sheet13.xml?ContentType=application/vnd.openxmlformats-officedocument.spreadsheetml.worksheet+xml">
        <DigestMethod Algorithm="http://www.w3.org/2001/04/xmlenc#sha256"/>
        <DigestValue>jyt7b3spaS6qsOGuTD21MrZCw7VEwEHOwAYQBGdmKgE=</DigestValue>
      </Reference>
      <Reference URI="/xl/worksheets/sheet14.xml?ContentType=application/vnd.openxmlformats-officedocument.spreadsheetml.worksheet+xml">
        <DigestMethod Algorithm="http://www.w3.org/2001/04/xmlenc#sha256"/>
        <DigestValue>kLj8JNfQzWO09PcRkfdEJ/1A4uAm4GYMsVqhzPVRTCs=</DigestValue>
      </Reference>
      <Reference URI="/xl/worksheets/sheet15.xml?ContentType=application/vnd.openxmlformats-officedocument.spreadsheetml.worksheet+xml">
        <DigestMethod Algorithm="http://www.w3.org/2001/04/xmlenc#sha256"/>
        <DigestValue>WGgPKU28B4lNh4fB5j0MRcXa/AEOWJcLV/k+EqSd8cA=</DigestValue>
      </Reference>
      <Reference URI="/xl/worksheets/sheet16.xml?ContentType=application/vnd.openxmlformats-officedocument.spreadsheetml.worksheet+xml">
        <DigestMethod Algorithm="http://www.w3.org/2001/04/xmlenc#sha256"/>
        <DigestValue>RqrbuJRabKxydqPlw5/ff8cVu06GhSqoGNs9J/Fd1w0=</DigestValue>
      </Reference>
      <Reference URI="/xl/worksheets/sheet17.xml?ContentType=application/vnd.openxmlformats-officedocument.spreadsheetml.worksheet+xml">
        <DigestMethod Algorithm="http://www.w3.org/2001/04/xmlenc#sha256"/>
        <DigestValue>1KfeVJX0Ig5p7ManyLklRQipIbPBOGFJuysei4mnVBs=</DigestValue>
      </Reference>
      <Reference URI="/xl/worksheets/sheet2.xml?ContentType=application/vnd.openxmlformats-officedocument.spreadsheetml.worksheet+xml">
        <DigestMethod Algorithm="http://www.w3.org/2001/04/xmlenc#sha256"/>
        <DigestValue>E7PJpKLO7VfpDeChWRXTHDUV4JRTApLHBdkXguSz0v4=</DigestValue>
      </Reference>
      <Reference URI="/xl/worksheets/sheet3.xml?ContentType=application/vnd.openxmlformats-officedocument.spreadsheetml.worksheet+xml">
        <DigestMethod Algorithm="http://www.w3.org/2001/04/xmlenc#sha256"/>
        <DigestValue>4E6yB5c5s/U4AOqyLwaB9FkbDEH/hydKn6HMOB7wK50=</DigestValue>
      </Reference>
      <Reference URI="/xl/worksheets/sheet4.xml?ContentType=application/vnd.openxmlformats-officedocument.spreadsheetml.worksheet+xml">
        <DigestMethod Algorithm="http://www.w3.org/2001/04/xmlenc#sha256"/>
        <DigestValue>W2EquzUrqLBoMLVvsTqlTC8Kb/a5y1Ow6L9FITS2plk=</DigestValue>
      </Reference>
      <Reference URI="/xl/worksheets/sheet5.xml?ContentType=application/vnd.openxmlformats-officedocument.spreadsheetml.worksheet+xml">
        <DigestMethod Algorithm="http://www.w3.org/2001/04/xmlenc#sha256"/>
        <DigestValue>hN1jl7er1HVceaV+LJN133K6UQgdCObAb4ZPLDMusVU=</DigestValue>
      </Reference>
      <Reference URI="/xl/worksheets/sheet6.xml?ContentType=application/vnd.openxmlformats-officedocument.spreadsheetml.worksheet+xml">
        <DigestMethod Algorithm="http://www.w3.org/2001/04/xmlenc#sha256"/>
        <DigestValue>uvCI/WCWmX61CoXoC3gbrkj203Mf8MabULFPIMA73NY=</DigestValue>
      </Reference>
      <Reference URI="/xl/worksheets/sheet7.xml?ContentType=application/vnd.openxmlformats-officedocument.spreadsheetml.worksheet+xml">
        <DigestMethod Algorithm="http://www.w3.org/2001/04/xmlenc#sha256"/>
        <DigestValue>Ktfnp1yWH3cuKyZaD1o3unigsrWXZFGqhhk264c5MC0=</DigestValue>
      </Reference>
      <Reference URI="/xl/worksheets/sheet8.xml?ContentType=application/vnd.openxmlformats-officedocument.spreadsheetml.worksheet+xml">
        <DigestMethod Algorithm="http://www.w3.org/2001/04/xmlenc#sha256"/>
        <DigestValue>O5XGQkqq8/rozyH9JFHQY7E1n3nZI2nRF/JZ8AcqwoM=</DigestValue>
      </Reference>
      <Reference URI="/xl/worksheets/sheet9.xml?ContentType=application/vnd.openxmlformats-officedocument.spreadsheetml.worksheet+xml">
        <DigestMethod Algorithm="http://www.w3.org/2001/04/xmlenc#sha256"/>
        <DigestValue>dhBAC2Vl3FRIrNN28XWXRcuOlYocDPdgTmLVqPMVEJM=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2018-10-24T10:25:11Z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2018-10-24T10:25:11Z</xd:SigningTime>
          <xd:SigningCertificate>
            <xd:Cert>
              <xd:CertDigest>
                <DigestMethod Algorithm="http://www.w3.org/2001/04/xmlenc#sha256"/>
                <DigestValue>bHS+dxkcutcev0yKFy84F5Lu+9nPJXtzo4YRscVRF4E=</DigestValue>
              </xd:CertDigest>
              <xd:IssuerSerial>
                <X509IssuerName>CN=NBG Class 2 INT Sub CA, DC=nbg, DC=ge</X509IssuerName>
                <X509SerialNumber>173816146143396172406885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x3ZHyGwKWuiKUKvcPQWGXV90eyUnvDr+we/LjOmyRhY=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P9uvladvLxIjCifAtZpG9KHBWUCb01uhaDL8MFfyXh4=</DigestValue>
    </Reference>
  </SignedInfo>
  <SignatureValue>kIV8THYxnzZ+EgWS+ihOHrpM3PnPnkBDbD6NAfKenL6Oq146GI+AVRuBaKnAcHGEmYooOnrr/pTY
y7Y2i4o8FpuGIwqzp4HfUAncgJf2uT0bn6cFYECsmql3sEoFMPFhMDV1FGddIpAtFNCDKsPIA5HX
g6B9MUDOXSGsXXGVqr7QCtKwySr6QOfZisTxRRdH1DLCXjyUSykQ69DaQ5sDt4OiFDPLd6F3Wcbp
7tai5GD5VBiFnkU7MyK/gscPIPhg/DpIwil0fhYTPPHhLhimfAGZlQzhMIr3cbGqiYNf9GHAh46m
FkWQu9nmWwYjYZwdOwKEcsWRyKYkj8xK7KKb7w==</SignatureValue>
  <KeyInfo>
    <X509Data>
      <X509Certificate>MIIGPjCCBSagAwIBAgIKSlkfjgACAAAg+zANBgkqhkiG9w0BAQsFADBKMRIwEAYKCZImiZPyLGQBGRYCZ2UxEzARBgoJkiaJk/IsZAEZFgNuYmcxHzAdBgNVBAMTFk5CRyBDbGFzcyAyIElOVCBTdWIgQ0EwHhcNMTcwNjA2MTExODI1WhcNMTkwNjA2MTExODI1WjA8MRcwFQYDVQQKEw5KU0MgQ3JlZG8gQmFuazEhMB8GA1UEAxMYQkNEIC0gRXJla2xlIFphdGlhc2h2aWxpMIIBIjANBgkqhkiG9w0BAQEFAAOCAQ8AMIIBCgKCAQEA2NHWT7y/GeGPa7dD4tYNsKsojpMYOE8NZ5Out3bky/4gTh+WpGJ+BEUdtbxbfnzc4swzChJ0OKnDdUWhb4vYl6wzphwpPOBzT9FWArKkiPdJjV5trPy+ZeqzuQ8hg/JqwudTKRdcv4jnROrCaFx5cg2TMFDv0k32IBIbaJxN9Dl9nseyilC4aGwKPd308hgqH2vXCWhs1yDhQmxabw3pXulhSNrJtzXVCfZ8KLDbEF7QNoGDQUxWCVDVNo/KbxcTv9rVNLKT+RN76DqCVYEch5xe+R+6wbgBzmGVAxZKbiqNsc7NkDN7eaR5R3p9dVGk4DeRjas/JinI3h+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Y7ULXDGhS5UljRomMUQNpPUnSXeZkbOpkk+CjJuPmtA5QZ7n1ap6VFdLCDGbHVRYXdkhen8odaa/TuRz2NcpBN19ct+J6Cdpho6qfHgsqpzMbW3aIctUNUtUnn0lVrX2240NyePReep4/zaqRM7JOjm3yaXWkZzt++5QrKKGAU0BZxIug7KX38BxZ52bQ2AU7bFtDM0Ut8d/8CMs8c07m6fnPpa/Lu6faM9tHUTCkqO3R5YuYkqX0gi3+Y7nmUSL0L2YarBd/SXS8YsXaxe6Far0WasQVCD9f+nouZ3cugktgmfjobR8rxjNtjOprrXk+ExeZaPxTbJOoY2f0TU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thGmU6mkIzTPmxf62jfsdS4TvuS9aA28TA7MFqEucsw=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vv509vMvHwYI3p7u1Bhd87MrjtFz6dIPDOC4WgoEPHw=</DigestValue>
      </Reference>
      <Reference URI="/xl/styles.xml?ContentType=application/vnd.openxmlformats-officedocument.spreadsheetml.styles+xml">
        <DigestMethod Algorithm="http://www.w3.org/2001/04/xmlenc#sha256"/>
        <DigestValue>yXTw1+2oVF9xH7vT5fqqfmPufa+b5c4uzbfIfMAtLgU=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3qmFKs48uX/3ln09LRvCSjznCqfG8NEJmKFS1l7I5mc=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HQGIghwsfP+T1quHAilw5RUkdut/Z7s77NneVQad4CA=</DigestValue>
      </Reference>
      <Reference URI="/xl/worksheets/sheet10.xml?ContentType=application/vnd.openxmlformats-officedocument.spreadsheetml.worksheet+xml">
        <DigestMethod Algorithm="http://www.w3.org/2001/04/xmlenc#sha256"/>
        <DigestValue>fQbxtGYrCJTFehG9QHLC5W1qW9A42jSxukT5up3GAeQ=</DigestValue>
      </Reference>
      <Reference URI="/xl/worksheets/sheet11.xml?ContentType=application/vnd.openxmlformats-officedocument.spreadsheetml.worksheet+xml">
        <DigestMethod Algorithm="http://www.w3.org/2001/04/xmlenc#sha256"/>
        <DigestValue>bz1Eq4o9TWBZMfjfOmpaWd/Vbxq9q2Ad/U/07Df1cGY=</DigestValue>
      </Reference>
      <Reference URI="/xl/worksheets/sheet12.xml?ContentType=application/vnd.openxmlformats-officedocument.spreadsheetml.worksheet+xml">
        <DigestMethod Algorithm="http://www.w3.org/2001/04/xmlenc#sha256"/>
        <DigestValue>Hz1JNTgW2+qRH+dtTfUonkEWVy594bQ03sPrk6LR9ZY=</DigestValue>
      </Reference>
      <Reference URI="/xl/worksheets/sheet13.xml?ContentType=application/vnd.openxmlformats-officedocument.spreadsheetml.worksheet+xml">
        <DigestMethod Algorithm="http://www.w3.org/2001/04/xmlenc#sha256"/>
        <DigestValue>jyt7b3spaS6qsOGuTD21MrZCw7VEwEHOwAYQBGdmKgE=</DigestValue>
      </Reference>
      <Reference URI="/xl/worksheets/sheet14.xml?ContentType=application/vnd.openxmlformats-officedocument.spreadsheetml.worksheet+xml">
        <DigestMethod Algorithm="http://www.w3.org/2001/04/xmlenc#sha256"/>
        <DigestValue>kLj8JNfQzWO09PcRkfdEJ/1A4uAm4GYMsVqhzPVRTCs=</DigestValue>
      </Reference>
      <Reference URI="/xl/worksheets/sheet15.xml?ContentType=application/vnd.openxmlformats-officedocument.spreadsheetml.worksheet+xml">
        <DigestMethod Algorithm="http://www.w3.org/2001/04/xmlenc#sha256"/>
        <DigestValue>WGgPKU28B4lNh4fB5j0MRcXa/AEOWJcLV/k+EqSd8cA=</DigestValue>
      </Reference>
      <Reference URI="/xl/worksheets/sheet16.xml?ContentType=application/vnd.openxmlformats-officedocument.spreadsheetml.worksheet+xml">
        <DigestMethod Algorithm="http://www.w3.org/2001/04/xmlenc#sha256"/>
        <DigestValue>RqrbuJRabKxydqPlw5/ff8cVu06GhSqoGNs9J/Fd1w0=</DigestValue>
      </Reference>
      <Reference URI="/xl/worksheets/sheet17.xml?ContentType=application/vnd.openxmlformats-officedocument.spreadsheetml.worksheet+xml">
        <DigestMethod Algorithm="http://www.w3.org/2001/04/xmlenc#sha256"/>
        <DigestValue>1KfeVJX0Ig5p7ManyLklRQipIbPBOGFJuysei4mnVBs=</DigestValue>
      </Reference>
      <Reference URI="/xl/worksheets/sheet2.xml?ContentType=application/vnd.openxmlformats-officedocument.spreadsheetml.worksheet+xml">
        <DigestMethod Algorithm="http://www.w3.org/2001/04/xmlenc#sha256"/>
        <DigestValue>E7PJpKLO7VfpDeChWRXTHDUV4JRTApLHBdkXguSz0v4=</DigestValue>
      </Reference>
      <Reference URI="/xl/worksheets/sheet3.xml?ContentType=application/vnd.openxmlformats-officedocument.spreadsheetml.worksheet+xml">
        <DigestMethod Algorithm="http://www.w3.org/2001/04/xmlenc#sha256"/>
        <DigestValue>4E6yB5c5s/U4AOqyLwaB9FkbDEH/hydKn6HMOB7wK50=</DigestValue>
      </Reference>
      <Reference URI="/xl/worksheets/sheet4.xml?ContentType=application/vnd.openxmlformats-officedocument.spreadsheetml.worksheet+xml">
        <DigestMethod Algorithm="http://www.w3.org/2001/04/xmlenc#sha256"/>
        <DigestValue>W2EquzUrqLBoMLVvsTqlTC8Kb/a5y1Ow6L9FITS2plk=</DigestValue>
      </Reference>
      <Reference URI="/xl/worksheets/sheet5.xml?ContentType=application/vnd.openxmlformats-officedocument.spreadsheetml.worksheet+xml">
        <DigestMethod Algorithm="http://www.w3.org/2001/04/xmlenc#sha256"/>
        <DigestValue>hN1jl7er1HVceaV+LJN133K6UQgdCObAb4ZPLDMusVU=</DigestValue>
      </Reference>
      <Reference URI="/xl/worksheets/sheet6.xml?ContentType=application/vnd.openxmlformats-officedocument.spreadsheetml.worksheet+xml">
        <DigestMethod Algorithm="http://www.w3.org/2001/04/xmlenc#sha256"/>
        <DigestValue>uvCI/WCWmX61CoXoC3gbrkj203Mf8MabULFPIMA73NY=</DigestValue>
      </Reference>
      <Reference URI="/xl/worksheets/sheet7.xml?ContentType=application/vnd.openxmlformats-officedocument.spreadsheetml.worksheet+xml">
        <DigestMethod Algorithm="http://www.w3.org/2001/04/xmlenc#sha256"/>
        <DigestValue>Ktfnp1yWH3cuKyZaD1o3unigsrWXZFGqhhk264c5MC0=</DigestValue>
      </Reference>
      <Reference URI="/xl/worksheets/sheet8.xml?ContentType=application/vnd.openxmlformats-officedocument.spreadsheetml.worksheet+xml">
        <DigestMethod Algorithm="http://www.w3.org/2001/04/xmlenc#sha256"/>
        <DigestValue>O5XGQkqq8/rozyH9JFHQY7E1n3nZI2nRF/JZ8AcqwoM=</DigestValue>
      </Reference>
      <Reference URI="/xl/worksheets/sheet9.xml?ContentType=application/vnd.openxmlformats-officedocument.spreadsheetml.worksheet+xml">
        <DigestMethod Algorithm="http://www.w3.org/2001/04/xmlenc#sha256"/>
        <DigestValue>dhBAC2Vl3FRIrNN28XWXRcuOlYocDPdgTmLVqPMVEJM=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2018-10-26T09:37:52Z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2018-10-26T09:37:52Z</xd:SigningTime>
          <xd:SigningCertificate>
            <xd:Cert>
              <xd:CertDigest>
                <DigestMethod Algorithm="http://www.w3.org/2001/04/xmlenc#sha256"/>
                <DigestValue>a3+rmecBE94VZNjLAPx/mk4G2GkFMzFCThVIF71rv7g=</DigestValue>
              </xd:CertDigest>
              <xd:IssuerSerial>
                <X509IssuerName>CN=NBG Class 2 INT Sub CA, DC=nbg, DC=ge</X509IssuerName>
                <X509SerialNumber>351099153709784354529531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2018-10-24T10:25:00Z</dcterms:modified>
</cp:coreProperties>
</file>