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C34" i="69" l="1"/>
  <c r="C13" i="69"/>
  <c r="E20" i="88"/>
  <c r="E19" i="88"/>
  <c r="E18" i="88"/>
  <c r="E17" i="88"/>
  <c r="E16" i="88"/>
  <c r="E14" i="88"/>
  <c r="E13" i="88"/>
  <c r="E12" i="88"/>
  <c r="E11" i="88"/>
  <c r="E10" i="88"/>
  <c r="E9" i="88"/>
  <c r="E8" i="88"/>
  <c r="C15" i="88"/>
  <c r="E15" i="88" s="1"/>
  <c r="G22" i="75" l="1"/>
  <c r="G19" i="75" s="1"/>
  <c r="F22" i="75"/>
  <c r="F19" i="75" s="1"/>
  <c r="C22" i="75"/>
  <c r="C19" i="75" s="1"/>
  <c r="G34" i="85"/>
  <c r="F34" i="85"/>
  <c r="D34" i="85"/>
  <c r="C34" i="85"/>
  <c r="F40" i="83"/>
  <c r="C40" i="83"/>
  <c r="H18" i="83"/>
  <c r="H16" i="83"/>
  <c r="G14" i="83"/>
  <c r="F14" i="83"/>
  <c r="E18" i="83"/>
  <c r="E16" i="83"/>
  <c r="D14" i="83"/>
  <c r="C14" i="83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E7" i="92" s="1"/>
  <c r="N11" i="92"/>
  <c r="E11" i="92"/>
  <c r="N10" i="92"/>
  <c r="E10" i="92"/>
  <c r="N9" i="92"/>
  <c r="E9" i="92"/>
  <c r="N8" i="92"/>
  <c r="E8" i="92"/>
  <c r="M7" i="92"/>
  <c r="L7" i="92"/>
  <c r="L21" i="92" s="1"/>
  <c r="K7" i="92"/>
  <c r="J7" i="92"/>
  <c r="J21" i="92" s="1"/>
  <c r="I7" i="92"/>
  <c r="H7" i="92"/>
  <c r="H21" i="92" s="1"/>
  <c r="G7" i="92"/>
  <c r="G21" i="92" s="1"/>
  <c r="F7" i="92"/>
  <c r="F21" i="92" s="1"/>
  <c r="C7" i="92"/>
  <c r="K21" i="92" l="1"/>
  <c r="N14" i="92"/>
  <c r="I21" i="92"/>
  <c r="M21" i="92"/>
  <c r="N7" i="92"/>
  <c r="N21" i="92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5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H45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7" i="83"/>
  <c r="E17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C23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</calcChain>
</file>

<file path=xl/sharedStrings.xml><?xml version="1.0" encoding="utf-8"?>
<sst xmlns="http://schemas.openxmlformats.org/spreadsheetml/2006/main" count="730" uniqueCount="486">
  <si>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</si>
  <si>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</si>
  <si>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</si>
  <si>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</si>
  <si>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</si>
  <si>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</si>
  <si>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</si>
  <si>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</si>
  <si>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</si>
  <si>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</si>
  <si>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</si>
  <si>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</si>
  <si>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</si>
  <si>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</si>
  <si>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</si>
  <si>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</si>
  <si>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</si>
  <si>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</si>
  <si>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</si>
  <si>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</si>
  <si>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</si>
  <si>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</si>
  <si>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</si>
  <si>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</si>
  <si>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</si>
  <si>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</si>
  <si>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</si>
  <si>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</si>
  <si>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</si>
  <si>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</si>
  <si>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</si>
  <si>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</si>
  <si>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</si>
  <si>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</si>
  <si>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</si>
  <si>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</si>
  <si>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</si>
  <si>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</si>
  <si>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</si>
  <si>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</si>
  <si>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</si>
  <si>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</si>
  <si>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</si>
  <si>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</si>
  <si>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</si>
  <si>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</si>
  <si>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</si>
  <si>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</si>
  <si>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</si>
  <si>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</si>
  <si>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</si>
  <si>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</si>
  <si>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</si>
  <si>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</si>
  <si>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</si>
  <si>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</si>
  <si>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</si>
  <si>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</si>
  <si>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</si>
  <si>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</si>
  <si>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</si>
  <si>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</si>
  <si>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</si>
  <si>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</si>
  <si>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</si>
  <si>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</si>
  <si>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</si>
  <si>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</si>
  <si>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</si>
  <si>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</si>
  <si>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</si>
  <si>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</si>
  <si>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</si>
  <si>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</si>
  <si>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</si>
  <si>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</si>
  <si>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</si>
  <si>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</si>
  <si>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</si>
  <si>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</si>
  <si>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</si>
  <si>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</si>
  <si>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</si>
  <si>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</si>
  <si>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</si>
  <si>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</si>
  <si>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</si>
  <si>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</si>
  <si>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</si>
  <si>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</si>
  <si>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</si>
  <si>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</si>
  <si>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</si>
  <si>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</si>
  <si>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</si>
  <si>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</si>
  <si>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</si>
  <si>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</si>
  <si>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</si>
  <si>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</si>
  <si>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</si>
  <si>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</si>
  <si>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</si>
  <si>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</si>
  <si>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</si>
  <si>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</si>
  <si>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</si>
  <si>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</si>
  <si>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</si>
  <si>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</si>
  <si>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</si>
  <si>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</si>
  <si>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</si>
  <si>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</si>
  <si>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</si>
  <si>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</si>
  <si>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</si>
  <si>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</si>
  <si>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</si>
  <si>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</si>
  <si>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</si>
  <si>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</si>
  <si>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</si>
  <si>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</si>
  <si>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</si>
  <si>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</si>
  <si>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</si>
  <si>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</si>
  <si>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</si>
  <si>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</si>
  <si>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</si>
  <si>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</si>
  <si>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</si>
  <si>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</si>
  <si>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</si>
  <si>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</si>
  <si>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</si>
  <si>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</si>
  <si>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</si>
  <si>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</si>
  <si>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</si>
  <si>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</si>
  <si>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</si>
  <si>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</si>
  <si>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</si>
  <si>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</si>
  <si>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</si>
  <si>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</si>
  <si>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</si>
  <si>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</si>
  <si>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</si>
  <si>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</si>
  <si>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</si>
  <si>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</si>
  <si>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</si>
  <si>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</si>
  <si>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</si>
  <si>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</si>
  <si>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</si>
  <si>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</si>
  <si>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</si>
  <si>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</si>
  <si>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</si>
  <si>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</si>
  <si>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</si>
  <si>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</si>
  <si>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</si>
  <si>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</si>
  <si>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</si>
  <si>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</si>
  <si>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</si>
  <si>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</si>
  <si>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</si>
  <si>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</si>
  <si>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</si>
  <si>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</si>
  <si>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</si>
  <si>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</si>
  <si>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</si>
  <si>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</si>
  <si>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</si>
  <si>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</si>
  <si>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</si>
  <si>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</si>
  <si>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</si>
  <si>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</si>
  <si>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</si>
  <si>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</si>
  <si>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</si>
  <si>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</si>
  <si>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</si>
  <si>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</si>
  <si>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</si>
  <si>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</si>
  <si>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</si>
  <si>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</si>
  <si>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</si>
  <si>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</si>
  <si>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</si>
  <si>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</si>
  <si>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</si>
  <si>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</si>
  <si>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</si>
  <si>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</si>
  <si>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</si>
  <si>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</si>
  <si>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</si>
  <si>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</si>
  <si>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</si>
  <si>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</si>
  <si>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</si>
  <si>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</si>
  <si>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</si>
  <si>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</si>
  <si>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</si>
  <si>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</si>
  <si>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</si>
  <si>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</si>
  <si>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</si>
  <si>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</si>
  <si>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</si>
  <si>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</si>
  <si>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</si>
  <si>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</si>
  <si>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</si>
  <si>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</si>
  <si>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</si>
  <si>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</si>
  <si>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</si>
  <si>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</si>
  <si>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</si>
  <si>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</si>
  <si>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</si>
  <si>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</si>
  <si>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</si>
  <si>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</si>
  <si>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</si>
  <si>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</si>
  <si>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</si>
  <si>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</si>
  <si>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</si>
  <si>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</si>
  <si>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</si>
  <si>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</si>
  <si>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</si>
  <si>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</si>
  <si>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</si>
  <si>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</si>
  <si>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</si>
  <si>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</si>
  <si>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</si>
  <si>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</si>
  <si>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</si>
  <si>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</si>
  <si>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</si>
  <si>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</si>
  <si>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</si>
  <si>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</si>
  <si>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</si>
  <si>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</si>
  <si>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</si>
  <si>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</si>
  <si>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</si>
  <si>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</si>
  <si>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</si>
  <si>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</si>
  <si>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</si>
  <si>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</si>
  <si>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</si>
  <si>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</si>
  <si>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</si>
  <si>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</si>
  <si>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</si>
  <si>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</si>
  <si>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</si>
  <si>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</si>
  <si>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</si>
  <si>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</si>
  <si>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</si>
  <si>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</si>
  <si>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</si>
  <si>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</si>
  <si>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</si>
  <si>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</si>
  <si>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</si>
  <si>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</si>
  <si>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</si>
  <si>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</si>
  <si>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</si>
  <si>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</si>
  <si>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</si>
  <si>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</si>
  <si>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</si>
  <si>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</si>
  <si>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</si>
  <si>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</si>
  <si>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</si>
  <si>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</si>
  <si>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</si>
  <si>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</si>
  <si>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</si>
  <si>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</si>
  <si>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</si>
  <si>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</si>
  <si>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</si>
  <si>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</si>
  <si>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</si>
  <si>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</si>
  <si>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</si>
  <si>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</si>
  <si>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</si>
  <si>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</si>
  <si>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</si>
  <si>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</si>
  <si>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</si>
  <si>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</si>
  <si>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</si>
  <si>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</si>
  <si>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</si>
  <si>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</si>
  <si>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</si>
  <si>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</si>
  <si>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</si>
  <si>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</si>
  <si>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</si>
  <si>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</si>
  <si>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</si>
  <si>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</si>
  <si>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</si>
  <si>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</si>
  <si>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</si>
  <si>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</si>
  <si>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</si>
  <si>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</si>
  <si>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</si>
  <si>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</si>
  <si>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</si>
  <si>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</si>
  <si>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</si>
  <si>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</si>
  <si>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</si>
  <si>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</si>
  <si>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</si>
  <si>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</si>
  <si>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</si>
  <si>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</si>
  <si>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</si>
  <si>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</si>
  <si>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</si>
  <si>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</si>
  <si>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</si>
  <si>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</si>
  <si>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</si>
  <si>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</si>
  <si>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</si>
  <si>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</si>
  <si>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</si>
  <si>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</si>
  <si>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</si>
  <si>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</si>
  <si>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</si>
  <si>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</si>
  <si>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</si>
  <si>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</si>
  <si>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</si>
  <si>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</si>
  <si>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</si>
  <si>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</si>
  <si>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</si>
  <si>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</si>
  <si>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</si>
  <si>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</si>
  <si>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</si>
  <si>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</si>
  <si>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</si>
  <si>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</si>
  <si>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</si>
  <si>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</si>
  <si>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</si>
  <si>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</si>
  <si>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</si>
  <si>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</si>
  <si>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</si>
  <si>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</si>
  <si>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</si>
  <si>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</si>
  <si>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</si>
  <si>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</si>
  <si>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</si>
  <si>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</si>
  <si>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</si>
  <si>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</si>
  <si>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</si>
  <si>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</si>
  <si>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</si>
  <si>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</si>
  <si>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</si>
  <si>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</si>
  <si>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</si>
  <si>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</si>
  <si>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</si>
  <si>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</si>
  <si>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</si>
  <si>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</si>
  <si>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</si>
  <si>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</si>
  <si>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</si>
  <si>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</si>
  <si>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</si>
  <si>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</si>
  <si>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</si>
  <si>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</si>
  <si>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</si>
  <si>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</si>
  <si>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</si>
  <si>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</si>
  <si>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</si>
  <si>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</si>
  <si>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</si>
  <si>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</si>
  <si>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</si>
  <si>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</si>
  <si>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</si>
  <si>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</si>
  <si>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</si>
  <si>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</si>
  <si>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</si>
  <si>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</si>
  <si>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</si>
  <si>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</si>
  <si>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</si>
  <si>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</si>
  <si>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</si>
  <si>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</si>
  <si>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</si>
  <si>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</si>
  <si>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</si>
  <si>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</si>
  <si>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</si>
  <si>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</si>
  <si>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</si>
  <si>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</si>
  <si>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</si>
  <si>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</si>
  <si>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</si>
  <si>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</si>
  <si>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</si>
  <si>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</si>
  <si>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</si>
  <si>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</si>
  <si>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</si>
  <si>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</si>
  <si>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</si>
  <si>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</si>
  <si>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</si>
  <si>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</si>
  <si>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CREDO BANK</t>
  </si>
  <si>
    <t>Dan Balke</t>
  </si>
  <si>
    <t>Zaal Pirtskhalava</t>
  </si>
  <si>
    <t>www.credo.ge</t>
  </si>
  <si>
    <t>"CREDO BANK"</t>
  </si>
  <si>
    <t>30.06.2018</t>
  </si>
  <si>
    <t>X</t>
  </si>
  <si>
    <t>Dan Balke (Germany)</t>
  </si>
  <si>
    <t>Thomas Engelhardt (Germany)</t>
  </si>
  <si>
    <t>Franciscus Bernardus Martinus Streppel (Netherlands)</t>
  </si>
  <si>
    <t>Paul-Catalin Panciu (Romania)</t>
  </si>
  <si>
    <t>Johannes Mainhardt (Germany)</t>
  </si>
  <si>
    <t>Zaza Tkeshelashvili</t>
  </si>
  <si>
    <t>Erekle Zatiashvili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</si>
  <si>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</si>
  <si>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</si>
  <si>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</si>
  <si>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</si>
  <si>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</si>
  <si>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</si>
  <si>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</si>
  <si>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</si>
  <si>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</si>
  <si>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</si>
  <si>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Financial Systems GmbH (Germany) </t>
  </si>
  <si>
    <t xml:space="preserve">Dr. Bernd Zattler (Germany) </t>
  </si>
  <si>
    <t>Table 9 (Capital), C10</t>
  </si>
  <si>
    <t>Table 9 (Capital), C7</t>
  </si>
  <si>
    <t>Table 9 (Capital), C11</t>
  </si>
  <si>
    <t>Table  9 (Capital), 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</si>
</sst>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sz val="10"/>
      <name val="Geo_Arial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color rgb="FFFF0000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4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8" xfId="0" applyFont="1" applyFill="1" applyBorder="1" applyAlignment="1">
      <alignment horizontal="left" vertical="center" wrapText="1"/>
    </xf>
    <xf numFmtId="0" fontId="101" fillId="0" borderId="89" xfId="0" applyFont="1" applyFill="1" applyBorder="1" applyAlignment="1">
      <alignment horizontal="left" vertical="center" wrapText="1"/>
    </xf>
    <xf numFmtId="9" fontId="4" fillId="36" borderId="88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6" fillId="36" borderId="88" xfId="0" applyNumberFormat="1" applyFont="1" applyFill="1" applyBorder="1" applyAlignment="1">
      <alignment vertical="center" wrapText="1"/>
    </xf>
    <xf numFmtId="3" fontId="106" fillId="36" borderId="89" xfId="0" applyNumberFormat="1" applyFont="1" applyFill="1" applyBorder="1" applyAlignment="1">
      <alignment vertical="center" wrapText="1"/>
    </xf>
    <xf numFmtId="3" fontId="106" fillId="0" borderId="88" xfId="0" applyNumberFormat="1" applyFont="1" applyBorder="1" applyAlignment="1">
      <alignment vertical="center" wrapText="1"/>
    </xf>
    <xf numFmtId="3" fontId="106" fillId="0" borderId="89" xfId="0" applyNumberFormat="1" applyFont="1" applyBorder="1" applyAlignment="1">
      <alignment vertical="center" wrapText="1"/>
    </xf>
    <xf numFmtId="3" fontId="106" fillId="0" borderId="88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85" fillId="0" borderId="88" xfId="0" applyFont="1" applyBorder="1"/>
    <xf numFmtId="0" fontId="6" fillId="0" borderId="88" xfId="17" applyBorder="1" applyAlignment="1" applyProtection="1"/>
    <xf numFmtId="193" fontId="97" fillId="0" borderId="88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7" fillId="0" borderId="88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88" xfId="20962" applyNumberFormat="1" applyFont="1" applyFill="1" applyBorder="1" applyAlignment="1" applyProtection="1">
      <alignment horizontal="right" vertical="center" wrapText="1"/>
      <protection locked="0"/>
    </xf>
    <xf numFmtId="10" fontId="101" fillId="0" borderId="88" xfId="20962" applyNumberFormat="1" applyFont="1" applyFill="1" applyBorder="1" applyAlignment="1">
      <alignment horizontal="right" vertical="center" wrapText="1"/>
    </xf>
    <xf numFmtId="10" fontId="3" fillId="0" borderId="88" xfId="20962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4" fillId="0" borderId="25" xfId="20962" applyNumberFormat="1" applyFont="1" applyFill="1" applyBorder="1" applyAlignment="1" applyProtection="1">
      <alignment horizontal="right" vertical="center"/>
    </xf>
    <xf numFmtId="10" fontId="95" fillId="2" borderId="88" xfId="20962" applyNumberFormat="1" applyFont="1" applyFill="1" applyBorder="1" applyAlignment="1" applyProtection="1">
      <alignment vertical="center"/>
      <protection locked="0"/>
    </xf>
    <xf numFmtId="10" fontId="107" fillId="2" borderId="88" xfId="20962" applyNumberFormat="1" applyFont="1" applyFill="1" applyBorder="1" applyAlignment="1" applyProtection="1">
      <alignment vertical="center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64" fontId="95" fillId="2" borderId="88" xfId="7" applyNumberFormat="1" applyFont="1" applyFill="1" applyBorder="1" applyAlignment="1" applyProtection="1">
      <alignment vertical="center"/>
      <protection locked="0"/>
    </xf>
    <xf numFmtId="193" fontId="95" fillId="2" borderId="88" xfId="0" applyNumberFormat="1" applyFont="1" applyFill="1" applyBorder="1" applyAlignment="1" applyProtection="1">
      <alignment vertical="center"/>
      <protection locked="0"/>
    </xf>
    <xf numFmtId="193" fontId="107" fillId="2" borderId="88" xfId="0" applyNumberFormat="1" applyFont="1" applyFill="1" applyBorder="1" applyAlignment="1" applyProtection="1">
      <alignment vertical="center"/>
      <protection locked="0"/>
    </xf>
    <xf numFmtId="10" fontId="95" fillId="2" borderId="25" xfId="20962" applyNumberFormat="1" applyFont="1" applyFill="1" applyBorder="1" applyAlignment="1" applyProtection="1">
      <alignment vertical="center"/>
      <protection locked="0"/>
    </xf>
    <xf numFmtId="10" fontId="107" fillId="2" borderId="25" xfId="20962" applyNumberFormat="1" applyFont="1" applyFill="1" applyBorder="1" applyAlignment="1" applyProtection="1">
      <alignment vertical="center"/>
      <protection locked="0"/>
    </xf>
    <xf numFmtId="193" fontId="95" fillId="0" borderId="88" xfId="7" applyNumberFormat="1" applyFont="1" applyFill="1" applyBorder="1" applyAlignment="1" applyProtection="1">
      <alignment horizontal="right"/>
    </xf>
    <xf numFmtId="193" fontId="95" fillId="0" borderId="10" xfId="0" applyNumberFormat="1" applyFont="1" applyFill="1" applyBorder="1" applyAlignment="1" applyProtection="1">
      <alignment horizontal="right"/>
    </xf>
    <xf numFmtId="193" fontId="95" fillId="0" borderId="88" xfId="0" applyNumberFormat="1" applyFont="1" applyFill="1" applyBorder="1" applyAlignment="1" applyProtection="1">
      <alignment horizontal="right"/>
    </xf>
    <xf numFmtId="193" fontId="108" fillId="0" borderId="88" xfId="0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108" fillId="0" borderId="88" xfId="0" applyNumberFormat="1" applyFont="1" applyFill="1" applyBorder="1" applyAlignment="1" applyProtection="1">
      <protection locked="0"/>
    </xf>
    <xf numFmtId="193" fontId="108" fillId="0" borderId="88" xfId="0" applyNumberFormat="1" applyFont="1" applyFill="1" applyBorder="1" applyAlignment="1" applyProtection="1">
      <alignment horizontal="left" indent="1"/>
      <protection locked="0"/>
    </xf>
    <xf numFmtId="3" fontId="106" fillId="0" borderId="89" xfId="0" applyNumberFormat="1" applyFont="1" applyFill="1" applyBorder="1" applyAlignment="1">
      <alignment vertical="center" wrapText="1"/>
    </xf>
    <xf numFmtId="0" fontId="2" fillId="0" borderId="95" xfId="0" applyFont="1" applyBorder="1" applyAlignment="1">
      <alignment vertical="center"/>
    </xf>
    <xf numFmtId="0" fontId="109" fillId="0" borderId="94" xfId="0" applyFont="1" applyBorder="1" applyAlignment="1">
      <alignment wrapText="1"/>
    </xf>
    <xf numFmtId="10" fontId="3" fillId="0" borderId="92" xfId="0" applyNumberFormat="1" applyFont="1" applyBorder="1" applyAlignment="1"/>
    <xf numFmtId="0" fontId="109" fillId="0" borderId="98" xfId="0" applyFont="1" applyBorder="1" applyAlignment="1">
      <alignment wrapText="1"/>
    </xf>
    <xf numFmtId="10" fontId="3" fillId="0" borderId="105" xfId="0" applyNumberFormat="1" applyFont="1" applyBorder="1" applyAlignment="1"/>
    <xf numFmtId="10" fontId="3" fillId="0" borderId="42" xfId="0" applyNumberFormat="1" applyFont="1" applyBorder="1" applyAlignment="1"/>
    <xf numFmtId="167" fontId="3" fillId="0" borderId="88" xfId="0" applyNumberFormat="1" applyFont="1" applyBorder="1" applyAlignment="1">
      <alignment horizontal="center" vertical="center"/>
    </xf>
    <xf numFmtId="167" fontId="100" fillId="0" borderId="88" xfId="0" applyNumberFormat="1" applyFont="1" applyBorder="1" applyAlignment="1">
      <alignment horizontal="center" vertical="center"/>
    </xf>
    <xf numFmtId="38" fontId="100" fillId="0" borderId="88" xfId="0" applyNumberFormat="1" applyFont="1" applyBorder="1" applyAlignment="1">
      <alignment horizontal="center" vertical="center"/>
    </xf>
    <xf numFmtId="167" fontId="7" fillId="0" borderId="88" xfId="0" applyNumberFormat="1" applyFont="1" applyBorder="1" applyAlignment="1">
      <alignment horizontal="center" vertical="center"/>
    </xf>
    <xf numFmtId="167" fontId="3" fillId="0" borderId="89" xfId="0" applyNumberFormat="1" applyFont="1" applyBorder="1" applyAlignment="1">
      <alignment horizontal="center" vertical="center"/>
    </xf>
    <xf numFmtId="193" fontId="0" fillId="0" borderId="89" xfId="0" applyNumberFormat="1" applyBorder="1" applyAlignment="1"/>
    <xf numFmtId="193" fontId="0" fillId="0" borderId="89" xfId="0" applyNumberFormat="1" applyBorder="1" applyAlignment="1">
      <alignment wrapText="1"/>
    </xf>
    <xf numFmtId="193" fontId="97" fillId="3" borderId="89" xfId="2" applyNumberFormat="1" applyFont="1" applyFill="1" applyBorder="1" applyAlignment="1" applyProtection="1">
      <alignment vertical="top"/>
      <protection locked="0"/>
    </xf>
    <xf numFmtId="193" fontId="97" fillId="3" borderId="89" xfId="2" applyNumberFormat="1" applyFont="1" applyFill="1" applyBorder="1" applyAlignment="1" applyProtection="1">
      <alignment vertical="top" wrapText="1"/>
      <protection locked="0"/>
    </xf>
    <xf numFmtId="193" fontId="7" fillId="3" borderId="89" xfId="2" applyNumberFormat="1" applyFont="1" applyFill="1" applyBorder="1" applyAlignment="1" applyProtection="1">
      <alignment vertical="top" wrapText="1"/>
      <protection locked="0"/>
    </xf>
    <xf numFmtId="164" fontId="3" fillId="0" borderId="89" xfId="7" applyNumberFormat="1" applyFont="1" applyFill="1" applyBorder="1" applyAlignment="1">
      <alignment horizontal="left" vertical="center" wrapText="1"/>
    </xf>
    <xf numFmtId="164" fontId="101" fillId="0" borderId="89" xfId="7" applyNumberFormat="1" applyFont="1" applyFill="1" applyBorder="1" applyAlignment="1">
      <alignment horizontal="left" vertical="center" wrapText="1"/>
    </xf>
    <xf numFmtId="10" fontId="101" fillId="0" borderId="88" xfId="20962" applyNumberFormat="1" applyFont="1" applyFill="1" applyBorder="1" applyAlignment="1">
      <alignment horizontal="left" vertical="center" wrapText="1"/>
    </xf>
    <xf numFmtId="10" fontId="101" fillId="0" borderId="88" xfId="0" applyNumberFormat="1" applyFont="1" applyFill="1" applyBorder="1" applyAlignment="1">
      <alignment horizontal="left" vertical="center" wrapText="1"/>
    </xf>
    <xf numFmtId="164" fontId="4" fillId="0" borderId="89" xfId="7" applyNumberFormat="1" applyFont="1" applyFill="1" applyBorder="1" applyAlignment="1">
      <alignment horizontal="left" vertical="center" wrapText="1"/>
    </xf>
    <xf numFmtId="10" fontId="104" fillId="0" borderId="25" xfId="20962" applyNumberFormat="1" applyFont="1" applyFill="1" applyBorder="1" applyAlignment="1" applyProtection="1">
      <alignment horizontal="left" vertical="center"/>
    </xf>
    <xf numFmtId="164" fontId="97" fillId="0" borderId="26" xfId="7" applyNumberFormat="1" applyFont="1" applyFill="1" applyBorder="1" applyAlignment="1" applyProtection="1">
      <alignment horizontal="left" vertical="center"/>
    </xf>
    <xf numFmtId="193" fontId="110" fillId="0" borderId="34" xfId="0" applyNumberFormat="1" applyFont="1" applyBorder="1" applyAlignment="1">
      <alignment vertical="center"/>
    </xf>
    <xf numFmtId="193" fontId="110" fillId="0" borderId="13" xfId="0" applyNumberFormat="1" applyFont="1" applyBorder="1" applyAlignment="1">
      <alignment vertical="center"/>
    </xf>
    <xf numFmtId="193" fontId="111" fillId="0" borderId="13" xfId="0" applyNumberFormat="1" applyFont="1" applyBorder="1" applyAlignment="1">
      <alignment vertical="center"/>
    </xf>
    <xf numFmtId="193" fontId="112" fillId="0" borderId="13" xfId="0" applyNumberFormat="1" applyFont="1" applyBorder="1" applyAlignment="1">
      <alignment vertical="center"/>
    </xf>
    <xf numFmtId="193" fontId="113" fillId="0" borderId="13" xfId="0" applyNumberFormat="1" applyFont="1" applyBorder="1" applyAlignment="1">
      <alignment vertical="center"/>
    </xf>
    <xf numFmtId="193" fontId="110" fillId="0" borderId="14" xfId="0" applyNumberFormat="1" applyFont="1" applyBorder="1" applyAlignment="1">
      <alignment vertical="center"/>
    </xf>
    <xf numFmtId="193" fontId="110" fillId="0" borderId="17" xfId="0" applyNumberFormat="1" applyFont="1" applyBorder="1" applyAlignment="1">
      <alignment vertical="center"/>
    </xf>
    <xf numFmtId="193" fontId="111" fillId="0" borderId="14" xfId="0" applyNumberFormat="1" applyFont="1" applyBorder="1" applyAlignment="1">
      <alignment vertical="center"/>
    </xf>
    <xf numFmtId="193" fontId="114" fillId="36" borderId="16" xfId="0" applyNumberFormat="1" applyFont="1" applyFill="1" applyBorder="1" applyAlignment="1">
      <alignment vertical="center"/>
    </xf>
    <xf numFmtId="167" fontId="113" fillId="76" borderId="65" xfId="0" applyNumberFormat="1" applyFont="1" applyFill="1" applyBorder="1" applyAlignment="1">
      <alignment horizontal="center"/>
    </xf>
    <xf numFmtId="167" fontId="110" fillId="0" borderId="65" xfId="0" applyNumberFormat="1" applyFont="1" applyBorder="1" applyAlignment="1">
      <alignment horizontal="center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6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4" sqref="C4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2"/>
      <c r="B1" s="240" t="s">
        <v>356</v>
      </c>
      <c r="C1" s="192"/>
    </row>
    <row r="2" spans="1:3">
      <c r="A2" s="241">
        <v>1</v>
      </c>
      <c r="B2" s="400" t="s">
        <v>357</v>
      </c>
      <c r="C2" s="410" t="s">
        <v>456</v>
      </c>
    </row>
    <row r="3" spans="1:3">
      <c r="A3" s="241">
        <v>2</v>
      </c>
      <c r="B3" s="401" t="s">
        <v>353</v>
      </c>
      <c r="C3" s="410" t="s">
        <v>457</v>
      </c>
    </row>
    <row r="4" spans="1:3">
      <c r="A4" s="241">
        <v>3</v>
      </c>
      <c r="B4" s="402" t="s">
        <v>358</v>
      </c>
      <c r="C4" s="410" t="s">
        <v>458</v>
      </c>
    </row>
    <row r="5" spans="1:3">
      <c r="A5" s="242">
        <v>4</v>
      </c>
      <c r="B5" s="403" t="s">
        <v>354</v>
      </c>
      <c r="C5" s="411" t="s">
        <v>459</v>
      </c>
    </row>
    <row r="6" spans="1:3" s="243" customFormat="1" ht="45.75" customHeight="1">
      <c r="A6" s="494" t="s">
        <v>444</v>
      </c>
      <c r="B6" s="495"/>
      <c r="C6" s="495"/>
    </row>
    <row r="7" spans="1:3" ht="15">
      <c r="A7" s="244" t="s">
        <v>35</v>
      </c>
      <c r="B7" s="240" t="s">
        <v>355</v>
      </c>
    </row>
    <row r="8" spans="1:3">
      <c r="A8" s="192">
        <v>1</v>
      </c>
      <c r="B8" s="291" t="s">
        <v>26</v>
      </c>
    </row>
    <row r="9" spans="1:3">
      <c r="A9" s="192">
        <v>2</v>
      </c>
      <c r="B9" s="292" t="s">
        <v>27</v>
      </c>
    </row>
    <row r="10" spans="1:3">
      <c r="A10" s="192">
        <v>3</v>
      </c>
      <c r="B10" s="292" t="s">
        <v>28</v>
      </c>
    </row>
    <row r="11" spans="1:3">
      <c r="A11" s="192">
        <v>4</v>
      </c>
      <c r="B11" s="292" t="s">
        <v>29</v>
      </c>
      <c r="C11" s="112"/>
    </row>
    <row r="12" spans="1:3">
      <c r="A12" s="192">
        <v>5</v>
      </c>
      <c r="B12" s="292" t="s">
        <v>30</v>
      </c>
    </row>
    <row r="13" spans="1:3">
      <c r="A13" s="192">
        <v>6</v>
      </c>
      <c r="B13" s="293" t="s">
        <v>365</v>
      </c>
    </row>
    <row r="14" spans="1:3">
      <c r="A14" s="192">
        <v>7</v>
      </c>
      <c r="B14" s="292" t="s">
        <v>359</v>
      </c>
    </row>
    <row r="15" spans="1:3">
      <c r="A15" s="192">
        <v>8</v>
      </c>
      <c r="B15" s="292" t="s">
        <v>360</v>
      </c>
    </row>
    <row r="16" spans="1:3">
      <c r="A16" s="192">
        <v>9</v>
      </c>
      <c r="B16" s="292" t="s">
        <v>31</v>
      </c>
    </row>
    <row r="17" spans="1:2">
      <c r="A17" s="399" t="s">
        <v>443</v>
      </c>
      <c r="B17" s="398" t="s">
        <v>426</v>
      </c>
    </row>
    <row r="18" spans="1:2">
      <c r="A18" s="192">
        <v>10</v>
      </c>
      <c r="B18" s="292" t="s">
        <v>32</v>
      </c>
    </row>
    <row r="19" spans="1:2">
      <c r="A19" s="192">
        <v>11</v>
      </c>
      <c r="B19" s="293" t="s">
        <v>361</v>
      </c>
    </row>
    <row r="20" spans="1:2">
      <c r="A20" s="192">
        <v>12</v>
      </c>
      <c r="B20" s="293" t="s">
        <v>33</v>
      </c>
    </row>
    <row r="21" spans="1:2">
      <c r="A21" s="192">
        <v>13</v>
      </c>
      <c r="B21" s="294" t="s">
        <v>362</v>
      </c>
    </row>
    <row r="22" spans="1:2">
      <c r="A22" s="192">
        <v>14</v>
      </c>
      <c r="B22" s="291" t="s">
        <v>389</v>
      </c>
    </row>
    <row r="23" spans="1:2">
      <c r="A23" s="245">
        <v>15</v>
      </c>
      <c r="B23" s="293" t="s">
        <v>34</v>
      </c>
    </row>
    <row r="24" spans="1:2">
      <c r="A24" s="115"/>
      <c r="B24" s="19"/>
    </row>
    <row r="25" spans="1:2">
      <c r="A25" s="115"/>
      <c r="B25" s="19"/>
    </row>
    <row r="26" spans="1:2">
      <c r="A26" s="115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46" sqref="C46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3" t="s">
        <v>460</v>
      </c>
    </row>
    <row r="2" spans="1:3" s="102" customFormat="1" ht="15.75" customHeight="1">
      <c r="A2" s="102" t="s">
        <v>37</v>
      </c>
      <c r="B2" s="3" t="s">
        <v>461</v>
      </c>
    </row>
    <row r="3" spans="1:3" s="102" customFormat="1" ht="15.75" customHeight="1"/>
    <row r="4" spans="1:3" ht="13.5" thickBot="1">
      <c r="A4" s="115" t="s">
        <v>257</v>
      </c>
      <c r="B4" s="173" t="s">
        <v>256</v>
      </c>
    </row>
    <row r="5" spans="1:3">
      <c r="A5" s="116" t="s">
        <v>12</v>
      </c>
      <c r="B5" s="117"/>
      <c r="C5" s="118" t="s">
        <v>79</v>
      </c>
    </row>
    <row r="6" spans="1:3">
      <c r="A6" s="119">
        <v>1</v>
      </c>
      <c r="B6" s="120" t="s">
        <v>255</v>
      </c>
      <c r="C6" s="121">
        <f>SUM(C7:C11)</f>
        <v>120310229.98000003</v>
      </c>
    </row>
    <row r="7" spans="1:3">
      <c r="A7" s="119">
        <v>2</v>
      </c>
      <c r="B7" s="122" t="s">
        <v>254</v>
      </c>
      <c r="C7" s="456">
        <v>4400000</v>
      </c>
    </row>
    <row r="8" spans="1:3">
      <c r="A8" s="119">
        <v>3</v>
      </c>
      <c r="B8" s="123" t="s">
        <v>253</v>
      </c>
      <c r="C8" s="456"/>
    </row>
    <row r="9" spans="1:3">
      <c r="A9" s="119">
        <v>4</v>
      </c>
      <c r="B9" s="123" t="s">
        <v>252</v>
      </c>
      <c r="C9" s="456">
        <v>396459</v>
      </c>
    </row>
    <row r="10" spans="1:3">
      <c r="A10" s="119">
        <v>5</v>
      </c>
      <c r="B10" s="123" t="s">
        <v>251</v>
      </c>
      <c r="C10" s="456"/>
    </row>
    <row r="11" spans="1:3">
      <c r="A11" s="119">
        <v>6</v>
      </c>
      <c r="B11" s="124" t="s">
        <v>250</v>
      </c>
      <c r="C11" s="456">
        <v>115513770.98000003</v>
      </c>
    </row>
    <row r="12" spans="1:3" s="88" customFormat="1">
      <c r="A12" s="119">
        <v>7</v>
      </c>
      <c r="B12" s="120" t="s">
        <v>249</v>
      </c>
      <c r="C12" s="125">
        <f>SUM(C13:C27)</f>
        <v>3963548.44</v>
      </c>
    </row>
    <row r="13" spans="1:3" s="88" customFormat="1">
      <c r="A13" s="119">
        <v>8</v>
      </c>
      <c r="B13" s="126" t="s">
        <v>248</v>
      </c>
      <c r="C13" s="457">
        <v>396459</v>
      </c>
    </row>
    <row r="14" spans="1:3" s="88" customFormat="1" ht="25.5">
      <c r="A14" s="119">
        <v>9</v>
      </c>
      <c r="B14" s="128" t="s">
        <v>247</v>
      </c>
      <c r="C14" s="457"/>
    </row>
    <row r="15" spans="1:3" s="88" customFormat="1">
      <c r="A15" s="119">
        <v>10</v>
      </c>
      <c r="B15" s="129" t="s">
        <v>246</v>
      </c>
      <c r="C15" s="458">
        <v>3567089.44</v>
      </c>
    </row>
    <row r="16" spans="1:3" s="88" customFormat="1">
      <c r="A16" s="119">
        <v>11</v>
      </c>
      <c r="B16" s="130" t="s">
        <v>245</v>
      </c>
      <c r="C16" s="127"/>
    </row>
    <row r="17" spans="1:3" s="88" customFormat="1">
      <c r="A17" s="119">
        <v>12</v>
      </c>
      <c r="B17" s="129" t="s">
        <v>244</v>
      </c>
      <c r="C17" s="127"/>
    </row>
    <row r="18" spans="1:3" s="88" customFormat="1">
      <c r="A18" s="119">
        <v>13</v>
      </c>
      <c r="B18" s="129" t="s">
        <v>243</v>
      </c>
      <c r="C18" s="127"/>
    </row>
    <row r="19" spans="1:3" s="88" customFormat="1">
      <c r="A19" s="119">
        <v>14</v>
      </c>
      <c r="B19" s="129" t="s">
        <v>242</v>
      </c>
      <c r="C19" s="127"/>
    </row>
    <row r="20" spans="1:3" s="88" customFormat="1">
      <c r="A20" s="119">
        <v>15</v>
      </c>
      <c r="B20" s="129" t="s">
        <v>241</v>
      </c>
      <c r="C20" s="127"/>
    </row>
    <row r="21" spans="1:3" s="88" customFormat="1" ht="25.5">
      <c r="A21" s="119">
        <v>16</v>
      </c>
      <c r="B21" s="128" t="s">
        <v>240</v>
      </c>
      <c r="C21" s="127"/>
    </row>
    <row r="22" spans="1:3" s="88" customFormat="1">
      <c r="A22" s="119">
        <v>17</v>
      </c>
      <c r="B22" s="131" t="s">
        <v>239</v>
      </c>
      <c r="C22" s="127"/>
    </row>
    <row r="23" spans="1:3" s="88" customFormat="1">
      <c r="A23" s="119">
        <v>18</v>
      </c>
      <c r="B23" s="128" t="s">
        <v>238</v>
      </c>
      <c r="C23" s="127"/>
    </row>
    <row r="24" spans="1:3" s="88" customFormat="1" ht="25.5">
      <c r="A24" s="119">
        <v>19</v>
      </c>
      <c r="B24" s="128" t="s">
        <v>215</v>
      </c>
      <c r="C24" s="127"/>
    </row>
    <row r="25" spans="1:3" s="88" customFormat="1">
      <c r="A25" s="119">
        <v>20</v>
      </c>
      <c r="B25" s="132" t="s">
        <v>237</v>
      </c>
      <c r="C25" s="127"/>
    </row>
    <row r="26" spans="1:3" s="88" customFormat="1">
      <c r="A26" s="119">
        <v>21</v>
      </c>
      <c r="B26" s="132" t="s">
        <v>236</v>
      </c>
      <c r="C26" s="127"/>
    </row>
    <row r="27" spans="1:3" s="88" customFormat="1">
      <c r="A27" s="119">
        <v>22</v>
      </c>
      <c r="B27" s="132" t="s">
        <v>235</v>
      </c>
      <c r="C27" s="127"/>
    </row>
    <row r="28" spans="1:3" s="88" customFormat="1">
      <c r="A28" s="119">
        <v>23</v>
      </c>
      <c r="B28" s="133" t="s">
        <v>234</v>
      </c>
      <c r="C28" s="125">
        <f>C6-C12</f>
        <v>116346681.54000004</v>
      </c>
    </row>
    <row r="29" spans="1:3" s="88" customFormat="1">
      <c r="A29" s="134"/>
      <c r="B29" s="135"/>
      <c r="C29" s="127"/>
    </row>
    <row r="30" spans="1:3" s="88" customFormat="1">
      <c r="A30" s="134">
        <v>24</v>
      </c>
      <c r="B30" s="133" t="s">
        <v>233</v>
      </c>
      <c r="C30" s="125">
        <f>C31+C34</f>
        <v>0</v>
      </c>
    </row>
    <row r="31" spans="1:3" s="88" customFormat="1">
      <c r="A31" s="134">
        <v>25</v>
      </c>
      <c r="B31" s="123" t="s">
        <v>232</v>
      </c>
      <c r="C31" s="136">
        <f>C32+C33</f>
        <v>0</v>
      </c>
    </row>
    <row r="32" spans="1:3" s="88" customFormat="1">
      <c r="A32" s="134">
        <v>26</v>
      </c>
      <c r="B32" s="137" t="s">
        <v>314</v>
      </c>
      <c r="C32" s="127"/>
    </row>
    <row r="33" spans="1:3" s="88" customFormat="1">
      <c r="A33" s="134">
        <v>27</v>
      </c>
      <c r="B33" s="137" t="s">
        <v>231</v>
      </c>
      <c r="C33" s="127"/>
    </row>
    <row r="34" spans="1:3" s="88" customFormat="1">
      <c r="A34" s="134">
        <v>28</v>
      </c>
      <c r="B34" s="123" t="s">
        <v>230</v>
      </c>
      <c r="C34" s="127"/>
    </row>
    <row r="35" spans="1:3" s="88" customFormat="1">
      <c r="A35" s="134">
        <v>29</v>
      </c>
      <c r="B35" s="133" t="s">
        <v>229</v>
      </c>
      <c r="C35" s="125">
        <f>SUM(C36:C40)</f>
        <v>0</v>
      </c>
    </row>
    <row r="36" spans="1:3" s="88" customFormat="1">
      <c r="A36" s="134">
        <v>30</v>
      </c>
      <c r="B36" s="128" t="s">
        <v>228</v>
      </c>
      <c r="C36" s="127"/>
    </row>
    <row r="37" spans="1:3" s="88" customFormat="1">
      <c r="A37" s="134">
        <v>31</v>
      </c>
      <c r="B37" s="129" t="s">
        <v>227</v>
      </c>
      <c r="C37" s="127"/>
    </row>
    <row r="38" spans="1:3" s="88" customFormat="1" ht="25.5">
      <c r="A38" s="134">
        <v>32</v>
      </c>
      <c r="B38" s="128" t="s">
        <v>226</v>
      </c>
      <c r="C38" s="127"/>
    </row>
    <row r="39" spans="1:3" s="88" customFormat="1" ht="25.5">
      <c r="A39" s="134">
        <v>33</v>
      </c>
      <c r="B39" s="128" t="s">
        <v>215</v>
      </c>
      <c r="C39" s="127"/>
    </row>
    <row r="40" spans="1:3" s="88" customFormat="1">
      <c r="A40" s="134">
        <v>34</v>
      </c>
      <c r="B40" s="132" t="s">
        <v>225</v>
      </c>
      <c r="C40" s="127"/>
    </row>
    <row r="41" spans="1:3" s="88" customFormat="1">
      <c r="A41" s="134">
        <v>35</v>
      </c>
      <c r="B41" s="133" t="s">
        <v>224</v>
      </c>
      <c r="C41" s="125">
        <f>C30-C35</f>
        <v>0</v>
      </c>
    </row>
    <row r="42" spans="1:3" s="88" customFormat="1">
      <c r="A42" s="134"/>
      <c r="B42" s="135"/>
      <c r="C42" s="127"/>
    </row>
    <row r="43" spans="1:3" s="88" customFormat="1">
      <c r="A43" s="134">
        <v>36</v>
      </c>
      <c r="B43" s="138" t="s">
        <v>223</v>
      </c>
      <c r="C43" s="125">
        <f>SUM(C44:C46)</f>
        <v>7455977</v>
      </c>
    </row>
    <row r="44" spans="1:3" s="88" customFormat="1">
      <c r="A44" s="134">
        <v>37</v>
      </c>
      <c r="B44" s="123" t="s">
        <v>222</v>
      </c>
      <c r="C44" s="127"/>
    </row>
    <row r="45" spans="1:3" s="88" customFormat="1">
      <c r="A45" s="134">
        <v>38</v>
      </c>
      <c r="B45" s="123" t="s">
        <v>221</v>
      </c>
      <c r="C45" s="127"/>
    </row>
    <row r="46" spans="1:3" s="88" customFormat="1">
      <c r="A46" s="134">
        <v>39</v>
      </c>
      <c r="B46" s="123" t="s">
        <v>220</v>
      </c>
      <c r="C46" s="457">
        <v>7455977</v>
      </c>
    </row>
    <row r="47" spans="1:3" s="88" customFormat="1">
      <c r="A47" s="134">
        <v>40</v>
      </c>
      <c r="B47" s="138" t="s">
        <v>219</v>
      </c>
      <c r="C47" s="125">
        <f>SUM(C48:C51)</f>
        <v>0</v>
      </c>
    </row>
    <row r="48" spans="1:3" s="88" customFormat="1">
      <c r="A48" s="134">
        <v>41</v>
      </c>
      <c r="B48" s="128" t="s">
        <v>218</v>
      </c>
      <c r="C48" s="127"/>
    </row>
    <row r="49" spans="1:3" s="88" customFormat="1">
      <c r="A49" s="134">
        <v>42</v>
      </c>
      <c r="B49" s="129" t="s">
        <v>217</v>
      </c>
      <c r="C49" s="127"/>
    </row>
    <row r="50" spans="1:3" s="88" customFormat="1">
      <c r="A50" s="134">
        <v>43</v>
      </c>
      <c r="B50" s="128" t="s">
        <v>216</v>
      </c>
      <c r="C50" s="127"/>
    </row>
    <row r="51" spans="1:3" s="88" customFormat="1" ht="25.5">
      <c r="A51" s="134">
        <v>44</v>
      </c>
      <c r="B51" s="128" t="s">
        <v>215</v>
      </c>
      <c r="C51" s="127"/>
    </row>
    <row r="52" spans="1:3" s="88" customFormat="1" ht="13.5" thickBot="1">
      <c r="A52" s="139">
        <v>45</v>
      </c>
      <c r="B52" s="140" t="s">
        <v>214</v>
      </c>
      <c r="C52" s="141">
        <f>C43-C47</f>
        <v>7455977</v>
      </c>
    </row>
    <row r="55" spans="1:3">
      <c r="B55" s="4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G24" sqref="G24"/>
    </sheetView>
  </sheetViews>
  <sheetFormatPr defaultColWidth="9.140625" defaultRowHeight="12.75"/>
  <cols>
    <col min="1" max="1" width="9.42578125" style="308" bestFit="1" customWidth="1"/>
    <col min="2" max="2" width="59" style="308" customWidth="1"/>
    <col min="3" max="3" width="16.7109375" style="308" bestFit="1" customWidth="1"/>
    <col min="4" max="4" width="13.28515625" style="308" bestFit="1" customWidth="1"/>
    <col min="5" max="16384" width="9.140625" style="308"/>
  </cols>
  <sheetData>
    <row r="1" spans="1:4" ht="15">
      <c r="A1" s="368" t="s">
        <v>36</v>
      </c>
      <c r="B1" s="3" t="s">
        <v>460</v>
      </c>
    </row>
    <row r="2" spans="1:4" s="274" customFormat="1" ht="15.75" customHeight="1">
      <c r="A2" s="274" t="s">
        <v>37</v>
      </c>
      <c r="B2" s="3" t="s">
        <v>461</v>
      </c>
    </row>
    <row r="3" spans="1:4" s="274" customFormat="1" ht="15.75" customHeight="1"/>
    <row r="4" spans="1:4" ht="13.5" thickBot="1">
      <c r="A4" s="333" t="s">
        <v>425</v>
      </c>
      <c r="B4" s="381" t="s">
        <v>426</v>
      </c>
    </row>
    <row r="5" spans="1:4" s="382" customFormat="1">
      <c r="A5" s="516" t="s">
        <v>429</v>
      </c>
      <c r="B5" s="517"/>
      <c r="C5" s="369" t="s">
        <v>427</v>
      </c>
      <c r="D5" s="370" t="s">
        <v>428</v>
      </c>
    </row>
    <row r="6" spans="1:4" s="383" customFormat="1">
      <c r="A6" s="371">
        <v>1</v>
      </c>
      <c r="B6" s="372" t="s">
        <v>430</v>
      </c>
      <c r="C6" s="372"/>
      <c r="D6" s="373"/>
    </row>
    <row r="7" spans="1:4" s="383" customFormat="1">
      <c r="A7" s="374" t="s">
        <v>412</v>
      </c>
      <c r="B7" s="375" t="s">
        <v>431</v>
      </c>
      <c r="C7" s="375" t="s">
        <v>442</v>
      </c>
      <c r="D7" s="459">
        <v>33973642.409654848</v>
      </c>
    </row>
    <row r="8" spans="1:4" s="383" customFormat="1">
      <c r="A8" s="374" t="s">
        <v>413</v>
      </c>
      <c r="B8" s="375" t="s">
        <v>432</v>
      </c>
      <c r="C8" s="375" t="s">
        <v>414</v>
      </c>
      <c r="D8" s="459">
        <v>45298189.879539795</v>
      </c>
    </row>
    <row r="9" spans="1:4" s="383" customFormat="1">
      <c r="A9" s="374" t="s">
        <v>415</v>
      </c>
      <c r="B9" s="375" t="s">
        <v>433</v>
      </c>
      <c r="C9" s="375" t="s">
        <v>416</v>
      </c>
      <c r="D9" s="459">
        <v>60397586.506053068</v>
      </c>
    </row>
    <row r="10" spans="1:4" s="383" customFormat="1">
      <c r="A10" s="371" t="s">
        <v>417</v>
      </c>
      <c r="B10" s="372" t="s">
        <v>434</v>
      </c>
      <c r="C10" s="372"/>
      <c r="D10" s="373"/>
    </row>
    <row r="11" spans="1:4" s="384" customFormat="1">
      <c r="A11" s="376" t="s">
        <v>418</v>
      </c>
      <c r="B11" s="377" t="s">
        <v>435</v>
      </c>
      <c r="C11" s="377" t="s">
        <v>419</v>
      </c>
      <c r="D11" s="460">
        <v>18874245.783141583</v>
      </c>
    </row>
    <row r="12" spans="1:4" s="384" customFormat="1">
      <c r="A12" s="376" t="s">
        <v>420</v>
      </c>
      <c r="B12" s="377" t="s">
        <v>436</v>
      </c>
      <c r="C12" s="377" t="s">
        <v>421</v>
      </c>
      <c r="D12" s="378">
        <v>0</v>
      </c>
    </row>
    <row r="13" spans="1:4" s="384" customFormat="1">
      <c r="A13" s="376" t="s">
        <v>422</v>
      </c>
      <c r="B13" s="377" t="s">
        <v>437</v>
      </c>
      <c r="C13" s="377" t="s">
        <v>421</v>
      </c>
      <c r="D13" s="378">
        <v>0</v>
      </c>
    </row>
    <row r="14" spans="1:4" s="384" customFormat="1">
      <c r="A14" s="371" t="s">
        <v>423</v>
      </c>
      <c r="B14" s="372" t="s">
        <v>438</v>
      </c>
      <c r="C14" s="379" t="s">
        <v>421</v>
      </c>
      <c r="D14" s="373"/>
    </row>
    <row r="15" spans="1:4" s="384" customFormat="1">
      <c r="A15" s="376">
        <v>3.1</v>
      </c>
      <c r="B15" s="377" t="s">
        <v>445</v>
      </c>
      <c r="C15" s="461">
        <v>3.3980224533624202E-3</v>
      </c>
      <c r="D15" s="460">
        <v>2565404.4384558429</v>
      </c>
    </row>
    <row r="16" spans="1:4" s="384" customFormat="1">
      <c r="A16" s="376">
        <v>3.2</v>
      </c>
      <c r="B16" s="377" t="s">
        <v>446</v>
      </c>
      <c r="C16" s="461">
        <v>4.5509229286103837E-3</v>
      </c>
      <c r="D16" s="460">
        <v>3435809.5157890753</v>
      </c>
    </row>
    <row r="17" spans="1:6" s="383" customFormat="1" ht="13.5" thickBot="1">
      <c r="A17" s="376">
        <v>3.3</v>
      </c>
      <c r="B17" s="377" t="s">
        <v>447</v>
      </c>
      <c r="C17" s="462">
        <v>2.1000000000000001E-2</v>
      </c>
      <c r="D17" s="460">
        <v>20435445.812224366</v>
      </c>
    </row>
    <row r="18" spans="1:6" s="382" customFormat="1">
      <c r="A18" s="518" t="s">
        <v>441</v>
      </c>
      <c r="B18" s="519"/>
      <c r="C18" s="369" t="s">
        <v>427</v>
      </c>
      <c r="D18" s="370" t="s">
        <v>428</v>
      </c>
    </row>
    <row r="19" spans="1:6" s="383" customFormat="1">
      <c r="A19" s="380">
        <v>4</v>
      </c>
      <c r="B19" s="377" t="s">
        <v>439</v>
      </c>
      <c r="C19" s="461">
        <v>0.15410772286848215</v>
      </c>
      <c r="D19" s="463">
        <v>116346681.54000004</v>
      </c>
    </row>
    <row r="20" spans="1:6" s="383" customFormat="1">
      <c r="A20" s="380">
        <v>5</v>
      </c>
      <c r="B20" s="377" t="s">
        <v>146</v>
      </c>
      <c r="C20" s="461">
        <v>0.15410772286848215</v>
      </c>
      <c r="D20" s="463">
        <v>116346681.54000004</v>
      </c>
    </row>
    <row r="21" spans="1:6" s="383" customFormat="1" ht="13.5" thickBot="1">
      <c r="A21" s="385" t="s">
        <v>424</v>
      </c>
      <c r="B21" s="386" t="s">
        <v>440</v>
      </c>
      <c r="C21" s="464">
        <v>0.16398358371832292</v>
      </c>
      <c r="D21" s="465">
        <v>123802658.54000004</v>
      </c>
    </row>
    <row r="22" spans="1:6">
      <c r="F22" s="333"/>
    </row>
  </sheetData>
  <mergeCells count="2">
    <mergeCell ref="A5:B5"/>
    <mergeCell ref="A18:B18"/>
  </mergeCells>
  <conditionalFormatting sqref="C21">
    <cfRule type="cellIs" dxfId="4" priority="2" operator="lessThan">
      <formula>#REF!</formula>
    </cfRule>
  </conditionalFormatting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27" activePane="bottomRight" state="frozen"/>
      <selection activeCell="B47" sqref="B47"/>
      <selection pane="topRight" activeCell="B47" sqref="B47"/>
      <selection pane="bottomLeft" activeCell="B47" sqref="B47"/>
      <selection pane="bottomRight" activeCell="D43" sqref="D43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3" t="s">
        <v>460</v>
      </c>
      <c r="E1" s="4"/>
      <c r="F1" s="4"/>
    </row>
    <row r="2" spans="1:6" s="102" customFormat="1" ht="15.75" customHeight="1">
      <c r="A2" s="2" t="s">
        <v>37</v>
      </c>
      <c r="B2" s="3" t="s">
        <v>461</v>
      </c>
    </row>
    <row r="3" spans="1:6" s="102" customFormat="1" ht="15.75" customHeight="1">
      <c r="A3" s="142"/>
    </row>
    <row r="4" spans="1:6" s="102" customFormat="1" ht="15.75" customHeight="1" thickBot="1">
      <c r="A4" s="102" t="s">
        <v>92</v>
      </c>
      <c r="B4" s="265" t="s">
        <v>298</v>
      </c>
      <c r="D4" s="52" t="s">
        <v>79</v>
      </c>
    </row>
    <row r="5" spans="1:6" ht="25.5">
      <c r="A5" s="143" t="s">
        <v>12</v>
      </c>
      <c r="B5" s="297" t="s">
        <v>352</v>
      </c>
      <c r="C5" s="144" t="s">
        <v>99</v>
      </c>
      <c r="D5" s="145" t="s">
        <v>100</v>
      </c>
    </row>
    <row r="6" spans="1:6" ht="15">
      <c r="A6" s="108">
        <v>1</v>
      </c>
      <c r="B6" s="146" t="s">
        <v>41</v>
      </c>
      <c r="C6" s="466">
        <v>17746846.329999998</v>
      </c>
      <c r="D6" s="147"/>
      <c r="E6" s="148"/>
    </row>
    <row r="7" spans="1:6" ht="15">
      <c r="A7" s="108">
        <v>2</v>
      </c>
      <c r="B7" s="149" t="s">
        <v>42</v>
      </c>
      <c r="C7" s="467">
        <v>40127340.509999998</v>
      </c>
      <c r="D7" s="150"/>
      <c r="E7" s="148"/>
    </row>
    <row r="8" spans="1:6" ht="15">
      <c r="A8" s="108">
        <v>3</v>
      </c>
      <c r="B8" s="149" t="s">
        <v>43</v>
      </c>
      <c r="C8" s="467">
        <v>28337710.379999999</v>
      </c>
      <c r="D8" s="150"/>
      <c r="E8" s="148"/>
    </row>
    <row r="9" spans="1:6" ht="15">
      <c r="A9" s="108">
        <v>4</v>
      </c>
      <c r="B9" s="149" t="s">
        <v>44</v>
      </c>
      <c r="C9" s="467">
        <v>0</v>
      </c>
      <c r="D9" s="150"/>
      <c r="E9" s="148"/>
    </row>
    <row r="10" spans="1:6" ht="15">
      <c r="A10" s="108">
        <v>5</v>
      </c>
      <c r="B10" s="149" t="s">
        <v>45</v>
      </c>
      <c r="C10" s="467">
        <v>0</v>
      </c>
      <c r="D10" s="150"/>
      <c r="E10" s="148"/>
    </row>
    <row r="11" spans="1:6" ht="15">
      <c r="A11" s="108">
        <v>6.1</v>
      </c>
      <c r="B11" s="266" t="s">
        <v>46</v>
      </c>
      <c r="C11" s="468">
        <v>577822138.88109994</v>
      </c>
      <c r="D11" s="151"/>
      <c r="E11" s="152"/>
    </row>
    <row r="12" spans="1:6" ht="15">
      <c r="A12" s="108">
        <v>6.2</v>
      </c>
      <c r="B12" s="267" t="s">
        <v>47</v>
      </c>
      <c r="C12" s="469">
        <v>14371879.9211</v>
      </c>
      <c r="D12" s="151"/>
      <c r="E12" s="152"/>
    </row>
    <row r="13" spans="1:6" ht="15">
      <c r="A13" s="108">
        <v>6</v>
      </c>
      <c r="B13" s="149" t="s">
        <v>48</v>
      </c>
      <c r="C13" s="470">
        <f>C11-C12</f>
        <v>563450258.95999992</v>
      </c>
      <c r="D13" s="151"/>
      <c r="E13" s="148"/>
    </row>
    <row r="14" spans="1:6" ht="15">
      <c r="A14" s="108">
        <v>7</v>
      </c>
      <c r="B14" s="149" t="s">
        <v>49</v>
      </c>
      <c r="C14" s="467">
        <v>12920594.09</v>
      </c>
      <c r="D14" s="150"/>
      <c r="E14" s="148"/>
    </row>
    <row r="15" spans="1:6" ht="15">
      <c r="A15" s="108">
        <v>8</v>
      </c>
      <c r="B15" s="295" t="s">
        <v>210</v>
      </c>
      <c r="C15" s="467">
        <v>324245</v>
      </c>
      <c r="D15" s="150"/>
      <c r="E15" s="148"/>
    </row>
    <row r="16" spans="1:6" ht="15">
      <c r="A16" s="108">
        <v>9</v>
      </c>
      <c r="B16" s="149" t="s">
        <v>50</v>
      </c>
      <c r="C16" s="467">
        <v>0</v>
      </c>
      <c r="D16" s="150"/>
      <c r="E16" s="148"/>
    </row>
    <row r="17" spans="1:5" ht="15">
      <c r="A17" s="108">
        <v>9.1</v>
      </c>
      <c r="B17" s="153" t="s">
        <v>95</v>
      </c>
      <c r="C17" s="467">
        <v>0</v>
      </c>
      <c r="D17" s="150"/>
      <c r="E17" s="148"/>
    </row>
    <row r="18" spans="1:5" ht="15">
      <c r="A18" s="108">
        <v>9.1999999999999993</v>
      </c>
      <c r="B18" s="153" t="s">
        <v>96</v>
      </c>
      <c r="C18" s="467">
        <v>0</v>
      </c>
      <c r="D18" s="150"/>
      <c r="E18" s="148"/>
    </row>
    <row r="19" spans="1:5" ht="15">
      <c r="A19" s="108">
        <v>9.3000000000000007</v>
      </c>
      <c r="B19" s="268" t="s">
        <v>280</v>
      </c>
      <c r="C19" s="467">
        <v>0</v>
      </c>
      <c r="D19" s="150"/>
      <c r="E19" s="148"/>
    </row>
    <row r="20" spans="1:5" ht="15">
      <c r="A20" s="108">
        <v>10</v>
      </c>
      <c r="B20" s="149" t="s">
        <v>51</v>
      </c>
      <c r="C20" s="467">
        <v>11738346.130000001</v>
      </c>
      <c r="D20" s="150"/>
      <c r="E20" s="148"/>
    </row>
    <row r="21" spans="1:5" ht="15.75">
      <c r="A21" s="108">
        <v>10.1</v>
      </c>
      <c r="B21" s="153" t="s">
        <v>97</v>
      </c>
      <c r="C21" s="458">
        <v>3567089.44</v>
      </c>
      <c r="D21" s="475" t="s">
        <v>482</v>
      </c>
      <c r="E21" s="148"/>
    </row>
    <row r="22" spans="1:5" ht="15">
      <c r="A22" s="108">
        <v>11</v>
      </c>
      <c r="B22" s="154" t="s">
        <v>52</v>
      </c>
      <c r="C22" s="471">
        <v>22127758.170000002</v>
      </c>
      <c r="D22" s="155"/>
      <c r="E22" s="148"/>
    </row>
    <row r="23" spans="1:5" ht="15">
      <c r="A23" s="108">
        <v>12</v>
      </c>
      <c r="B23" s="156" t="s">
        <v>53</v>
      </c>
      <c r="C23" s="157">
        <f>SUM(C6:C10,C13:C16,C20,C22)</f>
        <v>696773099.56999993</v>
      </c>
      <c r="D23" s="158"/>
      <c r="E23" s="159"/>
    </row>
    <row r="24" spans="1:5" ht="15">
      <c r="A24" s="108">
        <v>13</v>
      </c>
      <c r="B24" s="149" t="s">
        <v>55</v>
      </c>
      <c r="C24" s="472">
        <v>21782960</v>
      </c>
      <c r="D24" s="160"/>
      <c r="E24" s="148"/>
    </row>
    <row r="25" spans="1:5" ht="15">
      <c r="A25" s="108">
        <v>14</v>
      </c>
      <c r="B25" s="149" t="s">
        <v>56</v>
      </c>
      <c r="C25" s="467">
        <v>10341338.859999999</v>
      </c>
      <c r="D25" s="150"/>
      <c r="E25" s="148"/>
    </row>
    <row r="26" spans="1:5" ht="15">
      <c r="A26" s="108">
        <v>15</v>
      </c>
      <c r="B26" s="149" t="s">
        <v>57</v>
      </c>
      <c r="C26" s="467">
        <v>0</v>
      </c>
      <c r="D26" s="150"/>
      <c r="E26" s="148"/>
    </row>
    <row r="27" spans="1:5" ht="15">
      <c r="A27" s="108">
        <v>16</v>
      </c>
      <c r="B27" s="149" t="s">
        <v>58</v>
      </c>
      <c r="C27" s="467">
        <v>170</v>
      </c>
      <c r="D27" s="150"/>
      <c r="E27" s="148"/>
    </row>
    <row r="28" spans="1:5" ht="15">
      <c r="A28" s="108">
        <v>17</v>
      </c>
      <c r="B28" s="149" t="s">
        <v>59</v>
      </c>
      <c r="C28" s="467">
        <v>0</v>
      </c>
      <c r="D28" s="150"/>
      <c r="E28" s="148"/>
    </row>
    <row r="29" spans="1:5" ht="15">
      <c r="A29" s="108">
        <v>18</v>
      </c>
      <c r="B29" s="149" t="s">
        <v>60</v>
      </c>
      <c r="C29" s="467">
        <v>497170981.87106341</v>
      </c>
      <c r="D29" s="150"/>
      <c r="E29" s="148"/>
    </row>
    <row r="30" spans="1:5" ht="15">
      <c r="A30" s="108">
        <v>19</v>
      </c>
      <c r="B30" s="149" t="s">
        <v>61</v>
      </c>
      <c r="C30" s="467">
        <v>11175445.92</v>
      </c>
      <c r="D30" s="150"/>
      <c r="E30" s="148"/>
    </row>
    <row r="31" spans="1:5" ht="15">
      <c r="A31" s="108">
        <v>20</v>
      </c>
      <c r="B31" s="149" t="s">
        <v>62</v>
      </c>
      <c r="C31" s="467">
        <v>27872072.890000001</v>
      </c>
      <c r="D31" s="150"/>
      <c r="E31" s="148"/>
    </row>
    <row r="32" spans="1:5" ht="15">
      <c r="A32" s="108">
        <v>21</v>
      </c>
      <c r="B32" s="154" t="s">
        <v>63</v>
      </c>
      <c r="C32" s="471">
        <v>8119900.0000000009</v>
      </c>
      <c r="D32" s="155"/>
      <c r="E32" s="148"/>
    </row>
    <row r="33" spans="1:5" ht="15">
      <c r="A33" s="108">
        <v>21.1</v>
      </c>
      <c r="B33" s="161" t="s">
        <v>98</v>
      </c>
      <c r="C33" s="473">
        <v>0</v>
      </c>
      <c r="D33" s="162"/>
      <c r="E33" s="148"/>
    </row>
    <row r="34" spans="1:5" ht="15">
      <c r="A34" s="108">
        <v>22</v>
      </c>
      <c r="B34" s="156" t="s">
        <v>64</v>
      </c>
      <c r="C34" s="474">
        <f>SUM(C24:C32)</f>
        <v>576462869.54106343</v>
      </c>
      <c r="D34" s="158"/>
      <c r="E34" s="159"/>
    </row>
    <row r="35" spans="1:5" ht="15.75">
      <c r="A35" s="108">
        <v>23</v>
      </c>
      <c r="B35" s="154" t="s">
        <v>66</v>
      </c>
      <c r="C35" s="467">
        <v>4400000</v>
      </c>
      <c r="D35" s="475" t="s">
        <v>483</v>
      </c>
      <c r="E35" s="148"/>
    </row>
    <row r="36" spans="1:5" ht="15.75">
      <c r="A36" s="108">
        <v>24</v>
      </c>
      <c r="B36" s="154" t="s">
        <v>67</v>
      </c>
      <c r="C36" s="467">
        <v>0</v>
      </c>
      <c r="D36" s="476"/>
      <c r="E36" s="148"/>
    </row>
    <row r="37" spans="1:5" ht="15.75">
      <c r="A37" s="108">
        <v>25</v>
      </c>
      <c r="B37" s="154" t="s">
        <v>68</v>
      </c>
      <c r="C37" s="467">
        <v>0</v>
      </c>
      <c r="D37" s="476"/>
      <c r="E37" s="148"/>
    </row>
    <row r="38" spans="1:5" ht="15.75">
      <c r="A38" s="108">
        <v>26</v>
      </c>
      <c r="B38" s="154" t="s">
        <v>69</v>
      </c>
      <c r="C38" s="467">
        <v>0</v>
      </c>
      <c r="D38" s="476"/>
      <c r="E38" s="148"/>
    </row>
    <row r="39" spans="1:5" ht="15.75">
      <c r="A39" s="108">
        <v>27</v>
      </c>
      <c r="B39" s="154" t="s">
        <v>70</v>
      </c>
      <c r="C39" s="467">
        <v>0</v>
      </c>
      <c r="D39" s="476"/>
      <c r="E39" s="148"/>
    </row>
    <row r="40" spans="1:5" ht="15.75">
      <c r="A40" s="108">
        <v>28</v>
      </c>
      <c r="B40" s="154" t="s">
        <v>71</v>
      </c>
      <c r="C40" s="467">
        <v>115513770.98000003</v>
      </c>
      <c r="D40" s="475" t="s">
        <v>484</v>
      </c>
      <c r="E40" s="148"/>
    </row>
    <row r="41" spans="1:5" ht="15.75">
      <c r="A41" s="108">
        <v>29</v>
      </c>
      <c r="B41" s="154" t="s">
        <v>72</v>
      </c>
      <c r="C41" s="467">
        <v>396459</v>
      </c>
      <c r="D41" s="475" t="s">
        <v>485</v>
      </c>
      <c r="E41" s="148"/>
    </row>
    <row r="42" spans="1:5" ht="15.75" thickBot="1">
      <c r="A42" s="163">
        <v>30</v>
      </c>
      <c r="B42" s="164" t="s">
        <v>278</v>
      </c>
      <c r="C42" s="165">
        <f>SUM(C35:C41)</f>
        <v>120310229.98000003</v>
      </c>
      <c r="D42" s="166"/>
      <c r="E42" s="159"/>
    </row>
  </sheetData>
  <dataValidations count="1">
    <dataValidation operator="lessThanOrEqual" allowBlank="1" showInputMessage="1" showErrorMessage="1" errorTitle="Should be negative number" error="Should be whole negative number or 0" sqref="C21"/>
  </dataValidations>
  <pageMargins left="0.7" right="0.7" top="0.75" bottom="0.75" header="0.3" footer="0.3"/>
  <pageSetup paperSize="9" orientation="portrait" horizontalDpi="4294967295" verticalDpi="4294967295" r:id="rId1"/>
  <ignoredErrors>
    <ignoredError sqref="C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0" bestFit="1" customWidth="1"/>
    <col min="17" max="17" width="14.7109375" style="50" customWidth="1"/>
    <col min="18" max="18" width="13" style="50" bestFit="1" customWidth="1"/>
    <col min="19" max="19" width="34.85546875" style="50" customWidth="1"/>
    <col min="20" max="16384" width="9.140625" style="50"/>
  </cols>
  <sheetData>
    <row r="1" spans="1:19">
      <c r="A1" s="2" t="s">
        <v>36</v>
      </c>
      <c r="B1" s="3" t="s">
        <v>460</v>
      </c>
    </row>
    <row r="2" spans="1:19">
      <c r="A2" s="2" t="s">
        <v>37</v>
      </c>
      <c r="B2" s="3" t="s">
        <v>461</v>
      </c>
    </row>
    <row r="4" spans="1:19" ht="26.25" thickBot="1">
      <c r="A4" s="4" t="s">
        <v>260</v>
      </c>
      <c r="B4" s="319" t="s">
        <v>387</v>
      </c>
    </row>
    <row r="5" spans="1:19" s="305" customFormat="1">
      <c r="A5" s="300"/>
      <c r="B5" s="301"/>
      <c r="C5" s="302" t="s">
        <v>0</v>
      </c>
      <c r="D5" s="302" t="s">
        <v>1</v>
      </c>
      <c r="E5" s="302" t="s">
        <v>2</v>
      </c>
      <c r="F5" s="302" t="s">
        <v>3</v>
      </c>
      <c r="G5" s="302" t="s">
        <v>4</v>
      </c>
      <c r="H5" s="302" t="s">
        <v>11</v>
      </c>
      <c r="I5" s="302" t="s">
        <v>14</v>
      </c>
      <c r="J5" s="302" t="s">
        <v>15</v>
      </c>
      <c r="K5" s="302" t="s">
        <v>16</v>
      </c>
      <c r="L5" s="302" t="s">
        <v>17</v>
      </c>
      <c r="M5" s="302" t="s">
        <v>18</v>
      </c>
      <c r="N5" s="302" t="s">
        <v>19</v>
      </c>
      <c r="O5" s="302" t="s">
        <v>370</v>
      </c>
      <c r="P5" s="302" t="s">
        <v>371</v>
      </c>
      <c r="Q5" s="302" t="s">
        <v>372</v>
      </c>
      <c r="R5" s="303" t="s">
        <v>373</v>
      </c>
      <c r="S5" s="304" t="s">
        <v>374</v>
      </c>
    </row>
    <row r="6" spans="1:19" s="305" customFormat="1" ht="99" customHeight="1">
      <c r="A6" s="306"/>
      <c r="B6" s="524" t="s">
        <v>375</v>
      </c>
      <c r="C6" s="520">
        <v>0</v>
      </c>
      <c r="D6" s="521"/>
      <c r="E6" s="520">
        <v>0.2</v>
      </c>
      <c r="F6" s="521"/>
      <c r="G6" s="520">
        <v>0.35</v>
      </c>
      <c r="H6" s="521"/>
      <c r="I6" s="520">
        <v>0.5</v>
      </c>
      <c r="J6" s="521"/>
      <c r="K6" s="520">
        <v>0.75</v>
      </c>
      <c r="L6" s="521"/>
      <c r="M6" s="520">
        <v>1</v>
      </c>
      <c r="N6" s="521"/>
      <c r="O6" s="520">
        <v>1.5</v>
      </c>
      <c r="P6" s="521"/>
      <c r="Q6" s="520">
        <v>2.5</v>
      </c>
      <c r="R6" s="521"/>
      <c r="S6" s="522" t="s">
        <v>259</v>
      </c>
    </row>
    <row r="7" spans="1:19" s="305" customFormat="1" ht="30.75" customHeight="1">
      <c r="A7" s="306"/>
      <c r="B7" s="525"/>
      <c r="C7" s="296" t="s">
        <v>262</v>
      </c>
      <c r="D7" s="296" t="s">
        <v>261</v>
      </c>
      <c r="E7" s="296" t="s">
        <v>262</v>
      </c>
      <c r="F7" s="296" t="s">
        <v>261</v>
      </c>
      <c r="G7" s="296" t="s">
        <v>262</v>
      </c>
      <c r="H7" s="296" t="s">
        <v>261</v>
      </c>
      <c r="I7" s="296" t="s">
        <v>262</v>
      </c>
      <c r="J7" s="296" t="s">
        <v>261</v>
      </c>
      <c r="K7" s="296" t="s">
        <v>262</v>
      </c>
      <c r="L7" s="296" t="s">
        <v>261</v>
      </c>
      <c r="M7" s="296" t="s">
        <v>262</v>
      </c>
      <c r="N7" s="296" t="s">
        <v>261</v>
      </c>
      <c r="O7" s="296" t="s">
        <v>262</v>
      </c>
      <c r="P7" s="296" t="s">
        <v>261</v>
      </c>
      <c r="Q7" s="296" t="s">
        <v>262</v>
      </c>
      <c r="R7" s="296" t="s">
        <v>261</v>
      </c>
      <c r="S7" s="523"/>
    </row>
    <row r="8" spans="1:19" s="169" customFormat="1">
      <c r="A8" s="167">
        <v>1</v>
      </c>
      <c r="B8" s="1" t="s">
        <v>102</v>
      </c>
      <c r="C8" s="168">
        <v>25296300.5</v>
      </c>
      <c r="D8" s="168"/>
      <c r="E8" s="168"/>
      <c r="F8" s="168"/>
      <c r="G8" s="168"/>
      <c r="H8" s="168"/>
      <c r="I8" s="168"/>
      <c r="J8" s="168"/>
      <c r="K8" s="168"/>
      <c r="L8" s="168"/>
      <c r="M8" s="168">
        <v>14831040.01</v>
      </c>
      <c r="N8" s="168"/>
      <c r="O8" s="168"/>
      <c r="P8" s="168"/>
      <c r="Q8" s="168"/>
      <c r="R8" s="168"/>
      <c r="S8" s="320">
        <f>$C$6*SUM(C8:D8)+$E$6*SUM(E8:F8)+$G$6*SUM(G8:H8)+$I$6*SUM(I8:J8)+$K$6*SUM(K8:L8)+$M$6*SUM(M8:N8)+$O$6*SUM(O8:P8)+$Q$6*SUM(Q8:R8)</f>
        <v>14831040.01</v>
      </c>
    </row>
    <row r="9" spans="1:19" s="169" customFormat="1">
      <c r="A9" s="167">
        <v>2</v>
      </c>
      <c r="B9" s="1" t="s">
        <v>103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320">
        <f t="shared" ref="S9:S21" si="0">$C$6*SUM(C9:D9)+$E$6*SUM(E9:F9)+$G$6*SUM(G9:H9)+$I$6*SUM(I9:J9)+$K$6*SUM(K9:L9)+$M$6*SUM(M9:N9)+$O$6*SUM(O9:P9)+$Q$6*SUM(Q9:R9)</f>
        <v>0</v>
      </c>
    </row>
    <row r="10" spans="1:19" s="169" customFormat="1">
      <c r="A10" s="167">
        <v>3</v>
      </c>
      <c r="B10" s="1" t="s">
        <v>281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320">
        <f t="shared" si="0"/>
        <v>0</v>
      </c>
    </row>
    <row r="11" spans="1:19" s="169" customFormat="1">
      <c r="A11" s="167">
        <v>4</v>
      </c>
      <c r="B11" s="1" t="s">
        <v>104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320">
        <f t="shared" si="0"/>
        <v>0</v>
      </c>
    </row>
    <row r="12" spans="1:19" s="169" customFormat="1">
      <c r="A12" s="167">
        <v>5</v>
      </c>
      <c r="B12" s="1" t="s">
        <v>105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320">
        <f t="shared" si="0"/>
        <v>0</v>
      </c>
    </row>
    <row r="13" spans="1:19" s="169" customFormat="1">
      <c r="A13" s="167">
        <v>6</v>
      </c>
      <c r="B13" s="1" t="s">
        <v>106</v>
      </c>
      <c r="C13" s="168"/>
      <c r="D13" s="168"/>
      <c r="E13" s="168">
        <v>79485</v>
      </c>
      <c r="F13" s="168"/>
      <c r="G13" s="168"/>
      <c r="H13" s="168"/>
      <c r="I13" s="168">
        <v>27413882.735999998</v>
      </c>
      <c r="J13" s="168"/>
      <c r="K13" s="168"/>
      <c r="L13" s="168"/>
      <c r="M13" s="168">
        <v>854760.30440000002</v>
      </c>
      <c r="N13" s="168"/>
      <c r="O13" s="168"/>
      <c r="P13" s="168"/>
      <c r="Q13" s="168"/>
      <c r="R13" s="168"/>
      <c r="S13" s="320">
        <f t="shared" si="0"/>
        <v>14577598.6724</v>
      </c>
    </row>
    <row r="14" spans="1:19" s="169" customFormat="1">
      <c r="A14" s="167">
        <v>7</v>
      </c>
      <c r="B14" s="1" t="s">
        <v>107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320">
        <f t="shared" si="0"/>
        <v>0</v>
      </c>
    </row>
    <row r="15" spans="1:19" s="169" customFormat="1">
      <c r="A15" s="167">
        <v>8</v>
      </c>
      <c r="B15" s="1" t="s">
        <v>108</v>
      </c>
      <c r="C15" s="168"/>
      <c r="D15" s="168"/>
      <c r="E15" s="168"/>
      <c r="F15" s="168"/>
      <c r="G15" s="168"/>
      <c r="H15" s="168"/>
      <c r="I15" s="168" t="s">
        <v>10</v>
      </c>
      <c r="J15" s="168"/>
      <c r="K15" s="168">
        <v>533405532.28889459</v>
      </c>
      <c r="L15" s="168">
        <v>5523449.4840000011</v>
      </c>
      <c r="M15" s="168"/>
      <c r="N15" s="168"/>
      <c r="O15" s="168"/>
      <c r="P15" s="168"/>
      <c r="Q15" s="168"/>
      <c r="R15" s="168"/>
      <c r="S15" s="320">
        <f t="shared" si="0"/>
        <v>404196736.32967097</v>
      </c>
    </row>
    <row r="16" spans="1:19" s="169" customFormat="1">
      <c r="A16" s="167">
        <v>9</v>
      </c>
      <c r="B16" s="1" t="s">
        <v>109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320">
        <f t="shared" si="0"/>
        <v>0</v>
      </c>
    </row>
    <row r="17" spans="1:19" s="169" customFormat="1">
      <c r="A17" s="167">
        <v>10</v>
      </c>
      <c r="B17" s="1" t="s">
        <v>110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>
        <v>1430920.0371302296</v>
      </c>
      <c r="N17" s="168"/>
      <c r="O17" s="168">
        <v>193362.64760560726</v>
      </c>
      <c r="P17" s="168"/>
      <c r="Q17" s="168"/>
      <c r="R17" s="168"/>
      <c r="S17" s="320">
        <f t="shared" si="0"/>
        <v>1720964.0085386406</v>
      </c>
    </row>
    <row r="18" spans="1:19" s="169" customFormat="1">
      <c r="A18" s="167">
        <v>11</v>
      </c>
      <c r="B18" s="1" t="s">
        <v>111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>
        <v>16494477.32280096</v>
      </c>
      <c r="N18" s="168"/>
      <c r="O18" s="168">
        <v>36125395.668225668</v>
      </c>
      <c r="P18" s="168"/>
      <c r="Q18" s="168"/>
      <c r="R18" s="168"/>
      <c r="S18" s="320">
        <f t="shared" si="0"/>
        <v>70682570.825139463</v>
      </c>
    </row>
    <row r="19" spans="1:19" s="169" customFormat="1">
      <c r="A19" s="167">
        <v>12</v>
      </c>
      <c r="B19" s="1" t="s">
        <v>112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320">
        <f t="shared" si="0"/>
        <v>0</v>
      </c>
    </row>
    <row r="20" spans="1:19" s="169" customFormat="1">
      <c r="A20" s="167">
        <v>13</v>
      </c>
      <c r="B20" s="1" t="s">
        <v>258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320">
        <f t="shared" si="0"/>
        <v>0</v>
      </c>
    </row>
    <row r="21" spans="1:19" s="169" customFormat="1">
      <c r="A21" s="167">
        <v>14</v>
      </c>
      <c r="B21" s="1" t="s">
        <v>114</v>
      </c>
      <c r="C21" s="168">
        <v>17746846.329999998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>
        <v>30045684.690000001</v>
      </c>
      <c r="N21" s="168"/>
      <c r="O21" s="168"/>
      <c r="P21" s="168"/>
      <c r="Q21" s="168">
        <v>577575</v>
      </c>
      <c r="R21" s="168"/>
      <c r="S21" s="320">
        <f t="shared" si="0"/>
        <v>31489622.190000001</v>
      </c>
    </row>
    <row r="22" spans="1:19" ht="13.5" thickBot="1">
      <c r="A22" s="170"/>
      <c r="B22" s="171" t="s">
        <v>115</v>
      </c>
      <c r="C22" s="172">
        <f>SUM(C8:C21)</f>
        <v>43043146.829999998</v>
      </c>
      <c r="D22" s="172">
        <f t="shared" ref="D22:J22" si="1">SUM(D8:D21)</f>
        <v>0</v>
      </c>
      <c r="E22" s="172">
        <f t="shared" si="1"/>
        <v>79485</v>
      </c>
      <c r="F22" s="172">
        <f t="shared" si="1"/>
        <v>0</v>
      </c>
      <c r="G22" s="172">
        <f t="shared" si="1"/>
        <v>0</v>
      </c>
      <c r="H22" s="172">
        <f t="shared" si="1"/>
        <v>0</v>
      </c>
      <c r="I22" s="172">
        <f t="shared" si="1"/>
        <v>27413882.735999998</v>
      </c>
      <c r="J22" s="172">
        <f t="shared" si="1"/>
        <v>0</v>
      </c>
      <c r="K22" s="172">
        <f t="shared" ref="K22:S22" si="2">SUM(K8:K21)</f>
        <v>533405532.28889459</v>
      </c>
      <c r="L22" s="172">
        <f t="shared" si="2"/>
        <v>5523449.4840000011</v>
      </c>
      <c r="M22" s="172">
        <f t="shared" si="2"/>
        <v>63656882.364331186</v>
      </c>
      <c r="N22" s="172">
        <f t="shared" si="2"/>
        <v>0</v>
      </c>
      <c r="O22" s="172">
        <f t="shared" si="2"/>
        <v>36318758.315831274</v>
      </c>
      <c r="P22" s="172">
        <f t="shared" si="2"/>
        <v>0</v>
      </c>
      <c r="Q22" s="172">
        <f t="shared" si="2"/>
        <v>577575</v>
      </c>
      <c r="R22" s="172">
        <f t="shared" si="2"/>
        <v>0</v>
      </c>
      <c r="S22" s="321">
        <f t="shared" si="2"/>
        <v>537498532.03574908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0"/>
  </cols>
  <sheetData>
    <row r="1" spans="1:22">
      <c r="A1" s="2" t="s">
        <v>36</v>
      </c>
      <c r="B1" s="3" t="s">
        <v>460</v>
      </c>
    </row>
    <row r="2" spans="1:22">
      <c r="A2" s="2" t="s">
        <v>37</v>
      </c>
      <c r="B2" s="3" t="s">
        <v>461</v>
      </c>
    </row>
    <row r="4" spans="1:22" ht="13.5" thickBot="1">
      <c r="A4" s="4" t="s">
        <v>378</v>
      </c>
      <c r="B4" s="173" t="s">
        <v>101</v>
      </c>
      <c r="V4" s="52" t="s">
        <v>79</v>
      </c>
    </row>
    <row r="5" spans="1:22" ht="12.75" customHeight="1">
      <c r="A5" s="174"/>
      <c r="B5" s="175"/>
      <c r="C5" s="526" t="s">
        <v>289</v>
      </c>
      <c r="D5" s="527"/>
      <c r="E5" s="527"/>
      <c r="F5" s="527"/>
      <c r="G5" s="527"/>
      <c r="H5" s="527"/>
      <c r="I5" s="527"/>
      <c r="J5" s="527"/>
      <c r="K5" s="527"/>
      <c r="L5" s="528"/>
      <c r="M5" s="529" t="s">
        <v>290</v>
      </c>
      <c r="N5" s="530"/>
      <c r="O5" s="530"/>
      <c r="P5" s="530"/>
      <c r="Q5" s="530"/>
      <c r="R5" s="530"/>
      <c r="S5" s="531"/>
      <c r="T5" s="534" t="s">
        <v>376</v>
      </c>
      <c r="U5" s="534" t="s">
        <v>377</v>
      </c>
      <c r="V5" s="532" t="s">
        <v>127</v>
      </c>
    </row>
    <row r="6" spans="1:22" s="114" customFormat="1" ht="102">
      <c r="A6" s="111"/>
      <c r="B6" s="176"/>
      <c r="C6" s="177" t="s">
        <v>116</v>
      </c>
      <c r="D6" s="271" t="s">
        <v>117</v>
      </c>
      <c r="E6" s="204" t="s">
        <v>292</v>
      </c>
      <c r="F6" s="204" t="s">
        <v>293</v>
      </c>
      <c r="G6" s="271" t="s">
        <v>296</v>
      </c>
      <c r="H6" s="271" t="s">
        <v>291</v>
      </c>
      <c r="I6" s="271" t="s">
        <v>118</v>
      </c>
      <c r="J6" s="271" t="s">
        <v>119</v>
      </c>
      <c r="K6" s="178" t="s">
        <v>120</v>
      </c>
      <c r="L6" s="179" t="s">
        <v>121</v>
      </c>
      <c r="M6" s="177" t="s">
        <v>294</v>
      </c>
      <c r="N6" s="178" t="s">
        <v>122</v>
      </c>
      <c r="O6" s="178" t="s">
        <v>123</v>
      </c>
      <c r="P6" s="178" t="s">
        <v>124</v>
      </c>
      <c r="Q6" s="178" t="s">
        <v>125</v>
      </c>
      <c r="R6" s="178" t="s">
        <v>126</v>
      </c>
      <c r="S6" s="298" t="s">
        <v>295</v>
      </c>
      <c r="T6" s="535"/>
      <c r="U6" s="535"/>
      <c r="V6" s="533"/>
    </row>
    <row r="7" spans="1:22" s="169" customFormat="1">
      <c r="A7" s="180">
        <v>1</v>
      </c>
      <c r="B7" s="1" t="s">
        <v>102</v>
      </c>
      <c r="C7" s="181"/>
      <c r="D7" s="168"/>
      <c r="E7" s="168"/>
      <c r="F7" s="168"/>
      <c r="G7" s="168"/>
      <c r="H7" s="168"/>
      <c r="I7" s="168"/>
      <c r="J7" s="168"/>
      <c r="K7" s="168"/>
      <c r="L7" s="182"/>
      <c r="M7" s="181"/>
      <c r="N7" s="168"/>
      <c r="O7" s="168"/>
      <c r="P7" s="168"/>
      <c r="Q7" s="168"/>
      <c r="R7" s="168"/>
      <c r="S7" s="182"/>
      <c r="T7" s="307"/>
      <c r="U7" s="307"/>
      <c r="V7" s="183">
        <f>SUM(C7:S7)</f>
        <v>0</v>
      </c>
    </row>
    <row r="8" spans="1:22" s="169" customFormat="1">
      <c r="A8" s="180">
        <v>2</v>
      </c>
      <c r="B8" s="1" t="s">
        <v>103</v>
      </c>
      <c r="C8" s="181"/>
      <c r="D8" s="168"/>
      <c r="E8" s="168"/>
      <c r="F8" s="168"/>
      <c r="G8" s="168"/>
      <c r="H8" s="168"/>
      <c r="I8" s="168"/>
      <c r="J8" s="168"/>
      <c r="K8" s="168"/>
      <c r="L8" s="182"/>
      <c r="M8" s="181"/>
      <c r="N8" s="168"/>
      <c r="O8" s="168"/>
      <c r="P8" s="168"/>
      <c r="Q8" s="168"/>
      <c r="R8" s="168"/>
      <c r="S8" s="182"/>
      <c r="T8" s="307"/>
      <c r="U8" s="307"/>
      <c r="V8" s="183">
        <f t="shared" ref="V8:V20" si="0">SUM(C8:S8)</f>
        <v>0</v>
      </c>
    </row>
    <row r="9" spans="1:22" s="169" customFormat="1">
      <c r="A9" s="180">
        <v>3</v>
      </c>
      <c r="B9" s="1" t="s">
        <v>282</v>
      </c>
      <c r="C9" s="181"/>
      <c r="D9" s="168"/>
      <c r="E9" s="168"/>
      <c r="F9" s="168"/>
      <c r="G9" s="168"/>
      <c r="H9" s="168"/>
      <c r="I9" s="168"/>
      <c r="J9" s="168"/>
      <c r="K9" s="168"/>
      <c r="L9" s="182"/>
      <c r="M9" s="181"/>
      <c r="N9" s="168"/>
      <c r="O9" s="168"/>
      <c r="P9" s="168"/>
      <c r="Q9" s="168"/>
      <c r="R9" s="168"/>
      <c r="S9" s="182"/>
      <c r="T9" s="307"/>
      <c r="U9" s="307"/>
      <c r="V9" s="183">
        <f t="shared" si="0"/>
        <v>0</v>
      </c>
    </row>
    <row r="10" spans="1:22" s="169" customFormat="1">
      <c r="A10" s="180">
        <v>4</v>
      </c>
      <c r="B10" s="1" t="s">
        <v>104</v>
      </c>
      <c r="C10" s="181"/>
      <c r="D10" s="168"/>
      <c r="E10" s="168"/>
      <c r="F10" s="168"/>
      <c r="G10" s="168"/>
      <c r="H10" s="168"/>
      <c r="I10" s="168"/>
      <c r="J10" s="168"/>
      <c r="K10" s="168"/>
      <c r="L10" s="182"/>
      <c r="M10" s="181"/>
      <c r="N10" s="168"/>
      <c r="O10" s="168"/>
      <c r="P10" s="168"/>
      <c r="Q10" s="168"/>
      <c r="R10" s="168"/>
      <c r="S10" s="182"/>
      <c r="T10" s="307"/>
      <c r="U10" s="307"/>
      <c r="V10" s="183">
        <f t="shared" si="0"/>
        <v>0</v>
      </c>
    </row>
    <row r="11" spans="1:22" s="169" customFormat="1">
      <c r="A11" s="180">
        <v>5</v>
      </c>
      <c r="B11" s="1" t="s">
        <v>105</v>
      </c>
      <c r="C11" s="181"/>
      <c r="D11" s="168"/>
      <c r="E11" s="168"/>
      <c r="F11" s="168"/>
      <c r="G11" s="168"/>
      <c r="H11" s="168"/>
      <c r="I11" s="168"/>
      <c r="J11" s="168"/>
      <c r="K11" s="168"/>
      <c r="L11" s="182"/>
      <c r="M11" s="181"/>
      <c r="N11" s="168"/>
      <c r="O11" s="168"/>
      <c r="P11" s="168"/>
      <c r="Q11" s="168"/>
      <c r="R11" s="168"/>
      <c r="S11" s="182"/>
      <c r="T11" s="307"/>
      <c r="U11" s="307"/>
      <c r="V11" s="183">
        <f t="shared" si="0"/>
        <v>0</v>
      </c>
    </row>
    <row r="12" spans="1:22" s="169" customFormat="1">
      <c r="A12" s="180">
        <v>6</v>
      </c>
      <c r="B12" s="1" t="s">
        <v>106</v>
      </c>
      <c r="C12" s="181"/>
      <c r="D12" s="168"/>
      <c r="E12" s="168"/>
      <c r="F12" s="168"/>
      <c r="G12" s="168"/>
      <c r="H12" s="168"/>
      <c r="I12" s="168"/>
      <c r="J12" s="168"/>
      <c r="K12" s="168"/>
      <c r="L12" s="182"/>
      <c r="M12" s="181"/>
      <c r="N12" s="168"/>
      <c r="O12" s="168"/>
      <c r="P12" s="168"/>
      <c r="Q12" s="168"/>
      <c r="R12" s="168"/>
      <c r="S12" s="182"/>
      <c r="T12" s="307"/>
      <c r="U12" s="307"/>
      <c r="V12" s="183">
        <f t="shared" si="0"/>
        <v>0</v>
      </c>
    </row>
    <row r="13" spans="1:22" s="169" customFormat="1">
      <c r="A13" s="180">
        <v>7</v>
      </c>
      <c r="B13" s="1" t="s">
        <v>107</v>
      </c>
      <c r="C13" s="181"/>
      <c r="D13" s="168"/>
      <c r="E13" s="168"/>
      <c r="F13" s="168"/>
      <c r="G13" s="168"/>
      <c r="H13" s="168"/>
      <c r="I13" s="168"/>
      <c r="J13" s="168"/>
      <c r="K13" s="168"/>
      <c r="L13" s="182"/>
      <c r="M13" s="181"/>
      <c r="N13" s="168"/>
      <c r="O13" s="168"/>
      <c r="P13" s="168"/>
      <c r="Q13" s="168"/>
      <c r="R13" s="168"/>
      <c r="S13" s="182"/>
      <c r="T13" s="307"/>
      <c r="U13" s="307"/>
      <c r="V13" s="183">
        <f t="shared" si="0"/>
        <v>0</v>
      </c>
    </row>
    <row r="14" spans="1:22" s="169" customFormat="1">
      <c r="A14" s="180">
        <v>8</v>
      </c>
      <c r="B14" s="1" t="s">
        <v>108</v>
      </c>
      <c r="C14" s="181"/>
      <c r="D14" s="168"/>
      <c r="E14" s="168"/>
      <c r="F14" s="168"/>
      <c r="G14" s="168"/>
      <c r="H14" s="168"/>
      <c r="I14" s="168"/>
      <c r="J14" s="168"/>
      <c r="K14" s="168"/>
      <c r="L14" s="182"/>
      <c r="M14" s="181"/>
      <c r="N14" s="168"/>
      <c r="O14" s="168"/>
      <c r="P14" s="168"/>
      <c r="Q14" s="168"/>
      <c r="R14" s="168"/>
      <c r="S14" s="182"/>
      <c r="T14" s="307"/>
      <c r="U14" s="307"/>
      <c r="V14" s="183">
        <f t="shared" si="0"/>
        <v>0</v>
      </c>
    </row>
    <row r="15" spans="1:22" s="169" customFormat="1">
      <c r="A15" s="180">
        <v>9</v>
      </c>
      <c r="B15" s="1" t="s">
        <v>109</v>
      </c>
      <c r="C15" s="181"/>
      <c r="D15" s="168"/>
      <c r="E15" s="168"/>
      <c r="F15" s="168"/>
      <c r="G15" s="168"/>
      <c r="H15" s="168"/>
      <c r="I15" s="168"/>
      <c r="J15" s="168"/>
      <c r="K15" s="168"/>
      <c r="L15" s="182"/>
      <c r="M15" s="181"/>
      <c r="N15" s="168"/>
      <c r="O15" s="168"/>
      <c r="P15" s="168"/>
      <c r="Q15" s="168"/>
      <c r="R15" s="168"/>
      <c r="S15" s="182"/>
      <c r="T15" s="307"/>
      <c r="U15" s="307"/>
      <c r="V15" s="183">
        <f t="shared" si="0"/>
        <v>0</v>
      </c>
    </row>
    <row r="16" spans="1:22" s="169" customFormat="1">
      <c r="A16" s="180">
        <v>10</v>
      </c>
      <c r="B16" s="1" t="s">
        <v>110</v>
      </c>
      <c r="C16" s="181"/>
      <c r="D16" s="168"/>
      <c r="E16" s="168"/>
      <c r="F16" s="168"/>
      <c r="G16" s="168"/>
      <c r="H16" s="168"/>
      <c r="I16" s="168"/>
      <c r="J16" s="168"/>
      <c r="K16" s="168"/>
      <c r="L16" s="182"/>
      <c r="M16" s="181"/>
      <c r="N16" s="168"/>
      <c r="O16" s="168"/>
      <c r="P16" s="168"/>
      <c r="Q16" s="168"/>
      <c r="R16" s="168"/>
      <c r="S16" s="182"/>
      <c r="T16" s="307"/>
      <c r="U16" s="307"/>
      <c r="V16" s="183">
        <f t="shared" si="0"/>
        <v>0</v>
      </c>
    </row>
    <row r="17" spans="1:22" s="169" customFormat="1">
      <c r="A17" s="180">
        <v>11</v>
      </c>
      <c r="B17" s="1" t="s">
        <v>111</v>
      </c>
      <c r="C17" s="181"/>
      <c r="D17" s="168"/>
      <c r="E17" s="168"/>
      <c r="F17" s="168"/>
      <c r="G17" s="168"/>
      <c r="H17" s="168"/>
      <c r="I17" s="168"/>
      <c r="J17" s="168"/>
      <c r="K17" s="168"/>
      <c r="L17" s="182"/>
      <c r="M17" s="181"/>
      <c r="N17" s="168"/>
      <c r="O17" s="168"/>
      <c r="P17" s="168"/>
      <c r="Q17" s="168"/>
      <c r="R17" s="168"/>
      <c r="S17" s="182"/>
      <c r="T17" s="307"/>
      <c r="U17" s="307"/>
      <c r="V17" s="183">
        <f t="shared" si="0"/>
        <v>0</v>
      </c>
    </row>
    <row r="18" spans="1:22" s="169" customFormat="1">
      <c r="A18" s="180">
        <v>12</v>
      </c>
      <c r="B18" s="1" t="s">
        <v>112</v>
      </c>
      <c r="C18" s="181"/>
      <c r="D18" s="168"/>
      <c r="E18" s="168"/>
      <c r="F18" s="168"/>
      <c r="G18" s="168"/>
      <c r="H18" s="168"/>
      <c r="I18" s="168"/>
      <c r="J18" s="168"/>
      <c r="K18" s="168"/>
      <c r="L18" s="182"/>
      <c r="M18" s="181"/>
      <c r="N18" s="168"/>
      <c r="O18" s="168"/>
      <c r="P18" s="168"/>
      <c r="Q18" s="168"/>
      <c r="R18" s="168"/>
      <c r="S18" s="182"/>
      <c r="T18" s="307"/>
      <c r="U18" s="307"/>
      <c r="V18" s="183">
        <f t="shared" si="0"/>
        <v>0</v>
      </c>
    </row>
    <row r="19" spans="1:22" s="169" customFormat="1">
      <c r="A19" s="180">
        <v>13</v>
      </c>
      <c r="B19" s="1" t="s">
        <v>113</v>
      </c>
      <c r="C19" s="181"/>
      <c r="D19" s="168"/>
      <c r="E19" s="168"/>
      <c r="F19" s="168"/>
      <c r="G19" s="168"/>
      <c r="H19" s="168"/>
      <c r="I19" s="168"/>
      <c r="J19" s="168"/>
      <c r="K19" s="168"/>
      <c r="L19" s="182"/>
      <c r="M19" s="181"/>
      <c r="N19" s="168"/>
      <c r="O19" s="168"/>
      <c r="P19" s="168"/>
      <c r="Q19" s="168"/>
      <c r="R19" s="168"/>
      <c r="S19" s="182"/>
      <c r="T19" s="307"/>
      <c r="U19" s="307"/>
      <c r="V19" s="183">
        <f t="shared" si="0"/>
        <v>0</v>
      </c>
    </row>
    <row r="20" spans="1:22" s="169" customFormat="1">
      <c r="A20" s="180">
        <v>14</v>
      </c>
      <c r="B20" s="1" t="s">
        <v>114</v>
      </c>
      <c r="C20" s="181"/>
      <c r="D20" s="168"/>
      <c r="E20" s="168"/>
      <c r="F20" s="168"/>
      <c r="G20" s="168"/>
      <c r="H20" s="168"/>
      <c r="I20" s="168"/>
      <c r="J20" s="168"/>
      <c r="K20" s="168"/>
      <c r="L20" s="182"/>
      <c r="M20" s="181"/>
      <c r="N20" s="168"/>
      <c r="O20" s="168"/>
      <c r="P20" s="168"/>
      <c r="Q20" s="168"/>
      <c r="R20" s="168"/>
      <c r="S20" s="182"/>
      <c r="T20" s="307"/>
      <c r="U20" s="307"/>
      <c r="V20" s="183">
        <f t="shared" si="0"/>
        <v>0</v>
      </c>
    </row>
    <row r="21" spans="1:22" ht="13.5" thickBot="1">
      <c r="A21" s="170"/>
      <c r="B21" s="184" t="s">
        <v>115</v>
      </c>
      <c r="C21" s="185">
        <f>SUM(C7:C20)</f>
        <v>0</v>
      </c>
      <c r="D21" s="172">
        <f t="shared" ref="D21:V21" si="1">SUM(D7:D20)</f>
        <v>0</v>
      </c>
      <c r="E21" s="172">
        <f t="shared" si="1"/>
        <v>0</v>
      </c>
      <c r="F21" s="172">
        <f t="shared" si="1"/>
        <v>0</v>
      </c>
      <c r="G21" s="172">
        <f t="shared" si="1"/>
        <v>0</v>
      </c>
      <c r="H21" s="172">
        <f t="shared" si="1"/>
        <v>0</v>
      </c>
      <c r="I21" s="172">
        <f t="shared" si="1"/>
        <v>0</v>
      </c>
      <c r="J21" s="172">
        <f t="shared" si="1"/>
        <v>0</v>
      </c>
      <c r="K21" s="172">
        <f t="shared" si="1"/>
        <v>0</v>
      </c>
      <c r="L21" s="186">
        <f t="shared" si="1"/>
        <v>0</v>
      </c>
      <c r="M21" s="185">
        <f t="shared" si="1"/>
        <v>0</v>
      </c>
      <c r="N21" s="172">
        <f t="shared" si="1"/>
        <v>0</v>
      </c>
      <c r="O21" s="172">
        <f t="shared" si="1"/>
        <v>0</v>
      </c>
      <c r="P21" s="172">
        <f t="shared" si="1"/>
        <v>0</v>
      </c>
      <c r="Q21" s="172">
        <f t="shared" si="1"/>
        <v>0</v>
      </c>
      <c r="R21" s="172">
        <f t="shared" si="1"/>
        <v>0</v>
      </c>
      <c r="S21" s="186">
        <f>SUM(S7:S20)</f>
        <v>0</v>
      </c>
      <c r="T21" s="186">
        <f>SUM(T7:T20)</f>
        <v>0</v>
      </c>
      <c r="U21" s="186">
        <f t="shared" ref="U21" si="2">SUM(U7:U20)</f>
        <v>0</v>
      </c>
      <c r="V21" s="187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88"/>
      <c r="B25" s="188"/>
      <c r="C25" s="7"/>
      <c r="D25" s="86"/>
      <c r="E25" s="86"/>
    </row>
    <row r="26" spans="1:22">
      <c r="A26" s="188"/>
      <c r="B26" s="87"/>
      <c r="C26" s="7"/>
      <c r="D26" s="86"/>
      <c r="E26" s="86"/>
    </row>
    <row r="27" spans="1:22">
      <c r="A27" s="188"/>
      <c r="B27" s="188"/>
      <c r="C27" s="7"/>
      <c r="D27" s="86"/>
      <c r="E27" s="86"/>
    </row>
    <row r="28" spans="1:22">
      <c r="A28" s="188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C1" sqref="C1:C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8" customWidth="1"/>
    <col min="4" max="4" width="14.85546875" style="308" bestFit="1" customWidth="1"/>
    <col min="5" max="5" width="17.7109375" style="308" customWidth="1"/>
    <col min="6" max="6" width="15.85546875" style="308" customWidth="1"/>
    <col min="7" max="7" width="17.42578125" style="308" customWidth="1"/>
    <col min="8" max="8" width="15.28515625" style="308" customWidth="1"/>
    <col min="9" max="16384" width="9.140625" style="50"/>
  </cols>
  <sheetData>
    <row r="1" spans="1:9">
      <c r="A1" s="2" t="s">
        <v>36</v>
      </c>
      <c r="B1" s="3" t="s">
        <v>460</v>
      </c>
      <c r="C1" s="3" t="s">
        <v>460</v>
      </c>
    </row>
    <row r="2" spans="1:9">
      <c r="A2" s="2" t="s">
        <v>37</v>
      </c>
      <c r="B2" s="3" t="s">
        <v>461</v>
      </c>
      <c r="C2" s="3" t="s">
        <v>461</v>
      </c>
    </row>
    <row r="4" spans="1:9" ht="13.5" thickBot="1">
      <c r="A4" s="2" t="s">
        <v>264</v>
      </c>
      <c r="B4" s="173" t="s">
        <v>388</v>
      </c>
    </row>
    <row r="5" spans="1:9">
      <c r="A5" s="174"/>
      <c r="B5" s="189"/>
      <c r="C5" s="309" t="s">
        <v>0</v>
      </c>
      <c r="D5" s="309" t="s">
        <v>1</v>
      </c>
      <c r="E5" s="309" t="s">
        <v>2</v>
      </c>
      <c r="F5" s="309" t="s">
        <v>3</v>
      </c>
      <c r="G5" s="310" t="s">
        <v>4</v>
      </c>
      <c r="H5" s="311" t="s">
        <v>11</v>
      </c>
      <c r="I5" s="190"/>
    </row>
    <row r="6" spans="1:9" s="190" customFormat="1" ht="12.75" customHeight="1">
      <c r="A6" s="191"/>
      <c r="B6" s="538" t="s">
        <v>263</v>
      </c>
      <c r="C6" s="540" t="s">
        <v>380</v>
      </c>
      <c r="D6" s="542" t="s">
        <v>379</v>
      </c>
      <c r="E6" s="543"/>
      <c r="F6" s="540" t="s">
        <v>384</v>
      </c>
      <c r="G6" s="540" t="s">
        <v>385</v>
      </c>
      <c r="H6" s="536" t="s">
        <v>383</v>
      </c>
    </row>
    <row r="7" spans="1:9" ht="38.25">
      <c r="A7" s="193"/>
      <c r="B7" s="539"/>
      <c r="C7" s="541"/>
      <c r="D7" s="312" t="s">
        <v>382</v>
      </c>
      <c r="E7" s="312" t="s">
        <v>381</v>
      </c>
      <c r="F7" s="541"/>
      <c r="G7" s="541"/>
      <c r="H7" s="537"/>
      <c r="I7" s="190"/>
    </row>
    <row r="8" spans="1:9">
      <c r="A8" s="191">
        <v>1</v>
      </c>
      <c r="B8" s="1" t="s">
        <v>102</v>
      </c>
      <c r="C8" s="313">
        <v>40127340.509999998</v>
      </c>
      <c r="D8" s="314"/>
      <c r="E8" s="313"/>
      <c r="F8" s="313">
        <v>14831040.01</v>
      </c>
      <c r="G8" s="315">
        <v>14831040.01</v>
      </c>
      <c r="H8" s="317">
        <f>G8/(C8+E8)</f>
        <v>0.36959937592435277</v>
      </c>
    </row>
    <row r="9" spans="1:9" ht="15" customHeight="1">
      <c r="A9" s="191">
        <v>2</v>
      </c>
      <c r="B9" s="1" t="s">
        <v>103</v>
      </c>
      <c r="C9" s="313">
        <v>0</v>
      </c>
      <c r="D9" s="314"/>
      <c r="E9" s="313"/>
      <c r="F9" s="313">
        <v>0</v>
      </c>
      <c r="G9" s="315">
        <v>0</v>
      </c>
      <c r="H9" s="317"/>
    </row>
    <row r="10" spans="1:9">
      <c r="A10" s="191">
        <v>3</v>
      </c>
      <c r="B10" s="1" t="s">
        <v>282</v>
      </c>
      <c r="C10" s="313">
        <v>0</v>
      </c>
      <c r="D10" s="314"/>
      <c r="E10" s="313"/>
      <c r="F10" s="313">
        <v>0</v>
      </c>
      <c r="G10" s="315">
        <v>0</v>
      </c>
      <c r="H10" s="317"/>
    </row>
    <row r="11" spans="1:9">
      <c r="A11" s="191">
        <v>4</v>
      </c>
      <c r="B11" s="1" t="s">
        <v>104</v>
      </c>
      <c r="C11" s="313">
        <v>0</v>
      </c>
      <c r="D11" s="314"/>
      <c r="E11" s="313"/>
      <c r="F11" s="313">
        <v>0</v>
      </c>
      <c r="G11" s="315">
        <v>0</v>
      </c>
      <c r="H11" s="317"/>
    </row>
    <row r="12" spans="1:9">
      <c r="A12" s="191">
        <v>5</v>
      </c>
      <c r="B12" s="1" t="s">
        <v>105</v>
      </c>
      <c r="C12" s="313">
        <v>0</v>
      </c>
      <c r="D12" s="314"/>
      <c r="E12" s="313"/>
      <c r="F12" s="313">
        <v>0</v>
      </c>
      <c r="G12" s="315">
        <v>0</v>
      </c>
      <c r="H12" s="317"/>
    </row>
    <row r="13" spans="1:9">
      <c r="A13" s="191">
        <v>6</v>
      </c>
      <c r="B13" s="1" t="s">
        <v>106</v>
      </c>
      <c r="C13" s="313">
        <v>28348128.040399998</v>
      </c>
      <c r="D13" s="314"/>
      <c r="E13" s="313"/>
      <c r="F13" s="313">
        <v>14577598.6724</v>
      </c>
      <c r="G13" s="315">
        <v>14577598.6724</v>
      </c>
      <c r="H13" s="317">
        <f t="shared" ref="H13:H21" si="0">G13/(C13+E13)</f>
        <v>0.51423496647203326</v>
      </c>
    </row>
    <row r="14" spans="1:9">
      <c r="A14" s="191">
        <v>7</v>
      </c>
      <c r="B14" s="1" t="s">
        <v>107</v>
      </c>
      <c r="C14" s="313">
        <v>0</v>
      </c>
      <c r="D14" s="314"/>
      <c r="E14" s="313"/>
      <c r="F14" s="313">
        <v>0</v>
      </c>
      <c r="G14" s="315">
        <v>0</v>
      </c>
      <c r="H14" s="317"/>
    </row>
    <row r="15" spans="1:9">
      <c r="A15" s="191">
        <v>8</v>
      </c>
      <c r="B15" s="1" t="s">
        <v>108</v>
      </c>
      <c r="C15" s="313">
        <v>533405532.28889459</v>
      </c>
      <c r="D15" s="314">
        <v>27617247.420000002</v>
      </c>
      <c r="E15" s="313">
        <v>5523449.4840000011</v>
      </c>
      <c r="F15" s="313">
        <v>404196736.32967091</v>
      </c>
      <c r="G15" s="315">
        <v>404196736.32967091</v>
      </c>
      <c r="H15" s="317">
        <f t="shared" si="0"/>
        <v>0.74999999999999989</v>
      </c>
    </row>
    <row r="16" spans="1:9">
      <c r="A16" s="191">
        <v>9</v>
      </c>
      <c r="B16" s="1" t="s">
        <v>109</v>
      </c>
      <c r="C16" s="313">
        <v>0</v>
      </c>
      <c r="D16" s="314"/>
      <c r="E16" s="313"/>
      <c r="F16" s="313">
        <v>0</v>
      </c>
      <c r="G16" s="315">
        <v>0</v>
      </c>
      <c r="H16" s="317"/>
    </row>
    <row r="17" spans="1:8">
      <c r="A17" s="191">
        <v>10</v>
      </c>
      <c r="B17" s="1" t="s">
        <v>110</v>
      </c>
      <c r="C17" s="313">
        <v>1624282.6847358369</v>
      </c>
      <c r="D17" s="314"/>
      <c r="E17" s="313"/>
      <c r="F17" s="313">
        <v>1720964.0085386406</v>
      </c>
      <c r="G17" s="315">
        <v>1720964.0085386406</v>
      </c>
      <c r="H17" s="317">
        <f t="shared" si="0"/>
        <v>1.0595224739581135</v>
      </c>
    </row>
    <row r="18" spans="1:8">
      <c r="A18" s="191">
        <v>11</v>
      </c>
      <c r="B18" s="1" t="s">
        <v>111</v>
      </c>
      <c r="C18" s="313">
        <v>52619872.991026625</v>
      </c>
      <c r="D18" s="314"/>
      <c r="E18" s="313"/>
      <c r="F18" s="313">
        <v>70682570.825139463</v>
      </c>
      <c r="G18" s="315">
        <v>70682570.825139463</v>
      </c>
      <c r="H18" s="317">
        <f t="shared" si="0"/>
        <v>1.3432676060847411</v>
      </c>
    </row>
    <row r="19" spans="1:8">
      <c r="A19" s="191">
        <v>12</v>
      </c>
      <c r="B19" s="1" t="s">
        <v>112</v>
      </c>
      <c r="C19" s="313">
        <v>0</v>
      </c>
      <c r="D19" s="314"/>
      <c r="E19" s="313"/>
      <c r="F19" s="313">
        <v>0</v>
      </c>
      <c r="G19" s="315">
        <v>0</v>
      </c>
      <c r="H19" s="317"/>
    </row>
    <row r="20" spans="1:8">
      <c r="A20" s="191">
        <v>13</v>
      </c>
      <c r="B20" s="1" t="s">
        <v>258</v>
      </c>
      <c r="C20" s="313">
        <v>0</v>
      </c>
      <c r="D20" s="314"/>
      <c r="E20" s="313"/>
      <c r="F20" s="313">
        <v>0</v>
      </c>
      <c r="G20" s="315">
        <v>0</v>
      </c>
      <c r="H20" s="317"/>
    </row>
    <row r="21" spans="1:8">
      <c r="A21" s="191">
        <v>14</v>
      </c>
      <c r="B21" s="1" t="s">
        <v>114</v>
      </c>
      <c r="C21" s="313">
        <v>48370106</v>
      </c>
      <c r="D21" s="314"/>
      <c r="E21" s="313"/>
      <c r="F21" s="313">
        <v>31489622.140000001</v>
      </c>
      <c r="G21" s="315">
        <v>31489622.140000001</v>
      </c>
      <c r="H21" s="317">
        <f t="shared" si="0"/>
        <v>0.65101412306187634</v>
      </c>
    </row>
    <row r="22" spans="1:8" ht="13.5" thickBot="1">
      <c r="A22" s="194"/>
      <c r="B22" s="195" t="s">
        <v>115</v>
      </c>
      <c r="C22" s="316">
        <f>SUM(C8:C21)</f>
        <v>704495262.51505709</v>
      </c>
      <c r="D22" s="316">
        <f>SUM(D8:D21)</f>
        <v>27617247.420000002</v>
      </c>
      <c r="E22" s="316">
        <f>SUM(E8:E21)</f>
        <v>5523449.4840000011</v>
      </c>
      <c r="F22" s="316">
        <f>SUM(F8:F21)</f>
        <v>537498531.98574901</v>
      </c>
      <c r="G22" s="316">
        <f>SUM(G8:G21)</f>
        <v>537498531.98574901</v>
      </c>
      <c r="H22" s="318">
        <f>G22/(C22+E22)</f>
        <v>0.75702023468145274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5" sqref="F25:K25"/>
    </sheetView>
  </sheetViews>
  <sheetFormatPr defaultColWidth="9.140625" defaultRowHeight="12.75"/>
  <cols>
    <col min="1" max="1" width="10.5703125" style="308" bestFit="1" customWidth="1"/>
    <col min="2" max="2" width="78.85546875" style="308" customWidth="1"/>
    <col min="3" max="11" width="12.7109375" style="308" customWidth="1"/>
    <col min="12" max="16384" width="9.140625" style="308"/>
  </cols>
  <sheetData>
    <row r="1" spans="1:11">
      <c r="A1" s="308" t="s">
        <v>36</v>
      </c>
      <c r="B1" s="3" t="s">
        <v>460</v>
      </c>
    </row>
    <row r="2" spans="1:11">
      <c r="A2" s="308" t="s">
        <v>37</v>
      </c>
      <c r="B2" s="3" t="s">
        <v>461</v>
      </c>
      <c r="C2" s="333"/>
      <c r="D2" s="333"/>
    </row>
    <row r="3" spans="1:11">
      <c r="B3" s="333"/>
      <c r="C3" s="333"/>
      <c r="D3" s="333"/>
    </row>
    <row r="4" spans="1:11" ht="13.5" thickBot="1">
      <c r="A4" s="308" t="s">
        <v>260</v>
      </c>
      <c r="B4" s="360" t="s">
        <v>389</v>
      </c>
      <c r="C4" s="333"/>
      <c r="D4" s="333"/>
    </row>
    <row r="5" spans="1:11" ht="30" customHeight="1">
      <c r="A5" s="544"/>
      <c r="B5" s="545"/>
      <c r="C5" s="546" t="s">
        <v>453</v>
      </c>
      <c r="D5" s="546"/>
      <c r="E5" s="546"/>
      <c r="F5" s="546" t="s">
        <v>454</v>
      </c>
      <c r="G5" s="546"/>
      <c r="H5" s="546"/>
      <c r="I5" s="546" t="s">
        <v>455</v>
      </c>
      <c r="J5" s="546"/>
      <c r="K5" s="547"/>
    </row>
    <row r="6" spans="1:11">
      <c r="A6" s="334"/>
      <c r="B6" s="335"/>
      <c r="C6" s="57" t="s">
        <v>75</v>
      </c>
      <c r="D6" s="57" t="s">
        <v>76</v>
      </c>
      <c r="E6" s="57" t="s">
        <v>77</v>
      </c>
      <c r="F6" s="57" t="s">
        <v>75</v>
      </c>
      <c r="G6" s="57" t="s">
        <v>76</v>
      </c>
      <c r="H6" s="57" t="s">
        <v>77</v>
      </c>
      <c r="I6" s="57" t="s">
        <v>75</v>
      </c>
      <c r="J6" s="57" t="s">
        <v>76</v>
      </c>
      <c r="K6" s="57" t="s">
        <v>77</v>
      </c>
    </row>
    <row r="7" spans="1:11">
      <c r="A7" s="336" t="s">
        <v>392</v>
      </c>
      <c r="B7" s="337"/>
      <c r="C7" s="337"/>
      <c r="D7" s="337"/>
      <c r="E7" s="337"/>
      <c r="F7" s="337"/>
      <c r="G7" s="337"/>
      <c r="H7" s="337"/>
      <c r="I7" s="337"/>
      <c r="J7" s="337"/>
      <c r="K7" s="338"/>
    </row>
    <row r="8" spans="1:11">
      <c r="A8" s="339">
        <v>1</v>
      </c>
      <c r="B8" s="340" t="s">
        <v>390</v>
      </c>
      <c r="C8" s="477"/>
      <c r="D8" s="477"/>
      <c r="E8" s="477"/>
      <c r="F8" s="478">
        <v>36215068.834445246</v>
      </c>
      <c r="G8" s="478">
        <v>61739489.310224824</v>
      </c>
      <c r="H8" s="478">
        <v>97954558.144670069</v>
      </c>
      <c r="I8" s="478">
        <v>12286869.511294568</v>
      </c>
      <c r="J8" s="478">
        <v>27385796.630646851</v>
      </c>
      <c r="K8" s="479">
        <v>39672666.141941421</v>
      </c>
    </row>
    <row r="9" spans="1:11">
      <c r="A9" s="336" t="s">
        <v>393</v>
      </c>
      <c r="B9" s="337"/>
      <c r="C9" s="480"/>
      <c r="D9" s="480"/>
      <c r="E9" s="480"/>
      <c r="F9" s="480"/>
      <c r="G9" s="480"/>
      <c r="H9" s="480"/>
      <c r="I9" s="480"/>
      <c r="J9" s="480"/>
      <c r="K9" s="481"/>
    </row>
    <row r="10" spans="1:11">
      <c r="A10" s="342">
        <v>2</v>
      </c>
      <c r="B10" s="343" t="s">
        <v>401</v>
      </c>
      <c r="C10" s="482">
        <v>7535314.3848218741</v>
      </c>
      <c r="D10" s="483">
        <v>887602.82915824035</v>
      </c>
      <c r="E10" s="483">
        <v>8422917.2139801141</v>
      </c>
      <c r="F10" s="483">
        <v>3767657</v>
      </c>
      <c r="G10" s="483">
        <v>443801</v>
      </c>
      <c r="H10" s="483">
        <v>4211458</v>
      </c>
      <c r="I10" s="483">
        <v>376765.7</v>
      </c>
      <c r="J10" s="483">
        <v>44380.100000000006</v>
      </c>
      <c r="K10" s="484">
        <v>421145.80000000005</v>
      </c>
    </row>
    <row r="11" spans="1:11">
      <c r="A11" s="342">
        <v>3</v>
      </c>
      <c r="B11" s="343" t="s">
        <v>395</v>
      </c>
      <c r="C11" s="482">
        <v>17701453.060424235</v>
      </c>
      <c r="D11" s="483">
        <v>16475607.587950811</v>
      </c>
      <c r="E11" s="483">
        <v>34177060.648375049</v>
      </c>
      <c r="F11" s="483">
        <v>17687240.718594369</v>
      </c>
      <c r="G11" s="483">
        <v>16419206.884419346</v>
      </c>
      <c r="H11" s="483">
        <v>34106447.603013717</v>
      </c>
      <c r="I11" s="483">
        <v>17687240.718594369</v>
      </c>
      <c r="J11" s="483">
        <v>16419206.884419346</v>
      </c>
      <c r="K11" s="484">
        <v>34106447.603013717</v>
      </c>
    </row>
    <row r="12" spans="1:11">
      <c r="A12" s="342">
        <v>4</v>
      </c>
      <c r="B12" s="343" t="s">
        <v>396</v>
      </c>
      <c r="C12" s="482"/>
      <c r="D12" s="483"/>
      <c r="E12" s="483">
        <v>0</v>
      </c>
      <c r="F12" s="483"/>
      <c r="G12" s="483"/>
      <c r="H12" s="483">
        <v>0</v>
      </c>
      <c r="I12" s="483"/>
      <c r="J12" s="483"/>
      <c r="K12" s="484">
        <v>0</v>
      </c>
    </row>
    <row r="13" spans="1:11">
      <c r="A13" s="342">
        <v>5</v>
      </c>
      <c r="B13" s="343" t="s">
        <v>404</v>
      </c>
      <c r="C13" s="482"/>
      <c r="D13" s="483"/>
      <c r="E13" s="483">
        <v>0</v>
      </c>
      <c r="F13" s="483"/>
      <c r="G13" s="483"/>
      <c r="H13" s="483">
        <v>0</v>
      </c>
      <c r="I13" s="483"/>
      <c r="J13" s="483"/>
      <c r="K13" s="484">
        <v>0</v>
      </c>
    </row>
    <row r="14" spans="1:11">
      <c r="A14" s="342">
        <v>6</v>
      </c>
      <c r="B14" s="343" t="s">
        <v>448</v>
      </c>
      <c r="C14" s="482">
        <v>26530807</v>
      </c>
      <c r="D14" s="483"/>
      <c r="E14" s="483">
        <v>26530807</v>
      </c>
      <c r="F14" s="483">
        <v>7959242.0999999996</v>
      </c>
      <c r="G14" s="483"/>
      <c r="H14" s="483">
        <v>7959242.0999999996</v>
      </c>
      <c r="I14" s="483">
        <v>1326540.3500000001</v>
      </c>
      <c r="J14" s="483"/>
      <c r="K14" s="484">
        <v>1326540.3500000001</v>
      </c>
    </row>
    <row r="15" spans="1:11">
      <c r="A15" s="342">
        <v>7</v>
      </c>
      <c r="B15" s="343" t="s">
        <v>449</v>
      </c>
      <c r="C15" s="482">
        <v>2484361.0412481963</v>
      </c>
      <c r="D15" s="483">
        <v>510156.74211247818</v>
      </c>
      <c r="E15" s="483">
        <v>2994517.7833606745</v>
      </c>
      <c r="F15" s="483">
        <v>2484361.0412481963</v>
      </c>
      <c r="G15" s="483">
        <v>510156.74211247818</v>
      </c>
      <c r="H15" s="483">
        <v>2994517.7833606745</v>
      </c>
      <c r="I15" s="483">
        <v>2484361.0412481963</v>
      </c>
      <c r="J15" s="483">
        <v>510156.74211247818</v>
      </c>
      <c r="K15" s="484">
        <v>2994517.7833606745</v>
      </c>
    </row>
    <row r="16" spans="1:11">
      <c r="A16" s="342">
        <v>8</v>
      </c>
      <c r="B16" s="344" t="s">
        <v>397</v>
      </c>
      <c r="C16" s="482">
        <v>54251935.486494303</v>
      </c>
      <c r="D16" s="483">
        <v>17873367.159221526</v>
      </c>
      <c r="E16" s="483">
        <v>72125302.645715833</v>
      </c>
      <c r="F16" s="483">
        <v>31898500.859842561</v>
      </c>
      <c r="G16" s="483">
        <v>17373164.626531821</v>
      </c>
      <c r="H16" s="483">
        <v>49271665.486374378</v>
      </c>
      <c r="I16" s="483">
        <v>21874907.809842564</v>
      </c>
      <c r="J16" s="483">
        <v>16973743.726531822</v>
      </c>
      <c r="K16" s="484">
        <v>38848651.53637439</v>
      </c>
    </row>
    <row r="17" spans="1:11">
      <c r="A17" s="336" t="s">
        <v>394</v>
      </c>
      <c r="B17" s="337"/>
      <c r="C17" s="480"/>
      <c r="D17" s="480"/>
      <c r="E17" s="480"/>
      <c r="F17" s="480"/>
      <c r="G17" s="480"/>
      <c r="H17" s="480"/>
      <c r="I17" s="480"/>
      <c r="J17" s="480"/>
      <c r="K17" s="481"/>
    </row>
    <row r="18" spans="1:11">
      <c r="A18" s="342">
        <v>9</v>
      </c>
      <c r="B18" s="343" t="s">
        <v>400</v>
      </c>
      <c r="C18" s="482"/>
      <c r="D18" s="483"/>
      <c r="E18" s="483">
        <v>0</v>
      </c>
      <c r="F18" s="483"/>
      <c r="G18" s="483"/>
      <c r="H18" s="483">
        <v>0</v>
      </c>
      <c r="I18" s="483"/>
      <c r="J18" s="483"/>
      <c r="K18" s="484">
        <v>0</v>
      </c>
    </row>
    <row r="19" spans="1:11">
      <c r="A19" s="342">
        <v>10</v>
      </c>
      <c r="B19" s="343" t="s">
        <v>450</v>
      </c>
      <c r="C19" s="482">
        <v>32975357.490898374</v>
      </c>
      <c r="D19" s="483">
        <v>2667543.6954312003</v>
      </c>
      <c r="E19" s="483">
        <v>35642901.186329573</v>
      </c>
      <c r="F19" s="483">
        <v>16487678.745449187</v>
      </c>
      <c r="G19" s="483">
        <v>1333771.8477156002</v>
      </c>
      <c r="H19" s="483">
        <v>17821450.593164787</v>
      </c>
      <c r="I19" s="483">
        <v>40415894.026298277</v>
      </c>
      <c r="J19" s="483">
        <v>30479556.47073945</v>
      </c>
      <c r="K19" s="484">
        <v>70895450.497037724</v>
      </c>
    </row>
    <row r="20" spans="1:11">
      <c r="A20" s="342">
        <v>11</v>
      </c>
      <c r="B20" s="343" t="s">
        <v>399</v>
      </c>
      <c r="C20" s="482"/>
      <c r="D20" s="483"/>
      <c r="E20" s="483">
        <v>0</v>
      </c>
      <c r="F20" s="483"/>
      <c r="G20" s="483"/>
      <c r="H20" s="483">
        <v>0</v>
      </c>
      <c r="I20" s="483"/>
      <c r="J20" s="483"/>
      <c r="K20" s="484">
        <v>0</v>
      </c>
    </row>
    <row r="21" spans="1:11" ht="13.5" thickBot="1">
      <c r="A21" s="345">
        <v>12</v>
      </c>
      <c r="B21" s="346" t="s">
        <v>398</v>
      </c>
      <c r="C21" s="485">
        <v>32975357.490898374</v>
      </c>
      <c r="D21" s="486">
        <v>2667543.6954312003</v>
      </c>
      <c r="E21" s="485">
        <v>35642901.186329573</v>
      </c>
      <c r="F21" s="486">
        <v>16487678.745449187</v>
      </c>
      <c r="G21" s="486">
        <v>1333771.8477156002</v>
      </c>
      <c r="H21" s="486">
        <v>17821450.593164787</v>
      </c>
      <c r="I21" s="486">
        <v>40415894.026298277</v>
      </c>
      <c r="J21" s="486">
        <v>30479556.47073945</v>
      </c>
      <c r="K21" s="487">
        <v>70895450.497037724</v>
      </c>
    </row>
    <row r="22" spans="1:11" ht="38.25" customHeight="1" thickBot="1">
      <c r="A22" s="347"/>
      <c r="B22" s="348"/>
      <c r="C22" s="348"/>
      <c r="D22" s="348"/>
      <c r="E22" s="348"/>
      <c r="F22" s="548" t="s">
        <v>452</v>
      </c>
      <c r="G22" s="546"/>
      <c r="H22" s="546"/>
      <c r="I22" s="548" t="s">
        <v>405</v>
      </c>
      <c r="J22" s="546"/>
      <c r="K22" s="547"/>
    </row>
    <row r="23" spans="1:11">
      <c r="A23" s="349">
        <v>13</v>
      </c>
      <c r="B23" s="350" t="s">
        <v>390</v>
      </c>
      <c r="C23" s="351"/>
      <c r="D23" s="351"/>
      <c r="E23" s="351"/>
      <c r="F23" s="488">
        <v>36215068.834445246</v>
      </c>
      <c r="G23" s="488">
        <v>61739489.310224824</v>
      </c>
      <c r="H23" s="488">
        <v>97954558.144670069</v>
      </c>
      <c r="I23" s="488">
        <v>12286869.511294568</v>
      </c>
      <c r="J23" s="488">
        <v>27385796.630646851</v>
      </c>
      <c r="K23" s="489">
        <v>39672666.141941421</v>
      </c>
    </row>
    <row r="24" spans="1:11" ht="13.5" thickBot="1">
      <c r="A24" s="352">
        <v>14</v>
      </c>
      <c r="B24" s="353" t="s">
        <v>402</v>
      </c>
      <c r="C24" s="354"/>
      <c r="D24" s="355"/>
      <c r="E24" s="356"/>
      <c r="F24" s="490">
        <v>15410822.114393374</v>
      </c>
      <c r="G24" s="490">
        <v>16039392.778816221</v>
      </c>
      <c r="H24" s="490">
        <v>31450214.893209595</v>
      </c>
      <c r="I24" s="490">
        <v>5468726.952460641</v>
      </c>
      <c r="J24" s="490">
        <v>4243435.9316329556</v>
      </c>
      <c r="K24" s="491">
        <v>9712162.8840935975</v>
      </c>
    </row>
    <row r="25" spans="1:11" ht="13.5" thickBot="1">
      <c r="A25" s="357">
        <v>15</v>
      </c>
      <c r="B25" s="358" t="s">
        <v>403</v>
      </c>
      <c r="C25" s="359"/>
      <c r="D25" s="359"/>
      <c r="E25" s="359"/>
      <c r="F25" s="492">
        <v>2.349976436404464</v>
      </c>
      <c r="G25" s="492">
        <v>3.8492410630261698</v>
      </c>
      <c r="H25" s="492">
        <v>3.1145910601017675</v>
      </c>
      <c r="I25" s="492">
        <v>2.246751322218806</v>
      </c>
      <c r="J25" s="492">
        <v>6.4536844839573835</v>
      </c>
      <c r="K25" s="493">
        <v>4.0848435735068431</v>
      </c>
    </row>
    <row r="27" spans="1:11" ht="38.25">
      <c r="B27" s="332" t="s">
        <v>451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12" sqref="K1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0"/>
  </cols>
  <sheetData>
    <row r="1" spans="1:14">
      <c r="A1" s="4" t="s">
        <v>36</v>
      </c>
      <c r="B1" s="3" t="s">
        <v>460</v>
      </c>
    </row>
    <row r="2" spans="1:14" ht="14.25" customHeight="1">
      <c r="A2" s="4" t="s">
        <v>37</v>
      </c>
      <c r="B2" s="3" t="s">
        <v>461</v>
      </c>
    </row>
    <row r="3" spans="1:14" ht="14.25" customHeight="1"/>
    <row r="4" spans="1:14" ht="13.5" thickBot="1">
      <c r="A4" s="4" t="s">
        <v>276</v>
      </c>
      <c r="B4" s="270" t="s">
        <v>34</v>
      </c>
    </row>
    <row r="5" spans="1:14" s="201" customFormat="1">
      <c r="A5" s="197"/>
      <c r="B5" s="198"/>
      <c r="C5" s="199" t="s">
        <v>0</v>
      </c>
      <c r="D5" s="199" t="s">
        <v>1</v>
      </c>
      <c r="E5" s="199" t="s">
        <v>2</v>
      </c>
      <c r="F5" s="199" t="s">
        <v>3</v>
      </c>
      <c r="G5" s="199" t="s">
        <v>4</v>
      </c>
      <c r="H5" s="199" t="s">
        <v>11</v>
      </c>
      <c r="I5" s="199" t="s">
        <v>14</v>
      </c>
      <c r="J5" s="199" t="s">
        <v>15</v>
      </c>
      <c r="K5" s="199" t="s">
        <v>16</v>
      </c>
      <c r="L5" s="199" t="s">
        <v>17</v>
      </c>
      <c r="M5" s="199" t="s">
        <v>18</v>
      </c>
      <c r="N5" s="200" t="s">
        <v>19</v>
      </c>
    </row>
    <row r="6" spans="1:14" ht="25.5">
      <c r="A6" s="202"/>
      <c r="B6" s="203"/>
      <c r="C6" s="204" t="s">
        <v>275</v>
      </c>
      <c r="D6" s="205" t="s">
        <v>274</v>
      </c>
      <c r="E6" s="206" t="s">
        <v>273</v>
      </c>
      <c r="F6" s="207">
        <v>0</v>
      </c>
      <c r="G6" s="207">
        <v>0.2</v>
      </c>
      <c r="H6" s="207">
        <v>0.35</v>
      </c>
      <c r="I6" s="207">
        <v>0.5</v>
      </c>
      <c r="J6" s="207">
        <v>0.75</v>
      </c>
      <c r="K6" s="207">
        <v>1</v>
      </c>
      <c r="L6" s="207">
        <v>1.5</v>
      </c>
      <c r="M6" s="207">
        <v>2.5</v>
      </c>
      <c r="N6" s="269" t="s">
        <v>288</v>
      </c>
    </row>
    <row r="7" spans="1:14" ht="15">
      <c r="A7" s="208">
        <v>1</v>
      </c>
      <c r="B7" s="209" t="s">
        <v>272</v>
      </c>
      <c r="C7" s="210">
        <f>SUM(C8:C13)</f>
        <v>12258000</v>
      </c>
      <c r="D7" s="203"/>
      <c r="E7" s="211">
        <f t="shared" ref="E7:M7" si="0">SUM(E8:E13)</f>
        <v>1716120.0000000002</v>
      </c>
      <c r="F7" s="212">
        <f>SUM(F8:F13)</f>
        <v>0</v>
      </c>
      <c r="G7" s="212">
        <f t="shared" si="0"/>
        <v>0</v>
      </c>
      <c r="H7" s="212">
        <f t="shared" si="0"/>
        <v>0</v>
      </c>
      <c r="I7" s="212">
        <f t="shared" si="0"/>
        <v>0</v>
      </c>
      <c r="J7" s="212">
        <f t="shared" si="0"/>
        <v>0</v>
      </c>
      <c r="K7" s="212">
        <f t="shared" si="0"/>
        <v>1716120.0000000002</v>
      </c>
      <c r="L7" s="212">
        <f t="shared" si="0"/>
        <v>0</v>
      </c>
      <c r="M7" s="212">
        <f t="shared" si="0"/>
        <v>0</v>
      </c>
      <c r="N7" s="213">
        <f>SUM(N8:N13)</f>
        <v>1716120.0000000002</v>
      </c>
    </row>
    <row r="8" spans="1:14" ht="14.25">
      <c r="A8" s="208">
        <v>1.1000000000000001</v>
      </c>
      <c r="B8" s="214" t="s">
        <v>270</v>
      </c>
      <c r="C8" s="212">
        <v>0</v>
      </c>
      <c r="D8" s="215">
        <v>0.02</v>
      </c>
      <c r="E8" s="211">
        <f>C8*D8</f>
        <v>0</v>
      </c>
      <c r="F8" s="212"/>
      <c r="G8" s="212"/>
      <c r="H8" s="212"/>
      <c r="I8" s="212"/>
      <c r="J8" s="212"/>
      <c r="K8" s="212"/>
      <c r="L8" s="212"/>
      <c r="M8" s="212"/>
      <c r="N8" s="213">
        <f>SUMPRODUCT($F$6:$M$6,F8:M8)</f>
        <v>0</v>
      </c>
    </row>
    <row r="9" spans="1:14" ht="14.25">
      <c r="A9" s="208">
        <v>1.2</v>
      </c>
      <c r="B9" s="214" t="s">
        <v>269</v>
      </c>
      <c r="C9" s="212">
        <v>0</v>
      </c>
      <c r="D9" s="215">
        <v>0.05</v>
      </c>
      <c r="E9" s="211">
        <f>C9*D9</f>
        <v>0</v>
      </c>
      <c r="F9" s="212"/>
      <c r="G9" s="212"/>
      <c r="H9" s="212"/>
      <c r="I9" s="212"/>
      <c r="J9" s="212"/>
      <c r="K9" s="212"/>
      <c r="L9" s="212"/>
      <c r="M9" s="212"/>
      <c r="N9" s="213">
        <f t="shared" ref="N9:N12" si="1">SUMPRODUCT($F$6:$M$6,F9:M9)</f>
        <v>0</v>
      </c>
    </row>
    <row r="10" spans="1:14" ht="14.25">
      <c r="A10" s="208">
        <v>1.3</v>
      </c>
      <c r="B10" s="214" t="s">
        <v>268</v>
      </c>
      <c r="C10" s="212">
        <v>0</v>
      </c>
      <c r="D10" s="215">
        <v>0.08</v>
      </c>
      <c r="E10" s="211">
        <f>C10*D10</f>
        <v>0</v>
      </c>
      <c r="F10" s="212"/>
      <c r="G10" s="212"/>
      <c r="H10" s="212"/>
      <c r="I10" s="212"/>
      <c r="J10" s="212"/>
      <c r="K10" s="212"/>
      <c r="L10" s="212"/>
      <c r="M10" s="212"/>
      <c r="N10" s="213">
        <f>SUMPRODUCT($F$6:$M$6,F10:M10)</f>
        <v>0</v>
      </c>
    </row>
    <row r="11" spans="1:14" ht="14.25">
      <c r="A11" s="208">
        <v>1.4</v>
      </c>
      <c r="B11" s="214" t="s">
        <v>267</v>
      </c>
      <c r="C11" s="212">
        <v>0</v>
      </c>
      <c r="D11" s="215">
        <v>0.11</v>
      </c>
      <c r="E11" s="211">
        <f>C11*D11</f>
        <v>0</v>
      </c>
      <c r="F11" s="212"/>
      <c r="G11" s="212"/>
      <c r="H11" s="212"/>
      <c r="I11" s="212"/>
      <c r="J11" s="212"/>
      <c r="K11" s="212"/>
      <c r="L11" s="212"/>
      <c r="M11" s="212"/>
      <c r="N11" s="213">
        <f t="shared" si="1"/>
        <v>0</v>
      </c>
    </row>
    <row r="12" spans="1:14" ht="14.25">
      <c r="A12" s="208">
        <v>1.5</v>
      </c>
      <c r="B12" s="214" t="s">
        <v>266</v>
      </c>
      <c r="C12" s="212">
        <v>12258000</v>
      </c>
      <c r="D12" s="215">
        <v>0.14000000000000001</v>
      </c>
      <c r="E12" s="211">
        <f>C12*D12</f>
        <v>1716120.0000000002</v>
      </c>
      <c r="F12" s="212"/>
      <c r="G12" s="212"/>
      <c r="H12" s="212"/>
      <c r="I12" s="212"/>
      <c r="J12" s="212"/>
      <c r="K12" s="212">
        <v>1716120.0000000002</v>
      </c>
      <c r="L12" s="212"/>
      <c r="M12" s="212"/>
      <c r="N12" s="213">
        <f t="shared" si="1"/>
        <v>1716120.0000000002</v>
      </c>
    </row>
    <row r="13" spans="1:14" ht="14.25">
      <c r="A13" s="208">
        <v>1.6</v>
      </c>
      <c r="B13" s="216" t="s">
        <v>265</v>
      </c>
      <c r="C13" s="212">
        <v>0</v>
      </c>
      <c r="D13" s="217"/>
      <c r="E13" s="212"/>
      <c r="F13" s="212"/>
      <c r="G13" s="212"/>
      <c r="H13" s="212"/>
      <c r="I13" s="212"/>
      <c r="J13" s="212"/>
      <c r="K13" s="212"/>
      <c r="L13" s="212"/>
      <c r="M13" s="212"/>
      <c r="N13" s="213">
        <f>SUMPRODUCT($F$6:$M$6,F13:M13)</f>
        <v>0</v>
      </c>
    </row>
    <row r="14" spans="1:14" ht="15">
      <c r="A14" s="208">
        <v>2</v>
      </c>
      <c r="B14" s="218" t="s">
        <v>271</v>
      </c>
      <c r="C14" s="210">
        <f>SUM(C15:C20)</f>
        <v>0</v>
      </c>
      <c r="D14" s="203"/>
      <c r="E14" s="211">
        <f t="shared" ref="E14:M14" si="2">SUM(E15:E20)</f>
        <v>0</v>
      </c>
      <c r="F14" s="212">
        <f t="shared" si="2"/>
        <v>0</v>
      </c>
      <c r="G14" s="212">
        <f t="shared" si="2"/>
        <v>0</v>
      </c>
      <c r="H14" s="212">
        <f t="shared" si="2"/>
        <v>0</v>
      </c>
      <c r="I14" s="212">
        <f t="shared" si="2"/>
        <v>0</v>
      </c>
      <c r="J14" s="212">
        <f t="shared" si="2"/>
        <v>0</v>
      </c>
      <c r="K14" s="212">
        <f t="shared" si="2"/>
        <v>0</v>
      </c>
      <c r="L14" s="212">
        <f t="shared" si="2"/>
        <v>0</v>
      </c>
      <c r="M14" s="212">
        <f t="shared" si="2"/>
        <v>0</v>
      </c>
      <c r="N14" s="213">
        <f>SUM(N15:N20)</f>
        <v>0</v>
      </c>
    </row>
    <row r="15" spans="1:14" ht="14.25">
      <c r="A15" s="208">
        <v>2.1</v>
      </c>
      <c r="B15" s="216" t="s">
        <v>270</v>
      </c>
      <c r="C15" s="212"/>
      <c r="D15" s="215">
        <v>5.0000000000000001E-3</v>
      </c>
      <c r="E15" s="211">
        <f>C15*D15</f>
        <v>0</v>
      </c>
      <c r="F15" s="212"/>
      <c r="G15" s="212"/>
      <c r="H15" s="212"/>
      <c r="I15" s="212"/>
      <c r="J15" s="212"/>
      <c r="K15" s="212"/>
      <c r="L15" s="212"/>
      <c r="M15" s="212"/>
      <c r="N15" s="213">
        <f>SUMPRODUCT($F$6:$M$6,F15:M15)</f>
        <v>0</v>
      </c>
    </row>
    <row r="16" spans="1:14" ht="14.25">
      <c r="A16" s="208">
        <v>2.2000000000000002</v>
      </c>
      <c r="B16" s="216" t="s">
        <v>269</v>
      </c>
      <c r="C16" s="212"/>
      <c r="D16" s="215">
        <v>0.01</v>
      </c>
      <c r="E16" s="211">
        <f>C16*D16</f>
        <v>0</v>
      </c>
      <c r="F16" s="212"/>
      <c r="G16" s="212"/>
      <c r="H16" s="212"/>
      <c r="I16" s="212"/>
      <c r="J16" s="212"/>
      <c r="K16" s="212"/>
      <c r="L16" s="212"/>
      <c r="M16" s="212"/>
      <c r="N16" s="213">
        <f t="shared" ref="N16:N20" si="3">SUMPRODUCT($F$6:$M$6,F16:M16)</f>
        <v>0</v>
      </c>
    </row>
    <row r="17" spans="1:14" ht="14.25">
      <c r="A17" s="208">
        <v>2.2999999999999998</v>
      </c>
      <c r="B17" s="216" t="s">
        <v>268</v>
      </c>
      <c r="C17" s="212"/>
      <c r="D17" s="215">
        <v>0.02</v>
      </c>
      <c r="E17" s="211">
        <f>C17*D17</f>
        <v>0</v>
      </c>
      <c r="F17" s="212"/>
      <c r="G17" s="212"/>
      <c r="H17" s="212"/>
      <c r="I17" s="212"/>
      <c r="J17" s="212"/>
      <c r="K17" s="212"/>
      <c r="L17" s="212"/>
      <c r="M17" s="212"/>
      <c r="N17" s="213">
        <f t="shared" si="3"/>
        <v>0</v>
      </c>
    </row>
    <row r="18" spans="1:14" ht="14.25">
      <c r="A18" s="208">
        <v>2.4</v>
      </c>
      <c r="B18" s="216" t="s">
        <v>267</v>
      </c>
      <c r="C18" s="212"/>
      <c r="D18" s="215">
        <v>0.03</v>
      </c>
      <c r="E18" s="211">
        <f>C18*D18</f>
        <v>0</v>
      </c>
      <c r="F18" s="212"/>
      <c r="G18" s="212"/>
      <c r="H18" s="212"/>
      <c r="I18" s="212"/>
      <c r="J18" s="212"/>
      <c r="K18" s="212"/>
      <c r="L18" s="212"/>
      <c r="M18" s="212"/>
      <c r="N18" s="213">
        <f t="shared" si="3"/>
        <v>0</v>
      </c>
    </row>
    <row r="19" spans="1:14" ht="14.25">
      <c r="A19" s="208">
        <v>2.5</v>
      </c>
      <c r="B19" s="216" t="s">
        <v>266</v>
      </c>
      <c r="C19" s="212"/>
      <c r="D19" s="215">
        <v>0.04</v>
      </c>
      <c r="E19" s="211">
        <f>C19*D19</f>
        <v>0</v>
      </c>
      <c r="F19" s="212"/>
      <c r="G19" s="212"/>
      <c r="H19" s="212"/>
      <c r="I19" s="212"/>
      <c r="J19" s="212"/>
      <c r="K19" s="212"/>
      <c r="L19" s="212"/>
      <c r="M19" s="212"/>
      <c r="N19" s="213">
        <f t="shared" si="3"/>
        <v>0</v>
      </c>
    </row>
    <row r="20" spans="1:14" ht="14.25">
      <c r="A20" s="208">
        <v>2.6</v>
      </c>
      <c r="B20" s="216" t="s">
        <v>265</v>
      </c>
      <c r="C20" s="212"/>
      <c r="D20" s="217"/>
      <c r="E20" s="219"/>
      <c r="F20" s="212"/>
      <c r="G20" s="212"/>
      <c r="H20" s="212"/>
      <c r="I20" s="212"/>
      <c r="J20" s="212"/>
      <c r="K20" s="212"/>
      <c r="L20" s="212"/>
      <c r="M20" s="212"/>
      <c r="N20" s="213">
        <f t="shared" si="3"/>
        <v>0</v>
      </c>
    </row>
    <row r="21" spans="1:14" ht="15.75" thickBot="1">
      <c r="A21" s="220"/>
      <c r="B21" s="221" t="s">
        <v>115</v>
      </c>
      <c r="C21" s="196">
        <f>C14+C7</f>
        <v>12258000</v>
      </c>
      <c r="D21" s="222"/>
      <c r="E21" s="223">
        <f>E14+E7</f>
        <v>1716120.0000000002</v>
      </c>
      <c r="F21" s="224">
        <f>F7+F14</f>
        <v>0</v>
      </c>
      <c r="G21" s="224">
        <f t="shared" ref="G21:L21" si="4">G7+G14</f>
        <v>0</v>
      </c>
      <c r="H21" s="224">
        <f t="shared" si="4"/>
        <v>0</v>
      </c>
      <c r="I21" s="224">
        <f t="shared" si="4"/>
        <v>0</v>
      </c>
      <c r="J21" s="224">
        <f t="shared" si="4"/>
        <v>0</v>
      </c>
      <c r="K21" s="224">
        <f t="shared" si="4"/>
        <v>1716120.0000000002</v>
      </c>
      <c r="L21" s="224">
        <f t="shared" si="4"/>
        <v>0</v>
      </c>
      <c r="M21" s="224">
        <f>M7+M14</f>
        <v>0</v>
      </c>
      <c r="N21" s="225">
        <f>N14+N7</f>
        <v>1716120.0000000002</v>
      </c>
    </row>
    <row r="22" spans="1:14">
      <c r="E22" s="226"/>
      <c r="F22" s="226"/>
      <c r="G22" s="226"/>
      <c r="H22" s="226"/>
      <c r="I22" s="226"/>
      <c r="J22" s="226"/>
      <c r="K22" s="226"/>
      <c r="L22" s="226"/>
      <c r="M22" s="22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G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3" t="s">
        <v>460</v>
      </c>
    </row>
    <row r="2" spans="1:8">
      <c r="A2" s="2" t="s">
        <v>37</v>
      </c>
      <c r="B2" s="3" t="s">
        <v>461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12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46" t="s">
        <v>148</v>
      </c>
      <c r="C6" s="341"/>
      <c r="D6" s="341"/>
      <c r="E6" s="341"/>
      <c r="F6" s="341"/>
      <c r="G6" s="367"/>
    </row>
    <row r="7" spans="1:8">
      <c r="A7" s="15"/>
      <c r="B7" s="247" t="s">
        <v>142</v>
      </c>
      <c r="C7" s="341"/>
      <c r="D7" s="341"/>
      <c r="E7" s="341"/>
      <c r="F7" s="341"/>
      <c r="G7" s="367"/>
    </row>
    <row r="8" spans="1:8" ht="15">
      <c r="A8" s="404">
        <v>1</v>
      </c>
      <c r="B8" s="16" t="s">
        <v>147</v>
      </c>
      <c r="C8" s="412">
        <v>116346681.54000004</v>
      </c>
      <c r="D8" s="412">
        <v>112971684.50999996</v>
      </c>
      <c r="E8" s="413">
        <v>112009130.55999991</v>
      </c>
      <c r="F8" s="413">
        <v>107111086.31999999</v>
      </c>
      <c r="G8" s="413">
        <v>116643851</v>
      </c>
    </row>
    <row r="9" spans="1:8" ht="15">
      <c r="A9" s="404">
        <v>2</v>
      </c>
      <c r="B9" s="16" t="s">
        <v>146</v>
      </c>
      <c r="C9" s="412">
        <v>116346681.54000004</v>
      </c>
      <c r="D9" s="412">
        <v>112971684.50999996</v>
      </c>
      <c r="E9" s="413">
        <v>112009130.55999991</v>
      </c>
      <c r="F9" s="413">
        <v>107111086.31999999</v>
      </c>
      <c r="G9" s="413">
        <v>116643851</v>
      </c>
    </row>
    <row r="10" spans="1:8" ht="15">
      <c r="A10" s="404">
        <v>3</v>
      </c>
      <c r="B10" s="16" t="s">
        <v>145</v>
      </c>
      <c r="C10" s="412">
        <v>123802658.54000004</v>
      </c>
      <c r="D10" s="412">
        <v>120435278.6838128</v>
      </c>
      <c r="E10" s="413">
        <v>119560808.95264277</v>
      </c>
      <c r="F10" s="413">
        <v>114186320.24863835</v>
      </c>
      <c r="G10" s="413">
        <v>123569535.44519112</v>
      </c>
    </row>
    <row r="11" spans="1:8" ht="15">
      <c r="A11" s="405"/>
      <c r="B11" s="246" t="s">
        <v>144</v>
      </c>
      <c r="C11" s="341"/>
      <c r="D11" s="341"/>
      <c r="E11" s="341"/>
      <c r="F11" s="341"/>
      <c r="G11" s="367"/>
    </row>
    <row r="12" spans="1:8" ht="15" customHeight="1">
      <c r="A12" s="404">
        <v>4</v>
      </c>
      <c r="B12" s="16" t="s">
        <v>277</v>
      </c>
      <c r="C12" s="414">
        <v>754969831.32566333</v>
      </c>
      <c r="D12" s="414">
        <v>752416810.82645738</v>
      </c>
      <c r="E12" s="413">
        <v>765580935.25938439</v>
      </c>
      <c r="F12" s="413">
        <v>733030784.74181366</v>
      </c>
      <c r="G12" s="413">
        <v>719729794.53958106</v>
      </c>
    </row>
    <row r="13" spans="1:8" ht="15">
      <c r="A13" s="405"/>
      <c r="B13" s="246" t="s">
        <v>143</v>
      </c>
      <c r="C13" s="341"/>
      <c r="D13" s="341"/>
      <c r="E13" s="341"/>
      <c r="F13" s="341"/>
      <c r="G13" s="367"/>
    </row>
    <row r="14" spans="1:8" s="19" customFormat="1" ht="15">
      <c r="A14" s="404"/>
      <c r="B14" s="247" t="s">
        <v>142</v>
      </c>
      <c r="C14" s="330"/>
      <c r="D14" s="17"/>
      <c r="E14" s="17"/>
      <c r="F14" s="17"/>
      <c r="G14" s="18"/>
    </row>
    <row r="15" spans="1:8" ht="15">
      <c r="A15" s="406">
        <v>5</v>
      </c>
      <c r="B15" s="16" t="s">
        <v>406</v>
      </c>
      <c r="C15" s="415">
        <v>0.15410772286848215</v>
      </c>
      <c r="D15" s="416">
        <v>0.15014508299716409</v>
      </c>
      <c r="E15" s="417">
        <v>0.14630000000000001</v>
      </c>
      <c r="F15" s="418">
        <v>0.1461208567901093</v>
      </c>
      <c r="G15" s="418">
        <v>0.16209999999999999</v>
      </c>
    </row>
    <row r="16" spans="1:8" ht="15" customHeight="1">
      <c r="A16" s="406">
        <v>6</v>
      </c>
      <c r="B16" s="16" t="s">
        <v>407</v>
      </c>
      <c r="C16" s="415">
        <v>0.15410772286848215</v>
      </c>
      <c r="D16" s="416">
        <v>0.15014508299716409</v>
      </c>
      <c r="E16" s="417">
        <v>0.14630000000000001</v>
      </c>
      <c r="F16" s="418">
        <v>0.1461208567901093</v>
      </c>
      <c r="G16" s="418">
        <v>0.16209999999999999</v>
      </c>
    </row>
    <row r="17" spans="1:7" ht="15.75" thickBot="1">
      <c r="A17" s="406">
        <v>7</v>
      </c>
      <c r="B17" s="16" t="s">
        <v>408</v>
      </c>
      <c r="C17" s="415">
        <v>0.16398358371832292</v>
      </c>
      <c r="D17" s="419">
        <v>0.16006457717435399</v>
      </c>
      <c r="E17" s="417">
        <v>0.15620000000000001</v>
      </c>
      <c r="F17" s="418">
        <v>0.15577288515769058</v>
      </c>
      <c r="G17" s="418">
        <v>0.17169999999999999</v>
      </c>
    </row>
    <row r="18" spans="1:7" ht="15">
      <c r="A18" s="405"/>
      <c r="B18" s="248" t="s">
        <v>141</v>
      </c>
      <c r="C18" s="341"/>
      <c r="D18" s="341"/>
      <c r="E18" s="341"/>
      <c r="F18" s="341"/>
      <c r="G18" s="367"/>
    </row>
    <row r="19" spans="1:7" ht="15" customHeight="1">
      <c r="A19" s="407">
        <v>8</v>
      </c>
      <c r="B19" s="16" t="s">
        <v>140</v>
      </c>
      <c r="C19" s="420">
        <v>0.18140000000000001</v>
      </c>
      <c r="D19" s="420">
        <v>0.17563300000000001</v>
      </c>
      <c r="E19" s="421">
        <v>0.18176700526307174</v>
      </c>
      <c r="F19" s="421">
        <v>0.1797</v>
      </c>
      <c r="G19" s="421">
        <v>0.18779999999999999</v>
      </c>
    </row>
    <row r="20" spans="1:7" ht="15">
      <c r="A20" s="407">
        <v>9</v>
      </c>
      <c r="B20" s="16" t="s">
        <v>139</v>
      </c>
      <c r="C20" s="420">
        <v>7.4999999999999997E-2</v>
      </c>
      <c r="D20" s="420">
        <v>7.2700000000000001E-2</v>
      </c>
      <c r="E20" s="421">
        <v>6.7166842982752439E-2</v>
      </c>
      <c r="F20" s="421">
        <v>6.5799999999999997E-2</v>
      </c>
      <c r="G20" s="421">
        <v>6.4500000000000002E-2</v>
      </c>
    </row>
    <row r="21" spans="1:7" ht="15">
      <c r="A21" s="407">
        <v>10</v>
      </c>
      <c r="B21" s="16" t="s">
        <v>138</v>
      </c>
      <c r="C21" s="420">
        <v>3.1800000000000002E-2</v>
      </c>
      <c r="D21" s="420">
        <v>2.5999999999999999E-2</v>
      </c>
      <c r="E21" s="421">
        <v>4.2518302272538597E-2</v>
      </c>
      <c r="F21" s="421">
        <v>4.19E-2</v>
      </c>
      <c r="G21" s="421">
        <v>4.8500000000000001E-2</v>
      </c>
    </row>
    <row r="22" spans="1:7" ht="15">
      <c r="A22" s="407">
        <v>11</v>
      </c>
      <c r="B22" s="16" t="s">
        <v>137</v>
      </c>
      <c r="C22" s="420">
        <v>0.10639999999999999</v>
      </c>
      <c r="D22" s="420">
        <v>0.10306999999999999</v>
      </c>
      <c r="E22" s="421">
        <v>0.1146001622803193</v>
      </c>
      <c r="F22" s="421">
        <v>0.1138</v>
      </c>
      <c r="G22" s="421">
        <v>0.12333811223247658</v>
      </c>
    </row>
    <row r="23" spans="1:7" ht="15">
      <c r="A23" s="407">
        <v>12</v>
      </c>
      <c r="B23" s="16" t="s">
        <v>283</v>
      </c>
      <c r="C23" s="420">
        <v>1.2E-2</v>
      </c>
      <c r="D23" s="420">
        <v>5.1999999999999998E-3</v>
      </c>
      <c r="E23" s="421">
        <v>2.411175455419029E-2</v>
      </c>
      <c r="F23" s="421">
        <v>2.2100000000000002E-2</v>
      </c>
      <c r="G23" s="421">
        <v>1.9E-2</v>
      </c>
    </row>
    <row r="24" spans="1:7" ht="15">
      <c r="A24" s="407">
        <v>13</v>
      </c>
      <c r="B24" s="16" t="s">
        <v>284</v>
      </c>
      <c r="C24" s="420">
        <v>7.0900000000000005E-2</v>
      </c>
      <c r="D24" s="420">
        <v>3.09E-2</v>
      </c>
      <c r="E24" s="421">
        <v>0.13047290647228812</v>
      </c>
      <c r="F24" s="421">
        <v>0.11799999999999999</v>
      </c>
      <c r="G24" s="421">
        <v>9.7000000000000003E-2</v>
      </c>
    </row>
    <row r="25" spans="1:7" ht="15">
      <c r="A25" s="405"/>
      <c r="B25" s="248" t="s">
        <v>363</v>
      </c>
      <c r="C25" s="341"/>
      <c r="D25" s="341"/>
      <c r="E25" s="341"/>
      <c r="F25" s="341"/>
      <c r="G25" s="367"/>
    </row>
    <row r="26" spans="1:7" ht="15">
      <c r="A26" s="407">
        <v>14</v>
      </c>
      <c r="B26" s="16" t="s">
        <v>136</v>
      </c>
      <c r="C26" s="422">
        <v>8.3000000000000001E-3</v>
      </c>
      <c r="D26" s="423">
        <v>8.5000000000000006E-3</v>
      </c>
      <c r="E26" s="423">
        <v>7.7390316006207662E-3</v>
      </c>
      <c r="F26" s="423">
        <v>8.0999999999999996E-3</v>
      </c>
      <c r="G26" s="424">
        <v>1.0110598139115632E-2</v>
      </c>
    </row>
    <row r="27" spans="1:7" ht="15" customHeight="1">
      <c r="A27" s="407">
        <v>15</v>
      </c>
      <c r="B27" s="16" t="s">
        <v>135</v>
      </c>
      <c r="C27" s="422">
        <v>2.4799999999999999E-2</v>
      </c>
      <c r="D27" s="423">
        <v>2.4989999999999998E-2</v>
      </c>
      <c r="E27" s="423">
        <v>2.3613885376010439E-2</v>
      </c>
      <c r="F27" s="423">
        <v>2.3900000000000001E-2</v>
      </c>
      <c r="G27" s="424">
        <v>2.57970848638026E-2</v>
      </c>
    </row>
    <row r="28" spans="1:7" ht="15">
      <c r="A28" s="407">
        <v>16</v>
      </c>
      <c r="B28" s="16" t="s">
        <v>134</v>
      </c>
      <c r="C28" s="422">
        <v>0.12720000000000001</v>
      </c>
      <c r="D28" s="423">
        <v>0.1406</v>
      </c>
      <c r="E28" s="423">
        <v>0.16630911055464409</v>
      </c>
      <c r="F28" s="423">
        <v>0.19120000000000001</v>
      </c>
      <c r="G28" s="424">
        <v>0.21395028089804199</v>
      </c>
    </row>
    <row r="29" spans="1:7" ht="15" customHeight="1">
      <c r="A29" s="407">
        <v>17</v>
      </c>
      <c r="B29" s="16" t="s">
        <v>133</v>
      </c>
      <c r="C29" s="422">
        <v>0.18459999999999999</v>
      </c>
      <c r="D29" s="423">
        <v>0.22459999999999999</v>
      </c>
      <c r="E29" s="423">
        <v>0.2612488575449326</v>
      </c>
      <c r="F29" s="423">
        <v>0.27950000000000003</v>
      </c>
      <c r="G29" s="424">
        <v>0.29330763524397452</v>
      </c>
    </row>
    <row r="30" spans="1:7" ht="15">
      <c r="A30" s="407">
        <v>18</v>
      </c>
      <c r="B30" s="16" t="s">
        <v>132</v>
      </c>
      <c r="C30" s="422">
        <v>8.4099999999999994E-2</v>
      </c>
      <c r="D30" s="423">
        <v>1.5599999999999999E-2</v>
      </c>
      <c r="E30" s="423">
        <v>0.13727767843867711</v>
      </c>
      <c r="F30" s="423">
        <v>1.3100000000000001E-2</v>
      </c>
      <c r="G30" s="424">
        <v>1.3332025063110918E-2</v>
      </c>
    </row>
    <row r="31" spans="1:7" ht="15" customHeight="1">
      <c r="A31" s="405"/>
      <c r="B31" s="248" t="s">
        <v>364</v>
      </c>
      <c r="C31" s="341"/>
      <c r="D31" s="341"/>
      <c r="E31" s="341"/>
      <c r="F31" s="341"/>
      <c r="G31" s="367"/>
    </row>
    <row r="32" spans="1:7" ht="15" customHeight="1">
      <c r="A32" s="407">
        <v>19</v>
      </c>
      <c r="B32" s="16" t="s">
        <v>131</v>
      </c>
      <c r="C32" s="420">
        <v>0.12039999999999999</v>
      </c>
      <c r="D32" s="420">
        <v>0.1236</v>
      </c>
      <c r="E32" s="420">
        <v>0.10557168410761898</v>
      </c>
      <c r="F32" s="420">
        <v>0.1227</v>
      </c>
      <c r="G32" s="420">
        <v>0.13189916619298908</v>
      </c>
    </row>
    <row r="33" spans="1:7" ht="15" customHeight="1">
      <c r="A33" s="407">
        <v>20</v>
      </c>
      <c r="B33" s="16" t="s">
        <v>130</v>
      </c>
      <c r="C33" s="420">
        <v>0.24010000000000001</v>
      </c>
      <c r="D33" s="420">
        <v>0.29049999999999998</v>
      </c>
      <c r="E33" s="420">
        <v>0.32114258170752791</v>
      </c>
      <c r="F33" s="420">
        <v>0.34</v>
      </c>
      <c r="G33" s="420">
        <v>0.375</v>
      </c>
    </row>
    <row r="34" spans="1:7" ht="15" customHeight="1">
      <c r="A34" s="407">
        <v>21</v>
      </c>
      <c r="B34" s="16" t="s">
        <v>129</v>
      </c>
      <c r="C34" s="420">
        <v>0.1484</v>
      </c>
      <c r="D34" s="420">
        <v>1.66E-2</v>
      </c>
      <c r="E34" s="420">
        <v>0</v>
      </c>
      <c r="F34" s="420">
        <v>0</v>
      </c>
      <c r="G34" s="420">
        <v>0</v>
      </c>
    </row>
    <row r="35" spans="1:7" ht="15" customHeight="1">
      <c r="A35" s="408"/>
      <c r="B35" s="248" t="s">
        <v>410</v>
      </c>
      <c r="C35" s="341"/>
      <c r="D35" s="341"/>
      <c r="E35" s="341"/>
      <c r="F35" s="341"/>
      <c r="G35" s="367"/>
    </row>
    <row r="36" spans="1:7" ht="15">
      <c r="A36" s="407">
        <v>22</v>
      </c>
      <c r="B36" s="16" t="s">
        <v>390</v>
      </c>
      <c r="C36" s="425">
        <v>97954558.144670069</v>
      </c>
      <c r="D36" s="426">
        <v>73122631.64138101</v>
      </c>
      <c r="E36" s="426">
        <v>58105306.747520998</v>
      </c>
      <c r="F36" s="426">
        <v>49853043.577680007</v>
      </c>
      <c r="G36" s="426">
        <v>71944488.010444224</v>
      </c>
    </row>
    <row r="37" spans="1:7" ht="15" customHeight="1">
      <c r="A37" s="407">
        <v>23</v>
      </c>
      <c r="B37" s="16" t="s">
        <v>402</v>
      </c>
      <c r="C37" s="425">
        <v>31450214.893209595</v>
      </c>
      <c r="D37" s="426">
        <v>23035627.538151998</v>
      </c>
      <c r="E37" s="427">
        <v>17549863.575143501</v>
      </c>
      <c r="F37" s="427">
        <v>24341189.894715007</v>
      </c>
      <c r="G37" s="427">
        <v>17924670.524044007</v>
      </c>
    </row>
    <row r="38" spans="1:7" ht="15.75" thickBot="1">
      <c r="A38" s="409">
        <v>24</v>
      </c>
      <c r="B38" s="249" t="s">
        <v>391</v>
      </c>
      <c r="C38" s="428">
        <v>3.1145910601017675</v>
      </c>
      <c r="D38" s="428">
        <v>3.1743277460218553</v>
      </c>
      <c r="E38" s="429">
        <v>3.3108694263479985</v>
      </c>
      <c r="F38" s="429">
        <v>2.0480939425440399</v>
      </c>
      <c r="G38" s="429">
        <v>4.0137132737775278</v>
      </c>
    </row>
    <row r="39" spans="1:7">
      <c r="A39" s="20"/>
    </row>
    <row r="40" spans="1:7" ht="38.25">
      <c r="B40" s="332" t="s">
        <v>411</v>
      </c>
    </row>
    <row r="41" spans="1:7" ht="51">
      <c r="B41" s="332" t="s">
        <v>409</v>
      </c>
    </row>
    <row r="43" spans="1:7">
      <c r="B43" s="331"/>
    </row>
  </sheetData>
  <conditionalFormatting sqref="D17">
    <cfRule type="cellIs" dxfId="5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5" activePane="bottomRight" state="frozen"/>
      <selection activeCell="B9" sqref="B9"/>
      <selection pane="topRight" activeCell="B9" sqref="B9"/>
      <selection pane="bottomLeft" activeCell="B9" sqref="B9"/>
      <selection pane="bottomRight" activeCell="E41" sqref="E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3" t="s">
        <v>460</v>
      </c>
    </row>
    <row r="2" spans="1:8">
      <c r="A2" s="2" t="s">
        <v>37</v>
      </c>
      <c r="B2" s="3" t="s">
        <v>461</v>
      </c>
    </row>
    <row r="3" spans="1:8">
      <c r="A3" s="2"/>
    </row>
    <row r="4" spans="1:8" ht="15" thickBot="1">
      <c r="A4" s="21" t="s">
        <v>38</v>
      </c>
      <c r="B4" s="22" t="s">
        <v>39</v>
      </c>
      <c r="C4" s="21"/>
      <c r="D4" s="23"/>
      <c r="E4" s="23"/>
      <c r="F4" s="24"/>
      <c r="G4" s="24"/>
      <c r="H4" s="25" t="s">
        <v>79</v>
      </c>
    </row>
    <row r="5" spans="1:8">
      <c r="A5" s="26"/>
      <c r="B5" s="27"/>
      <c r="C5" s="496" t="s">
        <v>74</v>
      </c>
      <c r="D5" s="497"/>
      <c r="E5" s="498"/>
      <c r="F5" s="496" t="s">
        <v>78</v>
      </c>
      <c r="G5" s="497"/>
      <c r="H5" s="499"/>
    </row>
    <row r="6" spans="1:8">
      <c r="A6" s="28" t="s">
        <v>12</v>
      </c>
      <c r="B6" s="29" t="s">
        <v>40</v>
      </c>
      <c r="C6" s="30" t="s">
        <v>75</v>
      </c>
      <c r="D6" s="30" t="s">
        <v>76</v>
      </c>
      <c r="E6" s="30" t="s">
        <v>77</v>
      </c>
      <c r="F6" s="30" t="s">
        <v>75</v>
      </c>
      <c r="G6" s="30" t="s">
        <v>76</v>
      </c>
      <c r="H6" s="31" t="s">
        <v>77</v>
      </c>
    </row>
    <row r="7" spans="1:8" ht="15.75">
      <c r="A7" s="28">
        <v>1</v>
      </c>
      <c r="B7" s="32" t="s">
        <v>41</v>
      </c>
      <c r="C7" s="430">
        <v>7213288.4199999999</v>
      </c>
      <c r="D7" s="430">
        <v>10533557.91</v>
      </c>
      <c r="E7" s="34">
        <f>C7+D7</f>
        <v>17746846.329999998</v>
      </c>
      <c r="F7" s="431">
        <v>4520825</v>
      </c>
      <c r="G7" s="432">
        <v>4027236</v>
      </c>
      <c r="H7" s="37">
        <f>F7+G7</f>
        <v>8548061</v>
      </c>
    </row>
    <row r="8" spans="1:8" ht="15.75">
      <c r="A8" s="28">
        <v>2</v>
      </c>
      <c r="B8" s="32" t="s">
        <v>42</v>
      </c>
      <c r="C8" s="430">
        <v>25296300.059999999</v>
      </c>
      <c r="D8" s="430">
        <v>14831040.449999999</v>
      </c>
      <c r="E8" s="34">
        <f t="shared" ref="E8:E19" si="0">C8+D8</f>
        <v>40127340.509999998</v>
      </c>
      <c r="F8" s="431">
        <v>447519.5</v>
      </c>
      <c r="G8" s="432">
        <v>26964144.879999999</v>
      </c>
      <c r="H8" s="37">
        <f t="shared" ref="H8:H40" si="1">F8+G8</f>
        <v>27411664.379999999</v>
      </c>
    </row>
    <row r="9" spans="1:8" ht="15.75">
      <c r="A9" s="28">
        <v>3</v>
      </c>
      <c r="B9" s="32" t="s">
        <v>43</v>
      </c>
      <c r="C9" s="430">
        <v>76163.570000000007</v>
      </c>
      <c r="D9" s="430">
        <v>28261546.809999999</v>
      </c>
      <c r="E9" s="34">
        <f t="shared" si="0"/>
        <v>28337710.379999999</v>
      </c>
      <c r="F9" s="431">
        <v>35743732.329999998</v>
      </c>
      <c r="G9" s="432">
        <v>50491087.770000003</v>
      </c>
      <c r="H9" s="37">
        <f t="shared" si="1"/>
        <v>86234820.099999994</v>
      </c>
    </row>
    <row r="10" spans="1:8" ht="15.75">
      <c r="A10" s="28">
        <v>4</v>
      </c>
      <c r="B10" s="32" t="s">
        <v>44</v>
      </c>
      <c r="C10" s="430">
        <v>0</v>
      </c>
      <c r="D10" s="430">
        <v>0</v>
      </c>
      <c r="E10" s="34">
        <f t="shared" si="0"/>
        <v>0</v>
      </c>
      <c r="F10" s="431">
        <v>0</v>
      </c>
      <c r="G10" s="432">
        <v>0</v>
      </c>
      <c r="H10" s="37">
        <f t="shared" si="1"/>
        <v>0</v>
      </c>
    </row>
    <row r="11" spans="1:8" ht="15.75">
      <c r="A11" s="28">
        <v>5</v>
      </c>
      <c r="B11" s="32" t="s">
        <v>45</v>
      </c>
      <c r="C11" s="430">
        <v>0</v>
      </c>
      <c r="D11" s="430">
        <v>0</v>
      </c>
      <c r="E11" s="34">
        <f t="shared" si="0"/>
        <v>0</v>
      </c>
      <c r="F11" s="431">
        <v>0</v>
      </c>
      <c r="G11" s="432">
        <v>0</v>
      </c>
      <c r="H11" s="37">
        <f t="shared" si="1"/>
        <v>0</v>
      </c>
    </row>
    <row r="12" spans="1:8" ht="15.75">
      <c r="A12" s="28">
        <v>6.1</v>
      </c>
      <c r="B12" s="38" t="s">
        <v>46</v>
      </c>
      <c r="C12" s="430">
        <v>504313938.94</v>
      </c>
      <c r="D12" s="430">
        <v>73508199.941100001</v>
      </c>
      <c r="E12" s="34">
        <f t="shared" si="0"/>
        <v>577822138.88109994</v>
      </c>
      <c r="F12" s="431">
        <v>373312476.79000002</v>
      </c>
      <c r="G12" s="432">
        <v>101609742.1461</v>
      </c>
      <c r="H12" s="37">
        <f t="shared" si="1"/>
        <v>474922218.93610001</v>
      </c>
    </row>
    <row r="13" spans="1:8" ht="15.75">
      <c r="A13" s="28">
        <v>6.2</v>
      </c>
      <c r="B13" s="38" t="s">
        <v>47</v>
      </c>
      <c r="C13" s="430">
        <v>-11897705.841</v>
      </c>
      <c r="D13" s="430">
        <v>-2474174.0800999999</v>
      </c>
      <c r="E13" s="34">
        <f t="shared" si="0"/>
        <v>-14371879.9211</v>
      </c>
      <c r="F13" s="431">
        <v>-8417655.2139999997</v>
      </c>
      <c r="G13" s="432">
        <v>-3833953.5715999999</v>
      </c>
      <c r="H13" s="37">
        <f t="shared" si="1"/>
        <v>-12251608.785599999</v>
      </c>
    </row>
    <row r="14" spans="1:8">
      <c r="A14" s="28">
        <v>6</v>
      </c>
      <c r="B14" s="32" t="s">
        <v>48</v>
      </c>
      <c r="C14" s="34">
        <f>C12+C13</f>
        <v>492416233.09899998</v>
      </c>
      <c r="D14" s="34">
        <f>D12+D13</f>
        <v>71034025.861000001</v>
      </c>
      <c r="E14" s="34">
        <f t="shared" si="0"/>
        <v>563450258.96000004</v>
      </c>
      <c r="F14" s="34">
        <f>F12+F13</f>
        <v>364894821.57600003</v>
      </c>
      <c r="G14" s="34">
        <f>G12+G13</f>
        <v>97775788.574499995</v>
      </c>
      <c r="H14" s="37">
        <f t="shared" si="1"/>
        <v>462670610.15050006</v>
      </c>
    </row>
    <row r="15" spans="1:8" ht="15.75">
      <c r="A15" s="28">
        <v>7</v>
      </c>
      <c r="B15" s="32" t="s">
        <v>49</v>
      </c>
      <c r="C15" s="430">
        <v>11634482.4</v>
      </c>
      <c r="D15" s="430">
        <v>1286111.6900000002</v>
      </c>
      <c r="E15" s="34">
        <f t="shared" si="0"/>
        <v>12920594.09</v>
      </c>
      <c r="F15" s="431">
        <v>8863686.5099999998</v>
      </c>
      <c r="G15" s="432">
        <v>2448163.25</v>
      </c>
      <c r="H15" s="37">
        <f t="shared" si="1"/>
        <v>11311849.76</v>
      </c>
    </row>
    <row r="16" spans="1:8" ht="15.75">
      <c r="A16" s="28">
        <v>8</v>
      </c>
      <c r="B16" s="32" t="s">
        <v>210</v>
      </c>
      <c r="C16" s="430">
        <v>324245</v>
      </c>
      <c r="D16" s="430" t="s">
        <v>462</v>
      </c>
      <c r="E16" s="34">
        <f>C16</f>
        <v>324245</v>
      </c>
      <c r="F16" s="431">
        <v>311281</v>
      </c>
      <c r="G16" s="432" t="s">
        <v>462</v>
      </c>
      <c r="H16" s="37">
        <f>F16</f>
        <v>311281</v>
      </c>
    </row>
    <row r="17" spans="1:8" ht="15.75">
      <c r="A17" s="28">
        <v>9</v>
      </c>
      <c r="B17" s="32" t="s">
        <v>50</v>
      </c>
      <c r="C17" s="430">
        <v>0</v>
      </c>
      <c r="D17" s="430">
        <v>0</v>
      </c>
      <c r="E17" s="34">
        <f t="shared" si="0"/>
        <v>0</v>
      </c>
      <c r="F17" s="431">
        <v>0</v>
      </c>
      <c r="G17" s="432">
        <v>0</v>
      </c>
      <c r="H17" s="37">
        <f t="shared" si="1"/>
        <v>0</v>
      </c>
    </row>
    <row r="18" spans="1:8" ht="15.75">
      <c r="A18" s="28">
        <v>10</v>
      </c>
      <c r="B18" s="32" t="s">
        <v>51</v>
      </c>
      <c r="C18" s="430">
        <v>11738346.130000001</v>
      </c>
      <c r="D18" s="430" t="s">
        <v>462</v>
      </c>
      <c r="E18" s="34">
        <f>C18</f>
        <v>11738346.130000001</v>
      </c>
      <c r="F18" s="431">
        <v>11161838</v>
      </c>
      <c r="G18" s="432" t="s">
        <v>462</v>
      </c>
      <c r="H18" s="37">
        <f>F18</f>
        <v>11161838</v>
      </c>
    </row>
    <row r="19" spans="1:8" ht="15.75">
      <c r="A19" s="28">
        <v>11</v>
      </c>
      <c r="B19" s="32" t="s">
        <v>52</v>
      </c>
      <c r="C19" s="430">
        <v>19452396.950000003</v>
      </c>
      <c r="D19" s="430">
        <v>2675361.2199999997</v>
      </c>
      <c r="E19" s="34">
        <f t="shared" si="0"/>
        <v>22127758.170000002</v>
      </c>
      <c r="F19" s="431">
        <v>15938875.510000002</v>
      </c>
      <c r="G19" s="432">
        <v>1160011.7</v>
      </c>
      <c r="H19" s="37">
        <f t="shared" si="1"/>
        <v>17098887.210000001</v>
      </c>
    </row>
    <row r="20" spans="1:8">
      <c r="A20" s="28">
        <v>12</v>
      </c>
      <c r="B20" s="40" t="s">
        <v>53</v>
      </c>
      <c r="C20" s="34">
        <f>SUM(C7:C11)+SUM(C14:C19)</f>
        <v>568151455.62899995</v>
      </c>
      <c r="D20" s="34">
        <f>SUM(D7:D11)+SUM(D14:D19)</f>
        <v>128621643.941</v>
      </c>
      <c r="E20" s="34">
        <f>C20+D20</f>
        <v>696773099.56999993</v>
      </c>
      <c r="F20" s="34">
        <f>SUM(F7:F11)+SUM(F14:F19)</f>
        <v>441882579.426</v>
      </c>
      <c r="G20" s="34">
        <f>SUM(G7:G11)+SUM(G14:G19)</f>
        <v>182866432.17449999</v>
      </c>
      <c r="H20" s="37">
        <f t="shared" si="1"/>
        <v>624749011.60049999</v>
      </c>
    </row>
    <row r="21" spans="1:8">
      <c r="A21" s="28"/>
      <c r="B21" s="29" t="s">
        <v>54</v>
      </c>
      <c r="C21" s="41"/>
      <c r="D21" s="41"/>
      <c r="E21" s="41"/>
      <c r="F21" s="42"/>
      <c r="G21" s="43"/>
      <c r="H21" s="44"/>
    </row>
    <row r="22" spans="1:8">
      <c r="A22" s="28">
        <v>13</v>
      </c>
      <c r="B22" s="32" t="s">
        <v>55</v>
      </c>
      <c r="C22" s="33">
        <v>19500000</v>
      </c>
      <c r="D22" s="33">
        <v>2282960</v>
      </c>
      <c r="E22" s="34">
        <f>C22+D22</f>
        <v>21782960</v>
      </c>
      <c r="F22" s="35">
        <v>0</v>
      </c>
      <c r="G22" s="36">
        <v>0</v>
      </c>
      <c r="H22" s="37">
        <f t="shared" si="1"/>
        <v>0</v>
      </c>
    </row>
    <row r="23" spans="1:8">
      <c r="A23" s="28">
        <v>14</v>
      </c>
      <c r="B23" s="32" t="s">
        <v>56</v>
      </c>
      <c r="C23" s="33">
        <v>9134609.7999999989</v>
      </c>
      <c r="D23" s="33">
        <v>1206729.06</v>
      </c>
      <c r="E23" s="34">
        <f t="shared" ref="E23:E40" si="2">C23+D23</f>
        <v>10341338.859999999</v>
      </c>
      <c r="F23" s="35">
        <v>0</v>
      </c>
      <c r="G23" s="36">
        <v>0</v>
      </c>
      <c r="H23" s="37">
        <f t="shared" si="1"/>
        <v>0</v>
      </c>
    </row>
    <row r="24" spans="1:8">
      <c r="A24" s="28">
        <v>15</v>
      </c>
      <c r="B24" s="32" t="s">
        <v>57</v>
      </c>
      <c r="C24" s="33">
        <v>0</v>
      </c>
      <c r="D24" s="33">
        <v>0</v>
      </c>
      <c r="E24" s="34">
        <f t="shared" si="2"/>
        <v>0</v>
      </c>
      <c r="F24" s="35">
        <v>0</v>
      </c>
      <c r="G24" s="36">
        <v>0</v>
      </c>
      <c r="H24" s="37">
        <f t="shared" si="1"/>
        <v>0</v>
      </c>
    </row>
    <row r="25" spans="1:8">
      <c r="A25" s="28">
        <v>16</v>
      </c>
      <c r="B25" s="32" t="s">
        <v>58</v>
      </c>
      <c r="C25" s="33">
        <v>170</v>
      </c>
      <c r="D25" s="33">
        <v>0</v>
      </c>
      <c r="E25" s="34">
        <f t="shared" si="2"/>
        <v>170</v>
      </c>
      <c r="F25" s="35">
        <v>0</v>
      </c>
      <c r="G25" s="36">
        <v>0</v>
      </c>
      <c r="H25" s="37">
        <f t="shared" si="1"/>
        <v>0</v>
      </c>
    </row>
    <row r="26" spans="1:8">
      <c r="A26" s="28">
        <v>17</v>
      </c>
      <c r="B26" s="32" t="s">
        <v>59</v>
      </c>
      <c r="C26" s="41"/>
      <c r="D26" s="41"/>
      <c r="E26" s="34">
        <f t="shared" si="2"/>
        <v>0</v>
      </c>
      <c r="F26" s="42"/>
      <c r="G26" s="43"/>
      <c r="H26" s="37">
        <f t="shared" si="1"/>
        <v>0</v>
      </c>
    </row>
    <row r="27" spans="1:8">
      <c r="A27" s="28">
        <v>18</v>
      </c>
      <c r="B27" s="32" t="s">
        <v>60</v>
      </c>
      <c r="C27" s="33">
        <v>364839789.50749999</v>
      </c>
      <c r="D27" s="33">
        <v>132331192.36356343</v>
      </c>
      <c r="E27" s="34">
        <f t="shared" si="2"/>
        <v>497170981.87106341</v>
      </c>
      <c r="F27" s="35">
        <v>282113424.73250002</v>
      </c>
      <c r="G27" s="36">
        <v>183900122.74079996</v>
      </c>
      <c r="H27" s="37">
        <f t="shared" si="1"/>
        <v>466013547.47329998</v>
      </c>
    </row>
    <row r="28" spans="1:8">
      <c r="A28" s="28">
        <v>19</v>
      </c>
      <c r="B28" s="32" t="s">
        <v>61</v>
      </c>
      <c r="C28" s="33">
        <v>9343687.75</v>
      </c>
      <c r="D28" s="33">
        <v>1831758.17</v>
      </c>
      <c r="E28" s="34">
        <f t="shared" si="2"/>
        <v>11175445.92</v>
      </c>
      <c r="F28" s="35">
        <v>6209625</v>
      </c>
      <c r="G28" s="36">
        <v>2294498</v>
      </c>
      <c r="H28" s="37">
        <f t="shared" si="1"/>
        <v>8504123</v>
      </c>
    </row>
    <row r="29" spans="1:8">
      <c r="A29" s="28">
        <v>20</v>
      </c>
      <c r="B29" s="32" t="s">
        <v>62</v>
      </c>
      <c r="C29" s="33">
        <v>27093229.810000002</v>
      </c>
      <c r="D29" s="33">
        <v>778843.08000000007</v>
      </c>
      <c r="E29" s="34">
        <f t="shared" si="2"/>
        <v>27872072.890000001</v>
      </c>
      <c r="F29" s="35">
        <v>27379505.219999999</v>
      </c>
      <c r="G29" s="36">
        <v>3224444.32</v>
      </c>
      <c r="H29" s="37">
        <f t="shared" si="1"/>
        <v>30603949.539999999</v>
      </c>
    </row>
    <row r="30" spans="1:8">
      <c r="A30" s="28">
        <v>21</v>
      </c>
      <c r="B30" s="32" t="s">
        <v>63</v>
      </c>
      <c r="C30" s="33">
        <v>8119900.0000000009</v>
      </c>
      <c r="D30" s="33">
        <v>0</v>
      </c>
      <c r="E30" s="34">
        <f t="shared" si="2"/>
        <v>8119900.0000000009</v>
      </c>
      <c r="F30" s="35">
        <v>0</v>
      </c>
      <c r="G30" s="36">
        <v>0</v>
      </c>
      <c r="H30" s="37">
        <f t="shared" si="1"/>
        <v>0</v>
      </c>
    </row>
    <row r="31" spans="1:8">
      <c r="A31" s="28">
        <v>22</v>
      </c>
      <c r="B31" s="40" t="s">
        <v>64</v>
      </c>
      <c r="C31" s="34">
        <f>SUM(C22:C30)</f>
        <v>438031386.86750001</v>
      </c>
      <c r="D31" s="34">
        <f>SUM(D22:D30)</f>
        <v>138431482.67356342</v>
      </c>
      <c r="E31" s="34">
        <f>C31+D31</f>
        <v>576462869.54106343</v>
      </c>
      <c r="F31" s="34">
        <f>SUM(F22:F30)</f>
        <v>315702554.95249999</v>
      </c>
      <c r="G31" s="34">
        <f>SUM(G22:G30)</f>
        <v>189419065.06079996</v>
      </c>
      <c r="H31" s="37">
        <f t="shared" si="1"/>
        <v>505121620.01329994</v>
      </c>
    </row>
    <row r="32" spans="1:8">
      <c r="A32" s="28"/>
      <c r="B32" s="29" t="s">
        <v>65</v>
      </c>
      <c r="C32" s="41"/>
      <c r="D32" s="41"/>
      <c r="E32" s="33"/>
      <c r="F32" s="42"/>
      <c r="G32" s="43"/>
      <c r="H32" s="44"/>
    </row>
    <row r="33" spans="1:8" ht="15.75">
      <c r="A33" s="28">
        <v>23</v>
      </c>
      <c r="B33" s="32" t="s">
        <v>66</v>
      </c>
      <c r="C33" s="430">
        <v>4400000</v>
      </c>
      <c r="D33" s="41"/>
      <c r="E33" s="34">
        <f t="shared" si="2"/>
        <v>4400000</v>
      </c>
      <c r="F33" s="431">
        <v>4400000</v>
      </c>
      <c r="G33" s="43"/>
      <c r="H33" s="37">
        <f t="shared" si="1"/>
        <v>4400000</v>
      </c>
    </row>
    <row r="34" spans="1:8" ht="15.75">
      <c r="A34" s="28">
        <v>24</v>
      </c>
      <c r="B34" s="32" t="s">
        <v>67</v>
      </c>
      <c r="C34" s="430">
        <v>0</v>
      </c>
      <c r="D34" s="41"/>
      <c r="E34" s="34">
        <f t="shared" si="2"/>
        <v>0</v>
      </c>
      <c r="F34" s="431">
        <v>0</v>
      </c>
      <c r="G34" s="43"/>
      <c r="H34" s="37">
        <f t="shared" si="1"/>
        <v>0</v>
      </c>
    </row>
    <row r="35" spans="1:8" ht="15.75">
      <c r="A35" s="28">
        <v>25</v>
      </c>
      <c r="B35" s="39" t="s">
        <v>68</v>
      </c>
      <c r="C35" s="430">
        <v>0</v>
      </c>
      <c r="D35" s="41"/>
      <c r="E35" s="34">
        <f t="shared" si="2"/>
        <v>0</v>
      </c>
      <c r="F35" s="431">
        <v>0</v>
      </c>
      <c r="G35" s="43"/>
      <c r="H35" s="37">
        <f t="shared" si="1"/>
        <v>0</v>
      </c>
    </row>
    <row r="36" spans="1:8" ht="15.75">
      <c r="A36" s="28">
        <v>26</v>
      </c>
      <c r="B36" s="32" t="s">
        <v>69</v>
      </c>
      <c r="C36" s="430">
        <v>0</v>
      </c>
      <c r="D36" s="41"/>
      <c r="E36" s="34">
        <f t="shared" si="2"/>
        <v>0</v>
      </c>
      <c r="F36" s="431">
        <v>0</v>
      </c>
      <c r="G36" s="43"/>
      <c r="H36" s="37">
        <f t="shared" si="1"/>
        <v>0</v>
      </c>
    </row>
    <row r="37" spans="1:8" ht="15.75">
      <c r="A37" s="28">
        <v>27</v>
      </c>
      <c r="B37" s="32" t="s">
        <v>70</v>
      </c>
      <c r="C37" s="430">
        <v>0</v>
      </c>
      <c r="D37" s="41"/>
      <c r="E37" s="34">
        <f t="shared" si="2"/>
        <v>0</v>
      </c>
      <c r="F37" s="431">
        <v>0</v>
      </c>
      <c r="G37" s="43"/>
      <c r="H37" s="37">
        <f t="shared" si="1"/>
        <v>0</v>
      </c>
    </row>
    <row r="38" spans="1:8" ht="15.75">
      <c r="A38" s="28">
        <v>28</v>
      </c>
      <c r="B38" s="32" t="s">
        <v>71</v>
      </c>
      <c r="C38" s="430">
        <v>115513770.98000003</v>
      </c>
      <c r="D38" s="41"/>
      <c r="E38" s="34">
        <f t="shared" si="2"/>
        <v>115513770.98000003</v>
      </c>
      <c r="F38" s="431">
        <v>114830932.49999993</v>
      </c>
      <c r="G38" s="43"/>
      <c r="H38" s="37">
        <f t="shared" si="1"/>
        <v>114830932.49999993</v>
      </c>
    </row>
    <row r="39" spans="1:8" ht="15.75">
      <c r="A39" s="28">
        <v>29</v>
      </c>
      <c r="B39" s="32" t="s">
        <v>72</v>
      </c>
      <c r="C39" s="430">
        <v>396459</v>
      </c>
      <c r="D39" s="41"/>
      <c r="E39" s="34">
        <f t="shared" si="2"/>
        <v>396459</v>
      </c>
      <c r="F39" s="431">
        <v>396459</v>
      </c>
      <c r="G39" s="43"/>
      <c r="H39" s="37">
        <f t="shared" si="1"/>
        <v>396459</v>
      </c>
    </row>
    <row r="40" spans="1:8" ht="15.75">
      <c r="A40" s="28">
        <v>30</v>
      </c>
      <c r="B40" s="299" t="s">
        <v>278</v>
      </c>
      <c r="C40" s="431">
        <f>SUM(C33:C39)</f>
        <v>120310229.98000003</v>
      </c>
      <c r="D40" s="41"/>
      <c r="E40" s="34">
        <f t="shared" si="2"/>
        <v>120310229.98000003</v>
      </c>
      <c r="F40" s="431">
        <f>SUM(F33:F39)</f>
        <v>119627391.49999993</v>
      </c>
      <c r="G40" s="43"/>
      <c r="H40" s="37">
        <f t="shared" si="1"/>
        <v>119627391.49999993</v>
      </c>
    </row>
    <row r="41" spans="1:8" ht="15" thickBot="1">
      <c r="A41" s="45">
        <v>31</v>
      </c>
      <c r="B41" s="46" t="s">
        <v>73</v>
      </c>
      <c r="C41" s="47">
        <f>C31+C40</f>
        <v>558341616.84750009</v>
      </c>
      <c r="D41" s="47">
        <f>D31+D40</f>
        <v>138431482.67356342</v>
      </c>
      <c r="E41" s="47">
        <f>C41+D41</f>
        <v>696773099.52106357</v>
      </c>
      <c r="F41" s="47">
        <f>F31+F40</f>
        <v>435329946.45249993</v>
      </c>
      <c r="G41" s="47">
        <f>G31+G40</f>
        <v>189419065.06079996</v>
      </c>
      <c r="H41" s="48">
        <f>F41+G41</f>
        <v>624749011.51329994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16:E17 E18 E20 E14 H16 H18 E31 E41" formula="1"/>
    <ignoredError sqref="C20:D20 F20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E61" sqref="E61:E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36</v>
      </c>
      <c r="B1" s="3" t="s">
        <v>460</v>
      </c>
      <c r="C1" s="3"/>
    </row>
    <row r="2" spans="1:8">
      <c r="A2" s="2" t="s">
        <v>37</v>
      </c>
      <c r="B2" s="3" t="s">
        <v>461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1" t="s">
        <v>205</v>
      </c>
      <c r="B4" s="250" t="s">
        <v>28</v>
      </c>
      <c r="C4" s="21"/>
      <c r="D4" s="23"/>
      <c r="E4" s="23"/>
      <c r="F4" s="24"/>
      <c r="G4" s="24"/>
      <c r="H4" s="52" t="s">
        <v>79</v>
      </c>
    </row>
    <row r="5" spans="1:8">
      <c r="A5" s="53" t="s">
        <v>12</v>
      </c>
      <c r="B5" s="54"/>
      <c r="C5" s="496" t="s">
        <v>74</v>
      </c>
      <c r="D5" s="497"/>
      <c r="E5" s="498"/>
      <c r="F5" s="496" t="s">
        <v>78</v>
      </c>
      <c r="G5" s="497"/>
      <c r="H5" s="499"/>
    </row>
    <row r="6" spans="1:8">
      <c r="A6" s="55" t="s">
        <v>12</v>
      </c>
      <c r="B6" s="56"/>
      <c r="C6" s="57" t="s">
        <v>75</v>
      </c>
      <c r="D6" s="57" t="s">
        <v>76</v>
      </c>
      <c r="E6" s="57" t="s">
        <v>77</v>
      </c>
      <c r="F6" s="57" t="s">
        <v>75</v>
      </c>
      <c r="G6" s="57" t="s">
        <v>76</v>
      </c>
      <c r="H6" s="58" t="s">
        <v>77</v>
      </c>
    </row>
    <row r="7" spans="1:8">
      <c r="A7" s="59"/>
      <c r="B7" s="250" t="s">
        <v>204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203</v>
      </c>
      <c r="C8" s="433">
        <v>935356.45</v>
      </c>
      <c r="D8" s="433">
        <v>387793.48</v>
      </c>
      <c r="E8" s="434">
        <f t="shared" ref="E8:E22" si="0">C8+D8</f>
        <v>1323149.93</v>
      </c>
      <c r="F8" s="433">
        <v>527228.40999999992</v>
      </c>
      <c r="G8" s="433">
        <v>513929.99</v>
      </c>
      <c r="H8" s="435">
        <f t="shared" ref="H8:H22" si="1">F8+G8</f>
        <v>1041158.3999999999</v>
      </c>
    </row>
    <row r="9" spans="1:8">
      <c r="A9" s="59">
        <v>2</v>
      </c>
      <c r="B9" s="62" t="s">
        <v>202</v>
      </c>
      <c r="C9" s="63">
        <f>C10+C11+C12+C13+C14+C15+C16+C17+C18</f>
        <v>53826446.759999998</v>
      </c>
      <c r="D9" s="63">
        <f>D10+D11+D12+D13+D14+D15+D16+D17+D18</f>
        <v>5163681.6900000004</v>
      </c>
      <c r="E9" s="434">
        <f t="shared" si="0"/>
        <v>58990128.449999996</v>
      </c>
      <c r="F9" s="63">
        <f>F10+F11+F12+F13+F14+F15+F16+F17+F18</f>
        <v>40236454.43</v>
      </c>
      <c r="G9" s="63">
        <f>G10+G11+G12+G13+G14+G15+G16+G17+G18</f>
        <v>12468827.779999997</v>
      </c>
      <c r="H9" s="435">
        <f t="shared" si="1"/>
        <v>52705282.209999993</v>
      </c>
    </row>
    <row r="10" spans="1:8">
      <c r="A10" s="59">
        <v>2.1</v>
      </c>
      <c r="B10" s="64" t="s">
        <v>201</v>
      </c>
      <c r="C10" s="433">
        <v>0</v>
      </c>
      <c r="D10" s="433">
        <v>0</v>
      </c>
      <c r="E10" s="434">
        <f t="shared" si="0"/>
        <v>0</v>
      </c>
      <c r="F10" s="433">
        <v>0</v>
      </c>
      <c r="G10" s="433">
        <v>0</v>
      </c>
      <c r="H10" s="435">
        <f t="shared" si="1"/>
        <v>0</v>
      </c>
    </row>
    <row r="11" spans="1:8">
      <c r="A11" s="59">
        <v>2.2000000000000002</v>
      </c>
      <c r="B11" s="64" t="s">
        <v>200</v>
      </c>
      <c r="C11" s="433">
        <v>103481.59</v>
      </c>
      <c r="D11" s="433">
        <v>439730.12</v>
      </c>
      <c r="E11" s="434">
        <f t="shared" si="0"/>
        <v>543211.71</v>
      </c>
      <c r="F11" s="433">
        <v>16291.73</v>
      </c>
      <c r="G11" s="433">
        <v>33784.010000000009</v>
      </c>
      <c r="H11" s="435">
        <f t="shared" si="1"/>
        <v>50075.740000000005</v>
      </c>
    </row>
    <row r="12" spans="1:8">
      <c r="A12" s="59">
        <v>2.2999999999999998</v>
      </c>
      <c r="B12" s="64" t="s">
        <v>199</v>
      </c>
      <c r="C12" s="433">
        <v>0</v>
      </c>
      <c r="D12" s="433">
        <v>0</v>
      </c>
      <c r="E12" s="434">
        <f t="shared" si="0"/>
        <v>0</v>
      </c>
      <c r="F12" s="433"/>
      <c r="G12" s="433"/>
      <c r="H12" s="435">
        <f t="shared" si="1"/>
        <v>0</v>
      </c>
    </row>
    <row r="13" spans="1:8">
      <c r="A13" s="59">
        <v>2.4</v>
      </c>
      <c r="B13" s="64" t="s">
        <v>198</v>
      </c>
      <c r="C13" s="433">
        <v>0</v>
      </c>
      <c r="D13" s="433">
        <v>0</v>
      </c>
      <c r="E13" s="434">
        <f t="shared" si="0"/>
        <v>0</v>
      </c>
      <c r="F13" s="433"/>
      <c r="G13" s="433"/>
      <c r="H13" s="435">
        <f t="shared" si="1"/>
        <v>0</v>
      </c>
    </row>
    <row r="14" spans="1:8">
      <c r="A14" s="59">
        <v>2.5</v>
      </c>
      <c r="B14" s="64" t="s">
        <v>197</v>
      </c>
      <c r="C14" s="433">
        <v>4865.3100000000004</v>
      </c>
      <c r="D14" s="433">
        <v>30919.07</v>
      </c>
      <c r="E14" s="434">
        <f t="shared" si="0"/>
        <v>35784.379999999997</v>
      </c>
      <c r="F14" s="433"/>
      <c r="G14" s="433"/>
      <c r="H14" s="435">
        <f t="shared" si="1"/>
        <v>0</v>
      </c>
    </row>
    <row r="15" spans="1:8">
      <c r="A15" s="59">
        <v>2.6</v>
      </c>
      <c r="B15" s="64" t="s">
        <v>196</v>
      </c>
      <c r="C15" s="433">
        <v>16100.52</v>
      </c>
      <c r="D15" s="433">
        <v>25805.62</v>
      </c>
      <c r="E15" s="434">
        <f t="shared" si="0"/>
        <v>41906.14</v>
      </c>
      <c r="F15" s="433"/>
      <c r="G15" s="433"/>
      <c r="H15" s="435">
        <f t="shared" si="1"/>
        <v>0</v>
      </c>
    </row>
    <row r="16" spans="1:8">
      <c r="A16" s="59">
        <v>2.7</v>
      </c>
      <c r="B16" s="64" t="s">
        <v>195</v>
      </c>
      <c r="C16" s="433">
        <v>13211.65</v>
      </c>
      <c r="D16" s="433">
        <v>112093.05</v>
      </c>
      <c r="E16" s="434">
        <f t="shared" si="0"/>
        <v>125304.7</v>
      </c>
      <c r="F16" s="433"/>
      <c r="G16" s="433"/>
      <c r="H16" s="435">
        <f t="shared" si="1"/>
        <v>0</v>
      </c>
    </row>
    <row r="17" spans="1:8">
      <c r="A17" s="59">
        <v>2.8</v>
      </c>
      <c r="B17" s="64" t="s">
        <v>194</v>
      </c>
      <c r="C17" s="433">
        <v>53672465.649999999</v>
      </c>
      <c r="D17" s="433">
        <v>4487051.25</v>
      </c>
      <c r="E17" s="434">
        <f t="shared" si="0"/>
        <v>58159516.899999999</v>
      </c>
      <c r="F17" s="433">
        <v>40220162.700000003</v>
      </c>
      <c r="G17" s="433">
        <v>12435043.769999998</v>
      </c>
      <c r="H17" s="435">
        <f t="shared" si="1"/>
        <v>52655206.469999999</v>
      </c>
    </row>
    <row r="18" spans="1:8">
      <c r="A18" s="59">
        <v>2.9</v>
      </c>
      <c r="B18" s="64" t="s">
        <v>193</v>
      </c>
      <c r="C18" s="433">
        <v>16322.04</v>
      </c>
      <c r="D18" s="433">
        <v>68082.58</v>
      </c>
      <c r="E18" s="434">
        <f t="shared" si="0"/>
        <v>84404.62</v>
      </c>
      <c r="F18" s="433">
        <v>0</v>
      </c>
      <c r="G18" s="433">
        <v>0</v>
      </c>
      <c r="H18" s="435">
        <f t="shared" si="1"/>
        <v>0</v>
      </c>
    </row>
    <row r="19" spans="1:8">
      <c r="A19" s="59">
        <v>3</v>
      </c>
      <c r="B19" s="62" t="s">
        <v>192</v>
      </c>
      <c r="C19" s="433">
        <v>2032603.13</v>
      </c>
      <c r="D19" s="433">
        <v>460256.61</v>
      </c>
      <c r="E19" s="434">
        <f t="shared" si="0"/>
        <v>2492859.7399999998</v>
      </c>
      <c r="F19" s="433">
        <v>1739254.9000000001</v>
      </c>
      <c r="G19" s="433">
        <v>863070.95999999985</v>
      </c>
      <c r="H19" s="435">
        <f t="shared" si="1"/>
        <v>2602325.86</v>
      </c>
    </row>
    <row r="20" spans="1:8">
      <c r="A20" s="59">
        <v>4</v>
      </c>
      <c r="B20" s="62" t="s">
        <v>191</v>
      </c>
      <c r="C20" s="433">
        <v>0</v>
      </c>
      <c r="D20" s="433">
        <v>0</v>
      </c>
      <c r="E20" s="434">
        <f t="shared" si="0"/>
        <v>0</v>
      </c>
      <c r="F20" s="433">
        <v>0</v>
      </c>
      <c r="G20" s="433">
        <v>0</v>
      </c>
      <c r="H20" s="435">
        <f t="shared" si="1"/>
        <v>0</v>
      </c>
    </row>
    <row r="21" spans="1:8">
      <c r="A21" s="59">
        <v>5</v>
      </c>
      <c r="B21" s="62" t="s">
        <v>190</v>
      </c>
      <c r="C21" s="433">
        <v>0</v>
      </c>
      <c r="D21" s="433">
        <v>0</v>
      </c>
      <c r="E21" s="434">
        <f t="shared" si="0"/>
        <v>0</v>
      </c>
      <c r="F21" s="433"/>
      <c r="G21" s="433"/>
      <c r="H21" s="435">
        <f t="shared" si="1"/>
        <v>0</v>
      </c>
    </row>
    <row r="22" spans="1:8">
      <c r="A22" s="59">
        <v>6</v>
      </c>
      <c r="B22" s="65" t="s">
        <v>189</v>
      </c>
      <c r="C22" s="63">
        <f>C8+C9+C19+C20+C21</f>
        <v>56794406.340000004</v>
      </c>
      <c r="D22" s="63">
        <f>D8+D9+D19+D20+D21</f>
        <v>6011731.7800000003</v>
      </c>
      <c r="E22" s="434">
        <f t="shared" si="0"/>
        <v>62806138.120000005</v>
      </c>
      <c r="F22" s="63">
        <f>F8+F9+F19+F20+F21</f>
        <v>42502937.739999995</v>
      </c>
      <c r="G22" s="63">
        <f>G8+G9+G19+G20+G21</f>
        <v>13845828.729999997</v>
      </c>
      <c r="H22" s="435">
        <f t="shared" si="1"/>
        <v>56348766.469999991</v>
      </c>
    </row>
    <row r="23" spans="1:8">
      <c r="A23" s="59"/>
      <c r="B23" s="250" t="s">
        <v>188</v>
      </c>
      <c r="C23" s="66"/>
      <c r="D23" s="66"/>
      <c r="E23" s="67"/>
      <c r="F23" s="66"/>
      <c r="G23" s="66"/>
      <c r="H23" s="68"/>
    </row>
    <row r="24" spans="1:8">
      <c r="A24" s="59">
        <v>7</v>
      </c>
      <c r="B24" s="62" t="s">
        <v>187</v>
      </c>
      <c r="C24" s="433">
        <v>0</v>
      </c>
      <c r="D24" s="433">
        <v>0</v>
      </c>
      <c r="E24" s="434">
        <f t="shared" ref="E24:E31" si="2">C24+D24</f>
        <v>0</v>
      </c>
      <c r="F24" s="433">
        <v>0</v>
      </c>
      <c r="G24" s="433">
        <v>0</v>
      </c>
      <c r="H24" s="435">
        <f t="shared" ref="H24:H31" si="3">F24+G24</f>
        <v>0</v>
      </c>
    </row>
    <row r="25" spans="1:8">
      <c r="A25" s="59">
        <v>8</v>
      </c>
      <c r="B25" s="62" t="s">
        <v>186</v>
      </c>
      <c r="C25" s="433">
        <v>9144.0400000000009</v>
      </c>
      <c r="D25" s="433">
        <v>0</v>
      </c>
      <c r="E25" s="434">
        <f t="shared" si="2"/>
        <v>9144.0400000000009</v>
      </c>
      <c r="F25" s="433">
        <v>0</v>
      </c>
      <c r="G25" s="433">
        <v>0</v>
      </c>
      <c r="H25" s="435">
        <f t="shared" si="3"/>
        <v>0</v>
      </c>
    </row>
    <row r="26" spans="1:8">
      <c r="A26" s="59">
        <v>9</v>
      </c>
      <c r="B26" s="62" t="s">
        <v>185</v>
      </c>
      <c r="C26" s="433">
        <v>2360019.1799999997</v>
      </c>
      <c r="D26" s="433">
        <v>48600.75</v>
      </c>
      <c r="E26" s="434">
        <f t="shared" si="2"/>
        <v>2408619.9299999997</v>
      </c>
      <c r="F26" s="433">
        <v>0</v>
      </c>
      <c r="G26" s="433">
        <v>0</v>
      </c>
      <c r="H26" s="435">
        <f t="shared" si="3"/>
        <v>0</v>
      </c>
    </row>
    <row r="27" spans="1:8">
      <c r="A27" s="59">
        <v>10</v>
      </c>
      <c r="B27" s="62" t="s">
        <v>184</v>
      </c>
      <c r="C27" s="433">
        <v>0</v>
      </c>
      <c r="D27" s="433">
        <v>0</v>
      </c>
      <c r="E27" s="434">
        <f t="shared" si="2"/>
        <v>0</v>
      </c>
      <c r="F27" s="433">
        <v>39884.79</v>
      </c>
      <c r="G27" s="433">
        <v>0</v>
      </c>
      <c r="H27" s="435">
        <f t="shared" si="3"/>
        <v>39884.79</v>
      </c>
    </row>
    <row r="28" spans="1:8">
      <c r="A28" s="59">
        <v>11</v>
      </c>
      <c r="B28" s="62" t="s">
        <v>183</v>
      </c>
      <c r="C28" s="433">
        <v>18755103.390000001</v>
      </c>
      <c r="D28" s="433">
        <v>4802190.3900000006</v>
      </c>
      <c r="E28" s="434">
        <f t="shared" si="2"/>
        <v>23557293.780000001</v>
      </c>
      <c r="F28" s="433">
        <v>11747949.25</v>
      </c>
      <c r="G28" s="433">
        <v>7556257.8900000006</v>
      </c>
      <c r="H28" s="435">
        <f t="shared" si="3"/>
        <v>19304207.140000001</v>
      </c>
    </row>
    <row r="29" spans="1:8">
      <c r="A29" s="59">
        <v>12</v>
      </c>
      <c r="B29" s="62" t="s">
        <v>182</v>
      </c>
      <c r="C29" s="433">
        <v>0</v>
      </c>
      <c r="D29" s="433">
        <v>0</v>
      </c>
      <c r="E29" s="434">
        <f t="shared" si="2"/>
        <v>0</v>
      </c>
      <c r="F29" s="433">
        <v>0</v>
      </c>
      <c r="G29" s="433">
        <v>0</v>
      </c>
      <c r="H29" s="435">
        <f t="shared" si="3"/>
        <v>0</v>
      </c>
    </row>
    <row r="30" spans="1:8">
      <c r="A30" s="59">
        <v>13</v>
      </c>
      <c r="B30" s="69" t="s">
        <v>181</v>
      </c>
      <c r="C30" s="63">
        <f>C24+C25+C26+C27+C28+C29</f>
        <v>21124266.609999999</v>
      </c>
      <c r="D30" s="63">
        <f>D24+D25+D26+D27+D28+D29</f>
        <v>4850791.1400000006</v>
      </c>
      <c r="E30" s="434">
        <f t="shared" si="2"/>
        <v>25975057.75</v>
      </c>
      <c r="F30" s="63">
        <f>F24+F25+F26+F27+F28+F29</f>
        <v>11787834.039999999</v>
      </c>
      <c r="G30" s="63">
        <f>G24+G25+G26+G27+G28+G29</f>
        <v>7556257.8900000006</v>
      </c>
      <c r="H30" s="435">
        <f t="shared" si="3"/>
        <v>19344091.93</v>
      </c>
    </row>
    <row r="31" spans="1:8">
      <c r="A31" s="59">
        <v>14</v>
      </c>
      <c r="B31" s="69" t="s">
        <v>180</v>
      </c>
      <c r="C31" s="63">
        <f>C22-C30</f>
        <v>35670139.730000004</v>
      </c>
      <c r="D31" s="63">
        <f>D22-D30</f>
        <v>1160940.6399999997</v>
      </c>
      <c r="E31" s="434">
        <f t="shared" si="2"/>
        <v>36831080.370000005</v>
      </c>
      <c r="F31" s="63">
        <f>F22-F30</f>
        <v>30715103.699999996</v>
      </c>
      <c r="G31" s="63">
        <f>G22-G30</f>
        <v>6289570.8399999961</v>
      </c>
      <c r="H31" s="435">
        <f t="shared" si="3"/>
        <v>37004674.539999992</v>
      </c>
    </row>
    <row r="32" spans="1:8">
      <c r="A32" s="59"/>
      <c r="B32" s="70"/>
      <c r="C32" s="70"/>
      <c r="D32" s="71"/>
      <c r="E32" s="67"/>
      <c r="F32" s="71"/>
      <c r="G32" s="71"/>
      <c r="H32" s="68"/>
    </row>
    <row r="33" spans="1:8">
      <c r="A33" s="59"/>
      <c r="B33" s="70" t="s">
        <v>179</v>
      </c>
      <c r="C33" s="66"/>
      <c r="D33" s="66"/>
      <c r="E33" s="67"/>
      <c r="F33" s="66"/>
      <c r="G33" s="66"/>
      <c r="H33" s="68"/>
    </row>
    <row r="34" spans="1:8">
      <c r="A34" s="59">
        <v>15</v>
      </c>
      <c r="B34" s="72" t="s">
        <v>178</v>
      </c>
      <c r="C34" s="73">
        <f>C35-C36</f>
        <v>14434149.500000004</v>
      </c>
      <c r="D34" s="73">
        <f>D35-D36</f>
        <v>185712.70000000019</v>
      </c>
      <c r="E34" s="434">
        <f t="shared" ref="E34:E45" si="4">C34+D34</f>
        <v>14619862.200000003</v>
      </c>
      <c r="F34" s="73">
        <f>F35-F36</f>
        <v>14429023.419999998</v>
      </c>
      <c r="G34" s="73">
        <f>G35-G36</f>
        <v>1665390.3499999992</v>
      </c>
      <c r="H34" s="434">
        <f t="shared" ref="H34:H45" si="5">F34+G34</f>
        <v>16094413.769999998</v>
      </c>
    </row>
    <row r="35" spans="1:8">
      <c r="A35" s="59">
        <v>15.1</v>
      </c>
      <c r="B35" s="64" t="s">
        <v>177</v>
      </c>
      <c r="C35" s="433">
        <v>16812031.200000003</v>
      </c>
      <c r="D35" s="433">
        <v>1234822.04</v>
      </c>
      <c r="E35" s="434">
        <f t="shared" si="4"/>
        <v>18046853.240000002</v>
      </c>
      <c r="F35" s="60">
        <v>17030307.469999999</v>
      </c>
      <c r="G35" s="60">
        <v>2857763.0099999993</v>
      </c>
      <c r="H35" s="434">
        <f t="shared" si="5"/>
        <v>19888070.479999997</v>
      </c>
    </row>
    <row r="36" spans="1:8">
      <c r="A36" s="59">
        <v>15.2</v>
      </c>
      <c r="B36" s="64" t="s">
        <v>176</v>
      </c>
      <c r="C36" s="433">
        <v>2377881.6999999997</v>
      </c>
      <c r="D36" s="433">
        <v>1049109.3399999999</v>
      </c>
      <c r="E36" s="434">
        <f t="shared" si="4"/>
        <v>3426991.0399999996</v>
      </c>
      <c r="F36" s="60">
        <v>2601284.0500000003</v>
      </c>
      <c r="G36" s="60">
        <v>1192372.6600000001</v>
      </c>
      <c r="H36" s="434">
        <f t="shared" si="5"/>
        <v>3793656.7100000004</v>
      </c>
    </row>
    <row r="37" spans="1:8">
      <c r="A37" s="59">
        <v>16</v>
      </c>
      <c r="B37" s="62" t="s">
        <v>175</v>
      </c>
      <c r="C37" s="433">
        <v>0</v>
      </c>
      <c r="D37" s="433">
        <v>0</v>
      </c>
      <c r="E37" s="434">
        <f t="shared" si="4"/>
        <v>0</v>
      </c>
      <c r="F37" s="60">
        <v>0</v>
      </c>
      <c r="G37" s="60">
        <v>0</v>
      </c>
      <c r="H37" s="434">
        <f t="shared" si="5"/>
        <v>0</v>
      </c>
    </row>
    <row r="38" spans="1:8">
      <c r="A38" s="59">
        <v>17</v>
      </c>
      <c r="B38" s="62" t="s">
        <v>174</v>
      </c>
      <c r="C38" s="433">
        <v>0</v>
      </c>
      <c r="D38" s="433">
        <v>0</v>
      </c>
      <c r="E38" s="434">
        <f t="shared" si="4"/>
        <v>0</v>
      </c>
      <c r="F38" s="60">
        <v>0</v>
      </c>
      <c r="G38" s="60">
        <v>0</v>
      </c>
      <c r="H38" s="434">
        <f t="shared" si="5"/>
        <v>0</v>
      </c>
    </row>
    <row r="39" spans="1:8">
      <c r="A39" s="59">
        <v>18</v>
      </c>
      <c r="B39" s="62" t="s">
        <v>173</v>
      </c>
      <c r="C39" s="433">
        <v>0</v>
      </c>
      <c r="D39" s="433">
        <v>0</v>
      </c>
      <c r="E39" s="434">
        <f t="shared" si="4"/>
        <v>0</v>
      </c>
      <c r="F39" s="60">
        <v>0</v>
      </c>
      <c r="G39" s="60">
        <v>0</v>
      </c>
      <c r="H39" s="434">
        <f t="shared" si="5"/>
        <v>0</v>
      </c>
    </row>
    <row r="40" spans="1:8">
      <c r="A40" s="59">
        <v>19</v>
      </c>
      <c r="B40" s="62" t="s">
        <v>172</v>
      </c>
      <c r="C40" s="433">
        <v>-659175.22</v>
      </c>
      <c r="D40" s="433"/>
      <c r="E40" s="434">
        <f t="shared" si="4"/>
        <v>-659175.22</v>
      </c>
      <c r="F40" s="60">
        <v>-2049401.21</v>
      </c>
      <c r="G40" s="60"/>
      <c r="H40" s="434">
        <f t="shared" si="5"/>
        <v>-2049401.21</v>
      </c>
    </row>
    <row r="41" spans="1:8">
      <c r="A41" s="59">
        <v>20</v>
      </c>
      <c r="B41" s="62" t="s">
        <v>171</v>
      </c>
      <c r="C41" s="433">
        <v>93129.910000026226</v>
      </c>
      <c r="D41" s="433"/>
      <c r="E41" s="434">
        <f t="shared" si="4"/>
        <v>93129.910000026226</v>
      </c>
      <c r="F41" s="60">
        <v>962826.86999994516</v>
      </c>
      <c r="G41" s="60"/>
      <c r="H41" s="434">
        <f t="shared" si="5"/>
        <v>962826.86999994516</v>
      </c>
    </row>
    <row r="42" spans="1:8">
      <c r="A42" s="59">
        <v>21</v>
      </c>
      <c r="B42" s="62" t="s">
        <v>170</v>
      </c>
      <c r="C42" s="433">
        <v>30939.119999999992</v>
      </c>
      <c r="D42" s="433">
        <v>0</v>
      </c>
      <c r="E42" s="434">
        <f t="shared" si="4"/>
        <v>30939.119999999992</v>
      </c>
      <c r="F42" s="60">
        <v>-58000.689999999995</v>
      </c>
      <c r="G42" s="60">
        <v>0</v>
      </c>
      <c r="H42" s="434">
        <f t="shared" si="5"/>
        <v>-58000.689999999995</v>
      </c>
    </row>
    <row r="43" spans="1:8">
      <c r="A43" s="59">
        <v>22</v>
      </c>
      <c r="B43" s="62" t="s">
        <v>169</v>
      </c>
      <c r="C43" s="433">
        <v>213503.08</v>
      </c>
      <c r="D43" s="433">
        <v>0</v>
      </c>
      <c r="E43" s="434">
        <f t="shared" si="4"/>
        <v>213503.08</v>
      </c>
      <c r="F43" s="60">
        <v>137581.54999999999</v>
      </c>
      <c r="G43" s="60">
        <v>0</v>
      </c>
      <c r="H43" s="434">
        <f t="shared" si="5"/>
        <v>137581.54999999999</v>
      </c>
    </row>
    <row r="44" spans="1:8">
      <c r="A44" s="59">
        <v>23</v>
      </c>
      <c r="B44" s="62" t="s">
        <v>168</v>
      </c>
      <c r="C44" s="433">
        <v>593483.91999999853</v>
      </c>
      <c r="D44" s="433">
        <v>0</v>
      </c>
      <c r="E44" s="434">
        <f t="shared" si="4"/>
        <v>593483.91999999853</v>
      </c>
      <c r="F44" s="60">
        <v>490731.0399999994</v>
      </c>
      <c r="G44" s="60">
        <v>0</v>
      </c>
      <c r="H44" s="434">
        <f t="shared" si="5"/>
        <v>490731.0399999994</v>
      </c>
    </row>
    <row r="45" spans="1:8">
      <c r="A45" s="59">
        <v>24</v>
      </c>
      <c r="B45" s="69" t="s">
        <v>285</v>
      </c>
      <c r="C45" s="63">
        <f>C34+C37+C38+C39+C40+C41+C42+C43+C44</f>
        <v>14706030.310000027</v>
      </c>
      <c r="D45" s="63">
        <f>D34+D37+D38+D39+D40+D41+D42+D43+D44</f>
        <v>185712.70000000019</v>
      </c>
      <c r="E45" s="434">
        <f t="shared" si="4"/>
        <v>14891743.010000028</v>
      </c>
      <c r="F45" s="63">
        <f>F34+F37+F38+F39+F40+F41+F42+F43+F44</f>
        <v>13912760.979999943</v>
      </c>
      <c r="G45" s="63">
        <f>G34+G37+G38+G39+G40+G41+G42+G43+G44</f>
        <v>1665390.3499999992</v>
      </c>
      <c r="H45" s="434">
        <f t="shared" si="5"/>
        <v>15578151.329999942</v>
      </c>
    </row>
    <row r="46" spans="1:8">
      <c r="A46" s="59"/>
      <c r="B46" s="250" t="s">
        <v>167</v>
      </c>
      <c r="C46" s="66"/>
      <c r="D46" s="66"/>
      <c r="E46" s="67"/>
      <c r="F46" s="66"/>
      <c r="G46" s="66"/>
      <c r="H46" s="68"/>
    </row>
    <row r="47" spans="1:8">
      <c r="A47" s="59">
        <v>25</v>
      </c>
      <c r="B47" s="62" t="s">
        <v>166</v>
      </c>
      <c r="C47" s="433">
        <v>3360956.5799999996</v>
      </c>
      <c r="D47" s="433">
        <v>0</v>
      </c>
      <c r="E47" s="434">
        <f t="shared" ref="E47:E54" si="6">C47+D47</f>
        <v>3360956.5799999996</v>
      </c>
      <c r="F47" s="433">
        <v>2865174.7500000005</v>
      </c>
      <c r="G47" s="433">
        <v>0</v>
      </c>
      <c r="H47" s="435">
        <f t="shared" ref="H47:H54" si="7">F47+G47</f>
        <v>2865174.7500000005</v>
      </c>
    </row>
    <row r="48" spans="1:8">
      <c r="A48" s="59">
        <v>26</v>
      </c>
      <c r="B48" s="62" t="s">
        <v>165</v>
      </c>
      <c r="C48" s="433">
        <v>1699466.5999999999</v>
      </c>
      <c r="D48" s="433">
        <v>124232.16</v>
      </c>
      <c r="E48" s="434">
        <f t="shared" si="6"/>
        <v>1823698.7599999998</v>
      </c>
      <c r="F48" s="433">
        <v>1778108.5499999998</v>
      </c>
      <c r="G48" s="433">
        <v>127610.67000000001</v>
      </c>
      <c r="H48" s="435">
        <f t="shared" si="7"/>
        <v>1905719.2199999997</v>
      </c>
    </row>
    <row r="49" spans="1:8">
      <c r="A49" s="59">
        <v>27</v>
      </c>
      <c r="B49" s="62" t="s">
        <v>164</v>
      </c>
      <c r="C49" s="433">
        <v>28549572.079999994</v>
      </c>
      <c r="D49" s="433"/>
      <c r="E49" s="434">
        <f t="shared" si="6"/>
        <v>28549572.079999994</v>
      </c>
      <c r="F49" s="433">
        <v>26781128.490000006</v>
      </c>
      <c r="G49" s="433"/>
      <c r="H49" s="435">
        <f t="shared" si="7"/>
        <v>26781128.490000006</v>
      </c>
    </row>
    <row r="50" spans="1:8">
      <c r="A50" s="59">
        <v>28</v>
      </c>
      <c r="B50" s="62" t="s">
        <v>163</v>
      </c>
      <c r="C50" s="433">
        <v>163635.53999999998</v>
      </c>
      <c r="D50" s="433"/>
      <c r="E50" s="434">
        <f t="shared" si="6"/>
        <v>163635.53999999998</v>
      </c>
      <c r="F50" s="433">
        <v>3629671.6299999994</v>
      </c>
      <c r="G50" s="433"/>
      <c r="H50" s="435">
        <f t="shared" si="7"/>
        <v>3629671.6299999994</v>
      </c>
    </row>
    <row r="51" spans="1:8">
      <c r="A51" s="59">
        <v>29</v>
      </c>
      <c r="B51" s="62" t="s">
        <v>162</v>
      </c>
      <c r="C51" s="433">
        <v>1759582.25</v>
      </c>
      <c r="D51" s="433"/>
      <c r="E51" s="434">
        <f t="shared" si="6"/>
        <v>1759582.25</v>
      </c>
      <c r="F51" s="433">
        <v>1609762.81</v>
      </c>
      <c r="G51" s="433"/>
      <c r="H51" s="435">
        <f t="shared" si="7"/>
        <v>1609762.81</v>
      </c>
    </row>
    <row r="52" spans="1:8">
      <c r="A52" s="59">
        <v>30</v>
      </c>
      <c r="B52" s="62" t="s">
        <v>161</v>
      </c>
      <c r="C52" s="433">
        <v>4868346.1299999943</v>
      </c>
      <c r="D52" s="433">
        <v>57148.450000000004</v>
      </c>
      <c r="E52" s="434">
        <f t="shared" si="6"/>
        <v>4925494.5799999945</v>
      </c>
      <c r="F52" s="433">
        <v>326045.36999999988</v>
      </c>
      <c r="G52" s="433">
        <v>5301.52</v>
      </c>
      <c r="H52" s="435">
        <f t="shared" si="7"/>
        <v>331346.8899999999</v>
      </c>
    </row>
    <row r="53" spans="1:8">
      <c r="A53" s="59">
        <v>31</v>
      </c>
      <c r="B53" s="69" t="s">
        <v>286</v>
      </c>
      <c r="C53" s="63">
        <f>C47+C48+C49+C50+C51+C52</f>
        <v>40401559.179999985</v>
      </c>
      <c r="D53" s="63">
        <f>D47+D48+D49+D50+D51+D52</f>
        <v>181380.61000000002</v>
      </c>
      <c r="E53" s="434">
        <f t="shared" si="6"/>
        <v>40582939.789999984</v>
      </c>
      <c r="F53" s="63">
        <f>F47+F48+F49+F50+F51+F52</f>
        <v>36989891.600000009</v>
      </c>
      <c r="G53" s="63">
        <f>G47+G48+G49+G50+G51+G52</f>
        <v>132912.19</v>
      </c>
      <c r="H53" s="434">
        <f t="shared" si="7"/>
        <v>37122803.790000007</v>
      </c>
    </row>
    <row r="54" spans="1:8">
      <c r="A54" s="59">
        <v>32</v>
      </c>
      <c r="B54" s="69" t="s">
        <v>287</v>
      </c>
      <c r="C54" s="63">
        <f>C45-C53</f>
        <v>-25695528.86999996</v>
      </c>
      <c r="D54" s="63">
        <f>D45-D53</f>
        <v>4332.0900000001711</v>
      </c>
      <c r="E54" s="434">
        <f t="shared" si="6"/>
        <v>-25691196.77999996</v>
      </c>
      <c r="F54" s="63">
        <f>F45-F53</f>
        <v>-23077130.620000064</v>
      </c>
      <c r="G54" s="63">
        <f>G45-G53</f>
        <v>1532478.1599999992</v>
      </c>
      <c r="H54" s="434">
        <f t="shared" si="7"/>
        <v>-21544652.460000064</v>
      </c>
    </row>
    <row r="55" spans="1:8">
      <c r="A55" s="59"/>
      <c r="B55" s="70"/>
      <c r="C55" s="71"/>
      <c r="D55" s="71"/>
      <c r="E55" s="67"/>
      <c r="F55" s="71"/>
      <c r="G55" s="71"/>
      <c r="H55" s="68"/>
    </row>
    <row r="56" spans="1:8">
      <c r="A56" s="59">
        <v>33</v>
      </c>
      <c r="B56" s="69" t="s">
        <v>160</v>
      </c>
      <c r="C56" s="63">
        <f>C31+C54</f>
        <v>9974610.8600000441</v>
      </c>
      <c r="D56" s="63">
        <f>D31+D54</f>
        <v>1165272.7299999997</v>
      </c>
      <c r="E56" s="434">
        <f>C56+D56</f>
        <v>11139883.590000045</v>
      </c>
      <c r="F56" s="63">
        <f>F31+F54</f>
        <v>7637973.0799999312</v>
      </c>
      <c r="G56" s="63">
        <f>G31+G54</f>
        <v>7822048.9999999953</v>
      </c>
      <c r="H56" s="435">
        <f>F56+G56</f>
        <v>15460022.079999927</v>
      </c>
    </row>
    <row r="57" spans="1:8">
      <c r="A57" s="59"/>
      <c r="B57" s="70"/>
      <c r="C57" s="71"/>
      <c r="D57" s="71"/>
      <c r="E57" s="436"/>
      <c r="F57" s="71"/>
      <c r="G57" s="71"/>
      <c r="H57" s="438"/>
    </row>
    <row r="58" spans="1:8">
      <c r="A58" s="59">
        <v>34</v>
      </c>
      <c r="B58" s="62" t="s">
        <v>159</v>
      </c>
      <c r="C58" s="433">
        <v>4450842.3199999994</v>
      </c>
      <c r="D58" s="60"/>
      <c r="E58" s="434">
        <f>C58+D58</f>
        <v>4450842.3199999994</v>
      </c>
      <c r="F58" s="433">
        <v>9199743.9399999995</v>
      </c>
      <c r="G58" s="60"/>
      <c r="H58" s="435">
        <f>F58+G58</f>
        <v>9199743.9399999995</v>
      </c>
    </row>
    <row r="59" spans="1:8" s="251" customFormat="1">
      <c r="A59" s="59">
        <v>35</v>
      </c>
      <c r="B59" s="62" t="s">
        <v>158</v>
      </c>
      <c r="C59" s="441"/>
      <c r="D59" s="60"/>
      <c r="E59" s="434">
        <f>C59+D59</f>
        <v>0</v>
      </c>
      <c r="F59" s="440"/>
      <c r="G59" s="60"/>
      <c r="H59" s="435">
        <f>F59+G59</f>
        <v>0</v>
      </c>
    </row>
    <row r="60" spans="1:8">
      <c r="A60" s="59">
        <v>36</v>
      </c>
      <c r="B60" s="62" t="s">
        <v>157</v>
      </c>
      <c r="C60" s="433">
        <v>711180.07</v>
      </c>
      <c r="D60" s="60"/>
      <c r="E60" s="434">
        <f>C60+D60</f>
        <v>711180.07</v>
      </c>
      <c r="F60" s="433">
        <v>375798.28</v>
      </c>
      <c r="G60" s="60"/>
      <c r="H60" s="435">
        <f>F60+G60</f>
        <v>375798.28</v>
      </c>
    </row>
    <row r="61" spans="1:8">
      <c r="A61" s="59">
        <v>37</v>
      </c>
      <c r="B61" s="69" t="s">
        <v>156</v>
      </c>
      <c r="C61" s="63">
        <f>C58+C59+C60</f>
        <v>5162022.3899999997</v>
      </c>
      <c r="D61" s="63">
        <f>D58+D59+D60</f>
        <v>0</v>
      </c>
      <c r="E61" s="434">
        <f>C61+D61</f>
        <v>5162022.3899999997</v>
      </c>
      <c r="F61" s="63">
        <f>F58+F59+F60</f>
        <v>9575542.2199999988</v>
      </c>
      <c r="G61" s="63">
        <f>G58+G59+G60</f>
        <v>0</v>
      </c>
      <c r="H61" s="435">
        <f>F61+G61</f>
        <v>9575542.2199999988</v>
      </c>
    </row>
    <row r="62" spans="1:8">
      <c r="A62" s="59"/>
      <c r="B62" s="74"/>
      <c r="C62" s="66"/>
      <c r="D62" s="66"/>
      <c r="E62" s="436"/>
      <c r="F62" s="66"/>
      <c r="G62" s="66"/>
      <c r="H62" s="438"/>
    </row>
    <row r="63" spans="1:8">
      <c r="A63" s="59">
        <v>38</v>
      </c>
      <c r="B63" s="75" t="s">
        <v>155</v>
      </c>
      <c r="C63" s="63">
        <f>C56-C61</f>
        <v>4812588.4700000444</v>
      </c>
      <c r="D63" s="63">
        <f>D56-D61</f>
        <v>1165272.7299999997</v>
      </c>
      <c r="E63" s="434">
        <f>C63+D63</f>
        <v>5977861.200000044</v>
      </c>
      <c r="F63" s="63">
        <f>F56-F61</f>
        <v>-1937569.1400000677</v>
      </c>
      <c r="G63" s="63">
        <f>G56-G61</f>
        <v>7822048.9999999953</v>
      </c>
      <c r="H63" s="435">
        <f>F63+G63</f>
        <v>5884479.8599999277</v>
      </c>
    </row>
    <row r="64" spans="1:8">
      <c r="A64" s="55">
        <v>39</v>
      </c>
      <c r="B64" s="62" t="s">
        <v>154</v>
      </c>
      <c r="C64" s="76">
        <v>1782850.63</v>
      </c>
      <c r="D64" s="76"/>
      <c r="E64" s="434">
        <f>C64+D64</f>
        <v>1782850.63</v>
      </c>
      <c r="F64" s="76">
        <v>1525000.71</v>
      </c>
      <c r="G64" s="76"/>
      <c r="H64" s="435">
        <f>F64+G64</f>
        <v>1525000.71</v>
      </c>
    </row>
    <row r="65" spans="1:8">
      <c r="A65" s="59">
        <v>40</v>
      </c>
      <c r="B65" s="69" t="s">
        <v>153</v>
      </c>
      <c r="C65" s="63">
        <f>C63-C64</f>
        <v>3029737.8400000446</v>
      </c>
      <c r="D65" s="63">
        <f>D63-D64</f>
        <v>1165272.7299999997</v>
      </c>
      <c r="E65" s="434">
        <f>C65+D65</f>
        <v>4195010.5700000441</v>
      </c>
      <c r="F65" s="63">
        <f>F63-F64</f>
        <v>-3462569.8500000676</v>
      </c>
      <c r="G65" s="63">
        <f>G63-G64</f>
        <v>7822048.9999999953</v>
      </c>
      <c r="H65" s="435">
        <f>F65+G65</f>
        <v>4359479.1499999277</v>
      </c>
    </row>
    <row r="66" spans="1:8">
      <c r="A66" s="55">
        <v>41</v>
      </c>
      <c r="B66" s="62" t="s">
        <v>152</v>
      </c>
      <c r="C66" s="76">
        <v>-31380</v>
      </c>
      <c r="D66" s="76"/>
      <c r="E66" s="434">
        <f>C66+D66</f>
        <v>-31380</v>
      </c>
      <c r="F66" s="76">
        <v>-63642.65</v>
      </c>
      <c r="G66" s="76"/>
      <c r="H66" s="435">
        <f>F66+G66</f>
        <v>-63642.65</v>
      </c>
    </row>
    <row r="67" spans="1:8" ht="13.5" thickBot="1">
      <c r="A67" s="77">
        <v>42</v>
      </c>
      <c r="B67" s="78" t="s">
        <v>151</v>
      </c>
      <c r="C67" s="79">
        <f>C65+C66</f>
        <v>2998357.8400000446</v>
      </c>
      <c r="D67" s="79">
        <f>D65+D66</f>
        <v>1165272.7299999997</v>
      </c>
      <c r="E67" s="437">
        <f>C67+D67</f>
        <v>4163630.5700000441</v>
      </c>
      <c r="F67" s="79">
        <f>F65+F66</f>
        <v>-3526212.5000000675</v>
      </c>
      <c r="G67" s="79">
        <f>G65+G66</f>
        <v>7822048.9999999953</v>
      </c>
      <c r="H67" s="439">
        <f>F67+G67</f>
        <v>4295836.4999999274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E9 E22 E30:E31 E34 E45 E53:E54 E56 E61: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4" zoomScaleNormal="100" workbookViewId="0">
      <selection activeCell="F22" sqref="F2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3" t="s">
        <v>460</v>
      </c>
    </row>
    <row r="2" spans="1:8">
      <c r="A2" s="2" t="s">
        <v>37</v>
      </c>
      <c r="B2" s="3" t="s">
        <v>461</v>
      </c>
    </row>
    <row r="3" spans="1:8">
      <c r="A3" s="4"/>
    </row>
    <row r="4" spans="1:8" ht="15" thickBot="1">
      <c r="A4" s="4" t="s">
        <v>80</v>
      </c>
      <c r="B4" s="4"/>
      <c r="C4" s="227"/>
      <c r="D4" s="227"/>
      <c r="E4" s="227"/>
      <c r="F4" s="228"/>
      <c r="G4" s="228"/>
      <c r="H4" s="229" t="s">
        <v>79</v>
      </c>
    </row>
    <row r="5" spans="1:8">
      <c r="A5" s="500" t="s">
        <v>12</v>
      </c>
      <c r="B5" s="502" t="s">
        <v>352</v>
      </c>
      <c r="C5" s="496" t="s">
        <v>74</v>
      </c>
      <c r="D5" s="497"/>
      <c r="E5" s="498"/>
      <c r="F5" s="496" t="s">
        <v>78</v>
      </c>
      <c r="G5" s="497"/>
      <c r="H5" s="499"/>
    </row>
    <row r="6" spans="1:8">
      <c r="A6" s="501"/>
      <c r="B6" s="503"/>
      <c r="C6" s="30" t="s">
        <v>299</v>
      </c>
      <c r="D6" s="30" t="s">
        <v>128</v>
      </c>
      <c r="E6" s="30" t="s">
        <v>115</v>
      </c>
      <c r="F6" s="30" t="s">
        <v>299</v>
      </c>
      <c r="G6" s="30" t="s">
        <v>128</v>
      </c>
      <c r="H6" s="31" t="s">
        <v>115</v>
      </c>
    </row>
    <row r="7" spans="1:8" s="19" customFormat="1">
      <c r="A7" s="230">
        <v>1</v>
      </c>
      <c r="B7" s="231" t="s">
        <v>386</v>
      </c>
      <c r="C7" s="36"/>
      <c r="D7" s="36"/>
      <c r="E7" s="232">
        <f>C7+D7</f>
        <v>0</v>
      </c>
      <c r="F7" s="36"/>
      <c r="G7" s="36"/>
      <c r="H7" s="37">
        <f t="shared" ref="H7:H53" si="0">F7+G7</f>
        <v>0</v>
      </c>
    </row>
    <row r="8" spans="1:8" s="19" customFormat="1">
      <c r="A8" s="230">
        <v>1.1000000000000001</v>
      </c>
      <c r="B8" s="286" t="s">
        <v>317</v>
      </c>
      <c r="C8" s="36"/>
      <c r="D8" s="36"/>
      <c r="E8" s="232">
        <f t="shared" ref="E8:E53" si="1">C8+D8</f>
        <v>0</v>
      </c>
      <c r="F8" s="36"/>
      <c r="G8" s="36"/>
      <c r="H8" s="37">
        <f t="shared" si="0"/>
        <v>0</v>
      </c>
    </row>
    <row r="9" spans="1:8" s="19" customFormat="1">
      <c r="A9" s="230">
        <v>1.2</v>
      </c>
      <c r="B9" s="286" t="s">
        <v>318</v>
      </c>
      <c r="C9" s="36"/>
      <c r="D9" s="36"/>
      <c r="E9" s="232">
        <f t="shared" si="1"/>
        <v>0</v>
      </c>
      <c r="F9" s="36"/>
      <c r="G9" s="36"/>
      <c r="H9" s="37">
        <f t="shared" si="0"/>
        <v>0</v>
      </c>
    </row>
    <row r="10" spans="1:8" s="19" customFormat="1">
      <c r="A10" s="230">
        <v>1.3</v>
      </c>
      <c r="B10" s="286" t="s">
        <v>319</v>
      </c>
      <c r="C10" s="36"/>
      <c r="D10" s="36"/>
      <c r="E10" s="232">
        <f t="shared" si="1"/>
        <v>0</v>
      </c>
      <c r="F10" s="36"/>
      <c r="G10" s="36"/>
      <c r="H10" s="37">
        <f t="shared" si="0"/>
        <v>0</v>
      </c>
    </row>
    <row r="11" spans="1:8" s="19" customFormat="1" ht="15.75">
      <c r="A11" s="230">
        <v>1.4</v>
      </c>
      <c r="B11" s="286" t="s">
        <v>300</v>
      </c>
      <c r="C11" s="36">
        <v>27617247.420000002</v>
      </c>
      <c r="D11" s="36"/>
      <c r="E11" s="232">
        <f t="shared" si="1"/>
        <v>27617247.420000002</v>
      </c>
      <c r="F11" s="432"/>
      <c r="G11" s="432">
        <v>28624624.82</v>
      </c>
      <c r="H11" s="37">
        <f t="shared" si="0"/>
        <v>28624624.82</v>
      </c>
    </row>
    <row r="12" spans="1:8" s="19" customFormat="1" ht="29.25" customHeight="1">
      <c r="A12" s="230">
        <v>2</v>
      </c>
      <c r="B12" s="234" t="s">
        <v>321</v>
      </c>
      <c r="C12" s="36"/>
      <c r="D12" s="36"/>
      <c r="E12" s="232">
        <f t="shared" si="1"/>
        <v>0</v>
      </c>
      <c r="F12" s="432"/>
      <c r="G12" s="432"/>
      <c r="H12" s="37">
        <f t="shared" si="0"/>
        <v>0</v>
      </c>
    </row>
    <row r="13" spans="1:8" s="19" customFormat="1" ht="19.899999999999999" customHeight="1">
      <c r="A13" s="230">
        <v>3</v>
      </c>
      <c r="B13" s="234" t="s">
        <v>320</v>
      </c>
      <c r="C13" s="36"/>
      <c r="D13" s="36"/>
      <c r="E13" s="232">
        <f t="shared" si="1"/>
        <v>0</v>
      </c>
      <c r="F13" s="432"/>
      <c r="G13" s="432"/>
      <c r="H13" s="37">
        <f t="shared" si="0"/>
        <v>0</v>
      </c>
    </row>
    <row r="14" spans="1:8" s="19" customFormat="1" ht="15.75">
      <c r="A14" s="230">
        <v>3.1</v>
      </c>
      <c r="B14" s="287" t="s">
        <v>301</v>
      </c>
      <c r="C14" s="36"/>
      <c r="D14" s="36"/>
      <c r="E14" s="232">
        <f t="shared" si="1"/>
        <v>0</v>
      </c>
      <c r="F14" s="432"/>
      <c r="G14" s="432"/>
      <c r="H14" s="37">
        <f t="shared" si="0"/>
        <v>0</v>
      </c>
    </row>
    <row r="15" spans="1:8" s="19" customFormat="1" ht="15.75">
      <c r="A15" s="230">
        <v>3.2</v>
      </c>
      <c r="B15" s="287" t="s">
        <v>302</v>
      </c>
      <c r="C15" s="36"/>
      <c r="D15" s="36"/>
      <c r="E15" s="232">
        <f t="shared" si="1"/>
        <v>0</v>
      </c>
      <c r="F15" s="432"/>
      <c r="G15" s="432"/>
      <c r="H15" s="37">
        <f t="shared" si="0"/>
        <v>0</v>
      </c>
    </row>
    <row r="16" spans="1:8" s="19" customFormat="1" ht="15.75">
      <c r="A16" s="230">
        <v>4</v>
      </c>
      <c r="B16" s="290" t="s">
        <v>331</v>
      </c>
      <c r="C16" s="36"/>
      <c r="D16" s="36"/>
      <c r="E16" s="232">
        <f t="shared" si="1"/>
        <v>0</v>
      </c>
      <c r="F16" s="432"/>
      <c r="G16" s="432"/>
      <c r="H16" s="37">
        <f t="shared" si="0"/>
        <v>0</v>
      </c>
    </row>
    <row r="17" spans="1:8" s="19" customFormat="1" ht="15.75">
      <c r="A17" s="230">
        <v>4.0999999999999996</v>
      </c>
      <c r="B17" s="287" t="s">
        <v>322</v>
      </c>
      <c r="C17" s="432">
        <v>15123951.970000001</v>
      </c>
      <c r="D17" s="432"/>
      <c r="E17" s="232">
        <f t="shared" si="1"/>
        <v>15123951.970000001</v>
      </c>
      <c r="F17" s="432">
        <v>51136415.350000001</v>
      </c>
      <c r="G17" s="432"/>
      <c r="H17" s="37">
        <f t="shared" si="0"/>
        <v>51136415.350000001</v>
      </c>
    </row>
    <row r="18" spans="1:8" s="19" customFormat="1" ht="15.75">
      <c r="A18" s="230">
        <v>4.2</v>
      </c>
      <c r="B18" s="287" t="s">
        <v>316</v>
      </c>
      <c r="C18" s="432"/>
      <c r="D18" s="432"/>
      <c r="E18" s="232">
        <f t="shared" si="1"/>
        <v>0</v>
      </c>
      <c r="F18" s="432"/>
      <c r="G18" s="432"/>
      <c r="H18" s="37">
        <f t="shared" si="0"/>
        <v>0</v>
      </c>
    </row>
    <row r="19" spans="1:8" s="19" customFormat="1" ht="15.75">
      <c r="A19" s="230">
        <v>5</v>
      </c>
      <c r="B19" s="234" t="s">
        <v>330</v>
      </c>
      <c r="C19" s="432">
        <f>C21+C22+C28+C29+C30+C31</f>
        <v>214423365.29999998</v>
      </c>
      <c r="D19" s="432"/>
      <c r="E19" s="232">
        <f t="shared" si="1"/>
        <v>214423365.29999998</v>
      </c>
      <c r="F19" s="432">
        <f>F21+F22+F28+F29+F30+F31</f>
        <v>230742714.14999998</v>
      </c>
      <c r="G19" s="432">
        <f>G21+G22+G28+G29+G30+G31</f>
        <v>0</v>
      </c>
      <c r="H19" s="37">
        <f t="shared" si="0"/>
        <v>230742714.14999998</v>
      </c>
    </row>
    <row r="20" spans="1:8" s="19" customFormat="1" ht="15.75">
      <c r="A20" s="230">
        <v>5.0999999999999996</v>
      </c>
      <c r="B20" s="288" t="s">
        <v>305</v>
      </c>
      <c r="C20" s="432"/>
      <c r="D20" s="432"/>
      <c r="E20" s="232">
        <f t="shared" si="1"/>
        <v>0</v>
      </c>
      <c r="F20" s="432"/>
      <c r="G20" s="432"/>
      <c r="H20" s="37">
        <f t="shared" si="0"/>
        <v>0</v>
      </c>
    </row>
    <row r="21" spans="1:8" s="19" customFormat="1" ht="15.75">
      <c r="A21" s="230">
        <v>5.2</v>
      </c>
      <c r="B21" s="288" t="s">
        <v>304</v>
      </c>
      <c r="C21" s="432">
        <v>116281.61</v>
      </c>
      <c r="D21" s="432"/>
      <c r="E21" s="232">
        <f t="shared" si="1"/>
        <v>116281.61</v>
      </c>
      <c r="F21" s="432">
        <v>20572.099999999999</v>
      </c>
      <c r="G21" s="432"/>
      <c r="H21" s="37">
        <f t="shared" si="0"/>
        <v>20572.099999999999</v>
      </c>
    </row>
    <row r="22" spans="1:8" s="19" customFormat="1" ht="15.75">
      <c r="A22" s="230">
        <v>5.3</v>
      </c>
      <c r="B22" s="288" t="s">
        <v>303</v>
      </c>
      <c r="C22" s="432">
        <f>SUM(C23:C27)</f>
        <v>211495839.70999998</v>
      </c>
      <c r="D22" s="432"/>
      <c r="E22" s="232">
        <f t="shared" si="1"/>
        <v>211495839.70999998</v>
      </c>
      <c r="F22" s="432">
        <f>SUM(F23:F27)</f>
        <v>229292146.94999999</v>
      </c>
      <c r="G22" s="432">
        <f>SUM(G23:G27)</f>
        <v>0</v>
      </c>
      <c r="H22" s="37">
        <f t="shared" si="0"/>
        <v>229292146.94999999</v>
      </c>
    </row>
    <row r="23" spans="1:8" s="19" customFormat="1" ht="15.75">
      <c r="A23" s="230" t="s">
        <v>21</v>
      </c>
      <c r="B23" s="235" t="s">
        <v>81</v>
      </c>
      <c r="C23" s="432">
        <v>155526006.28999999</v>
      </c>
      <c r="D23" s="432"/>
      <c r="E23" s="232">
        <f t="shared" si="1"/>
        <v>155526006.28999999</v>
      </c>
      <c r="F23" s="432">
        <v>185666760.5</v>
      </c>
      <c r="G23" s="432"/>
      <c r="H23" s="37">
        <f t="shared" si="0"/>
        <v>185666760.5</v>
      </c>
    </row>
    <row r="24" spans="1:8" s="19" customFormat="1" ht="15.75">
      <c r="A24" s="230" t="s">
        <v>22</v>
      </c>
      <c r="B24" s="235" t="s">
        <v>82</v>
      </c>
      <c r="C24" s="432">
        <v>28979954.879999999</v>
      </c>
      <c r="D24" s="432"/>
      <c r="E24" s="232">
        <f t="shared" si="1"/>
        <v>28979954.879999999</v>
      </c>
      <c r="F24" s="432">
        <v>14020031.039999999</v>
      </c>
      <c r="G24" s="432"/>
      <c r="H24" s="37">
        <f t="shared" si="0"/>
        <v>14020031.039999999</v>
      </c>
    </row>
    <row r="25" spans="1:8" s="19" customFormat="1" ht="15.75">
      <c r="A25" s="230" t="s">
        <v>23</v>
      </c>
      <c r="B25" s="235" t="s">
        <v>83</v>
      </c>
      <c r="C25" s="432">
        <v>0</v>
      </c>
      <c r="D25" s="432"/>
      <c r="E25" s="232">
        <f t="shared" si="1"/>
        <v>0</v>
      </c>
      <c r="F25" s="432">
        <v>0</v>
      </c>
      <c r="G25" s="432"/>
      <c r="H25" s="37">
        <f t="shared" si="0"/>
        <v>0</v>
      </c>
    </row>
    <row r="26" spans="1:8" s="19" customFormat="1" ht="15.75">
      <c r="A26" s="230" t="s">
        <v>24</v>
      </c>
      <c r="B26" s="235" t="s">
        <v>84</v>
      </c>
      <c r="C26" s="432">
        <v>26989878.539999999</v>
      </c>
      <c r="D26" s="432"/>
      <c r="E26" s="232">
        <f t="shared" si="1"/>
        <v>26989878.539999999</v>
      </c>
      <c r="F26" s="432">
        <v>29605355.41</v>
      </c>
      <c r="G26" s="432"/>
      <c r="H26" s="37">
        <f t="shared" si="0"/>
        <v>29605355.41</v>
      </c>
    </row>
    <row r="27" spans="1:8" s="19" customFormat="1" ht="15.75">
      <c r="A27" s="230" t="s">
        <v>25</v>
      </c>
      <c r="B27" s="235" t="s">
        <v>85</v>
      </c>
      <c r="C27" s="432">
        <v>0</v>
      </c>
      <c r="D27" s="432"/>
      <c r="E27" s="232">
        <f t="shared" si="1"/>
        <v>0</v>
      </c>
      <c r="F27" s="432">
        <v>0</v>
      </c>
      <c r="G27" s="432"/>
      <c r="H27" s="37">
        <f t="shared" si="0"/>
        <v>0</v>
      </c>
    </row>
    <row r="28" spans="1:8" s="19" customFormat="1" ht="15.75">
      <c r="A28" s="230">
        <v>5.4</v>
      </c>
      <c r="B28" s="288" t="s">
        <v>306</v>
      </c>
      <c r="C28" s="432">
        <v>2811243.98</v>
      </c>
      <c r="D28" s="432"/>
      <c r="E28" s="232">
        <f t="shared" si="1"/>
        <v>2811243.98</v>
      </c>
      <c r="F28" s="432">
        <v>1429995.1</v>
      </c>
      <c r="G28" s="432"/>
      <c r="H28" s="37">
        <f t="shared" si="0"/>
        <v>1429995.1</v>
      </c>
    </row>
    <row r="29" spans="1:8" s="19" customFormat="1" ht="15.75">
      <c r="A29" s="230">
        <v>5.5</v>
      </c>
      <c r="B29" s="288" t="s">
        <v>307</v>
      </c>
      <c r="C29" s="432"/>
      <c r="D29" s="432"/>
      <c r="E29" s="232">
        <f t="shared" si="1"/>
        <v>0</v>
      </c>
      <c r="F29" s="432">
        <v>0</v>
      </c>
      <c r="G29" s="432"/>
      <c r="H29" s="37">
        <f t="shared" si="0"/>
        <v>0</v>
      </c>
    </row>
    <row r="30" spans="1:8" s="19" customFormat="1" ht="15.75">
      <c r="A30" s="230">
        <v>5.6</v>
      </c>
      <c r="B30" s="288" t="s">
        <v>308</v>
      </c>
      <c r="C30" s="432"/>
      <c r="D30" s="432"/>
      <c r="E30" s="232">
        <f t="shared" si="1"/>
        <v>0</v>
      </c>
      <c r="F30" s="432">
        <v>0</v>
      </c>
      <c r="G30" s="432"/>
      <c r="H30" s="37">
        <f t="shared" si="0"/>
        <v>0</v>
      </c>
    </row>
    <row r="31" spans="1:8" s="19" customFormat="1" ht="15.75">
      <c r="A31" s="230">
        <v>5.7</v>
      </c>
      <c r="B31" s="288" t="s">
        <v>85</v>
      </c>
      <c r="C31" s="432"/>
      <c r="D31" s="432"/>
      <c r="E31" s="232">
        <f t="shared" si="1"/>
        <v>0</v>
      </c>
      <c r="F31" s="432">
        <v>0</v>
      </c>
      <c r="G31" s="432"/>
      <c r="H31" s="37">
        <f t="shared" si="0"/>
        <v>0</v>
      </c>
    </row>
    <row r="32" spans="1:8" s="19" customFormat="1" ht="15.75">
      <c r="A32" s="230">
        <v>6</v>
      </c>
      <c r="B32" s="234" t="s">
        <v>336</v>
      </c>
      <c r="C32" s="432"/>
      <c r="D32" s="432"/>
      <c r="E32" s="232">
        <f t="shared" si="1"/>
        <v>0</v>
      </c>
      <c r="F32" s="432"/>
      <c r="G32" s="432"/>
      <c r="H32" s="37">
        <f t="shared" si="0"/>
        <v>0</v>
      </c>
    </row>
    <row r="33" spans="1:8" s="19" customFormat="1" ht="15.75">
      <c r="A33" s="230">
        <v>6.1</v>
      </c>
      <c r="B33" s="289" t="s">
        <v>326</v>
      </c>
      <c r="C33" s="432"/>
      <c r="D33" s="432">
        <v>12258000</v>
      </c>
      <c r="E33" s="232">
        <f t="shared" si="1"/>
        <v>12258000</v>
      </c>
      <c r="F33" s="432">
        <v>0</v>
      </c>
      <c r="G33" s="432">
        <v>7221600</v>
      </c>
      <c r="H33" s="37">
        <f t="shared" si="0"/>
        <v>7221600</v>
      </c>
    </row>
    <row r="34" spans="1:8" s="19" customFormat="1" ht="15.75">
      <c r="A34" s="230">
        <v>6.2</v>
      </c>
      <c r="B34" s="289" t="s">
        <v>327</v>
      </c>
      <c r="C34" s="432">
        <v>13527500</v>
      </c>
      <c r="D34" s="432"/>
      <c r="E34" s="232">
        <f t="shared" si="1"/>
        <v>13527500</v>
      </c>
      <c r="F34" s="432">
        <v>7428900</v>
      </c>
      <c r="G34" s="432">
        <v>0</v>
      </c>
      <c r="H34" s="37">
        <f t="shared" si="0"/>
        <v>7428900</v>
      </c>
    </row>
    <row r="35" spans="1:8" s="19" customFormat="1">
      <c r="A35" s="230">
        <v>6.3</v>
      </c>
      <c r="B35" s="289" t="s">
        <v>323</v>
      </c>
      <c r="C35" s="36"/>
      <c r="D35" s="36"/>
      <c r="E35" s="232">
        <f t="shared" si="1"/>
        <v>0</v>
      </c>
      <c r="F35" s="36"/>
      <c r="G35" s="36"/>
      <c r="H35" s="37">
        <f t="shared" si="0"/>
        <v>0</v>
      </c>
    </row>
    <row r="36" spans="1:8" s="19" customFormat="1">
      <c r="A36" s="230">
        <v>6.4</v>
      </c>
      <c r="B36" s="289" t="s">
        <v>324</v>
      </c>
      <c r="C36" s="36"/>
      <c r="D36" s="36"/>
      <c r="E36" s="232">
        <f t="shared" si="1"/>
        <v>0</v>
      </c>
      <c r="F36" s="36"/>
      <c r="G36" s="36"/>
      <c r="H36" s="37">
        <f t="shared" si="0"/>
        <v>0</v>
      </c>
    </row>
    <row r="37" spans="1:8" s="19" customFormat="1">
      <c r="A37" s="230">
        <v>6.5</v>
      </c>
      <c r="B37" s="289" t="s">
        <v>325</v>
      </c>
      <c r="C37" s="36"/>
      <c r="D37" s="36"/>
      <c r="E37" s="232">
        <f t="shared" si="1"/>
        <v>0</v>
      </c>
      <c r="F37" s="36"/>
      <c r="G37" s="36"/>
      <c r="H37" s="37">
        <f t="shared" si="0"/>
        <v>0</v>
      </c>
    </row>
    <row r="38" spans="1:8" s="19" customFormat="1">
      <c r="A38" s="230">
        <v>6.6</v>
      </c>
      <c r="B38" s="289" t="s">
        <v>328</v>
      </c>
      <c r="C38" s="36"/>
      <c r="D38" s="36"/>
      <c r="E38" s="232">
        <f t="shared" si="1"/>
        <v>0</v>
      </c>
      <c r="F38" s="36"/>
      <c r="G38" s="36"/>
      <c r="H38" s="37">
        <f t="shared" si="0"/>
        <v>0</v>
      </c>
    </row>
    <row r="39" spans="1:8" s="19" customFormat="1">
      <c r="A39" s="230">
        <v>6.7</v>
      </c>
      <c r="B39" s="289" t="s">
        <v>329</v>
      </c>
      <c r="C39" s="36"/>
      <c r="D39" s="36"/>
      <c r="E39" s="232">
        <f t="shared" si="1"/>
        <v>0</v>
      </c>
      <c r="F39" s="36"/>
      <c r="G39" s="36"/>
      <c r="H39" s="37">
        <f t="shared" si="0"/>
        <v>0</v>
      </c>
    </row>
    <row r="40" spans="1:8" s="19" customFormat="1">
      <c r="A40" s="230">
        <v>7</v>
      </c>
      <c r="B40" s="234" t="s">
        <v>332</v>
      </c>
      <c r="C40" s="36"/>
      <c r="D40" s="36"/>
      <c r="E40" s="232">
        <f t="shared" si="1"/>
        <v>0</v>
      </c>
      <c r="F40" s="36"/>
      <c r="G40" s="36"/>
      <c r="H40" s="37">
        <f t="shared" si="0"/>
        <v>0</v>
      </c>
    </row>
    <row r="41" spans="1:8" s="19" customFormat="1" ht="15.75">
      <c r="A41" s="230">
        <v>7.1</v>
      </c>
      <c r="B41" s="233" t="s">
        <v>333</v>
      </c>
      <c r="C41" s="432">
        <v>1571503.4699999995</v>
      </c>
      <c r="D41" s="432">
        <v>969819.61823999975</v>
      </c>
      <c r="E41" s="232">
        <f t="shared" si="1"/>
        <v>2541323.0882399995</v>
      </c>
      <c r="F41" s="432">
        <v>659634.29159999988</v>
      </c>
      <c r="G41" s="432">
        <v>1164637.2556</v>
      </c>
      <c r="H41" s="37">
        <f t="shared" si="0"/>
        <v>1824271.5471999999</v>
      </c>
    </row>
    <row r="42" spans="1:8" s="19" customFormat="1" ht="25.5">
      <c r="A42" s="230">
        <v>7.2</v>
      </c>
      <c r="B42" s="233" t="s">
        <v>334</v>
      </c>
      <c r="C42" s="432">
        <v>920560</v>
      </c>
      <c r="D42" s="432">
        <v>326445</v>
      </c>
      <c r="E42" s="232">
        <f t="shared" si="1"/>
        <v>1247005</v>
      </c>
      <c r="F42" s="432">
        <v>310469</v>
      </c>
      <c r="G42" s="432">
        <v>390395</v>
      </c>
      <c r="H42" s="37">
        <f t="shared" si="0"/>
        <v>700864</v>
      </c>
    </row>
    <row r="43" spans="1:8" s="19" customFormat="1" ht="25.5">
      <c r="A43" s="230">
        <v>7.3</v>
      </c>
      <c r="B43" s="233" t="s">
        <v>337</v>
      </c>
      <c r="C43" s="432">
        <v>8011363.8700000001</v>
      </c>
      <c r="D43" s="432">
        <v>13787367.380000001</v>
      </c>
      <c r="E43" s="232">
        <f t="shared" si="1"/>
        <v>21798731.25</v>
      </c>
      <c r="F43" s="432">
        <v>4273613.1900000004</v>
      </c>
      <c r="G43" s="432">
        <v>12008349.119999999</v>
      </c>
      <c r="H43" s="37">
        <f t="shared" si="0"/>
        <v>16281962.309999999</v>
      </c>
    </row>
    <row r="44" spans="1:8" s="19" customFormat="1" ht="25.5">
      <c r="A44" s="230">
        <v>7.4</v>
      </c>
      <c r="B44" s="233" t="s">
        <v>338</v>
      </c>
      <c r="C44" s="432">
        <v>5293629.3899999997</v>
      </c>
      <c r="D44" s="432">
        <v>6571026.1699999999</v>
      </c>
      <c r="E44" s="232">
        <f t="shared" si="1"/>
        <v>11864655.559999999</v>
      </c>
      <c r="F44" s="432">
        <v>2602760.71</v>
      </c>
      <c r="G44" s="432">
        <v>5953478.3499999996</v>
      </c>
      <c r="H44" s="37">
        <f t="shared" si="0"/>
        <v>8556239.0599999987</v>
      </c>
    </row>
    <row r="45" spans="1:8" s="19" customFormat="1">
      <c r="A45" s="230">
        <v>8</v>
      </c>
      <c r="B45" s="234" t="s">
        <v>315</v>
      </c>
      <c r="C45" s="36"/>
      <c r="D45" s="36"/>
      <c r="E45" s="232">
        <f t="shared" si="1"/>
        <v>0</v>
      </c>
      <c r="F45" s="36"/>
      <c r="G45" s="36"/>
      <c r="H45" s="37">
        <f t="shared" si="0"/>
        <v>0</v>
      </c>
    </row>
    <row r="46" spans="1:8" s="19" customFormat="1">
      <c r="A46" s="230">
        <v>8.1</v>
      </c>
      <c r="B46" s="287" t="s">
        <v>339</v>
      </c>
      <c r="C46" s="36"/>
      <c r="D46" s="36"/>
      <c r="E46" s="232">
        <f t="shared" si="1"/>
        <v>0</v>
      </c>
      <c r="F46" s="36"/>
      <c r="G46" s="36"/>
      <c r="H46" s="37">
        <f t="shared" si="0"/>
        <v>0</v>
      </c>
    </row>
    <row r="47" spans="1:8" s="19" customFormat="1">
      <c r="A47" s="230">
        <v>8.1999999999999993</v>
      </c>
      <c r="B47" s="287" t="s">
        <v>340</v>
      </c>
      <c r="C47" s="36"/>
      <c r="D47" s="36"/>
      <c r="E47" s="232">
        <f t="shared" si="1"/>
        <v>0</v>
      </c>
      <c r="F47" s="36"/>
      <c r="G47" s="36"/>
      <c r="H47" s="37">
        <f t="shared" si="0"/>
        <v>0</v>
      </c>
    </row>
    <row r="48" spans="1:8" s="19" customFormat="1">
      <c r="A48" s="230">
        <v>8.3000000000000007</v>
      </c>
      <c r="B48" s="287" t="s">
        <v>341</v>
      </c>
      <c r="C48" s="36"/>
      <c r="D48" s="36"/>
      <c r="E48" s="232">
        <f t="shared" si="1"/>
        <v>0</v>
      </c>
      <c r="F48" s="36"/>
      <c r="G48" s="36"/>
      <c r="H48" s="37">
        <f t="shared" si="0"/>
        <v>0</v>
      </c>
    </row>
    <row r="49" spans="1:8" s="19" customFormat="1">
      <c r="A49" s="230">
        <v>8.4</v>
      </c>
      <c r="B49" s="287" t="s">
        <v>342</v>
      </c>
      <c r="C49" s="36"/>
      <c r="D49" s="36"/>
      <c r="E49" s="232">
        <f t="shared" si="1"/>
        <v>0</v>
      </c>
      <c r="F49" s="36"/>
      <c r="G49" s="36"/>
      <c r="H49" s="37">
        <f t="shared" si="0"/>
        <v>0</v>
      </c>
    </row>
    <row r="50" spans="1:8" s="19" customFormat="1">
      <c r="A50" s="230">
        <v>8.5</v>
      </c>
      <c r="B50" s="287" t="s">
        <v>343</v>
      </c>
      <c r="C50" s="36"/>
      <c r="D50" s="36"/>
      <c r="E50" s="232">
        <f t="shared" si="1"/>
        <v>0</v>
      </c>
      <c r="F50" s="36"/>
      <c r="G50" s="36"/>
      <c r="H50" s="37">
        <f t="shared" si="0"/>
        <v>0</v>
      </c>
    </row>
    <row r="51" spans="1:8" s="19" customFormat="1">
      <c r="A51" s="230">
        <v>8.6</v>
      </c>
      <c r="B51" s="287" t="s">
        <v>344</v>
      </c>
      <c r="C51" s="36"/>
      <c r="D51" s="36"/>
      <c r="E51" s="232">
        <f t="shared" si="1"/>
        <v>0</v>
      </c>
      <c r="F51" s="36"/>
      <c r="G51" s="36"/>
      <c r="H51" s="37">
        <f t="shared" si="0"/>
        <v>0</v>
      </c>
    </row>
    <row r="52" spans="1:8" s="19" customFormat="1">
      <c r="A52" s="230">
        <v>8.6999999999999993</v>
      </c>
      <c r="B52" s="287" t="s">
        <v>345</v>
      </c>
      <c r="C52" s="36"/>
      <c r="D52" s="36"/>
      <c r="E52" s="232">
        <f t="shared" si="1"/>
        <v>0</v>
      </c>
      <c r="F52" s="36"/>
      <c r="G52" s="36"/>
      <c r="H52" s="37">
        <f t="shared" si="0"/>
        <v>0</v>
      </c>
    </row>
    <row r="53" spans="1:8" s="19" customFormat="1" ht="15" thickBot="1">
      <c r="A53" s="236">
        <v>9</v>
      </c>
      <c r="B53" s="237" t="s">
        <v>335</v>
      </c>
      <c r="C53" s="238"/>
      <c r="D53" s="238"/>
      <c r="E53" s="239">
        <f t="shared" si="1"/>
        <v>0</v>
      </c>
      <c r="F53" s="238"/>
      <c r="G53" s="238"/>
      <c r="H53" s="4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0" customWidth="1"/>
    <col min="12" max="16384" width="9.140625" style="50"/>
  </cols>
  <sheetData>
    <row r="1" spans="1:8">
      <c r="A1" s="2" t="s">
        <v>36</v>
      </c>
      <c r="B1" s="3" t="s">
        <v>460</v>
      </c>
      <c r="C1" s="3"/>
    </row>
    <row r="2" spans="1:8">
      <c r="A2" s="2" t="s">
        <v>37</v>
      </c>
      <c r="B2" s="3" t="s">
        <v>461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209</v>
      </c>
      <c r="B4" s="173" t="s">
        <v>309</v>
      </c>
      <c r="D4" s="81" t="s">
        <v>79</v>
      </c>
    </row>
    <row r="5" spans="1:8" ht="15" customHeight="1">
      <c r="A5" s="272" t="s">
        <v>12</v>
      </c>
      <c r="B5" s="273"/>
      <c r="C5" s="396" t="s">
        <v>5</v>
      </c>
      <c r="D5" s="397" t="s">
        <v>6</v>
      </c>
    </row>
    <row r="6" spans="1:8" ht="15" customHeight="1">
      <c r="A6" s="82">
        <v>1</v>
      </c>
      <c r="B6" s="387" t="s">
        <v>313</v>
      </c>
      <c r="C6" s="389">
        <f>C7+C9+C10</f>
        <v>539214651.98574901</v>
      </c>
      <c r="D6" s="390">
        <f>D7+D9+D10</f>
        <v>538758431.45330238</v>
      </c>
    </row>
    <row r="7" spans="1:8" ht="15" customHeight="1">
      <c r="A7" s="82">
        <v>1.1000000000000001</v>
      </c>
      <c r="B7" s="387" t="s">
        <v>208</v>
      </c>
      <c r="C7" s="391">
        <v>533355944.87274903</v>
      </c>
      <c r="D7" s="392">
        <v>533226118.73330235</v>
      </c>
    </row>
    <row r="8" spans="1:8">
      <c r="A8" s="82" t="s">
        <v>20</v>
      </c>
      <c r="B8" s="387" t="s">
        <v>207</v>
      </c>
      <c r="C8" s="392">
        <v>577574.98</v>
      </c>
      <c r="D8" s="392">
        <v>577574.98</v>
      </c>
    </row>
    <row r="9" spans="1:8" ht="15" customHeight="1">
      <c r="A9" s="82">
        <v>1.2</v>
      </c>
      <c r="B9" s="388" t="s">
        <v>206</v>
      </c>
      <c r="C9" s="391">
        <v>4142587.1130000008</v>
      </c>
      <c r="D9" s="392">
        <v>3842232.7200000007</v>
      </c>
    </row>
    <row r="10" spans="1:8" ht="15" customHeight="1">
      <c r="A10" s="82">
        <v>1.3</v>
      </c>
      <c r="B10" s="387" t="s">
        <v>34</v>
      </c>
      <c r="C10" s="393">
        <v>1716120.0000000002</v>
      </c>
      <c r="D10" s="392">
        <v>1690080.0000000002</v>
      </c>
    </row>
    <row r="11" spans="1:8" ht="15" customHeight="1">
      <c r="A11" s="82">
        <v>2</v>
      </c>
      <c r="B11" s="387" t="s">
        <v>310</v>
      </c>
      <c r="C11" s="391">
        <v>4922332.026699448</v>
      </c>
      <c r="D11" s="392">
        <v>2825532.0599401202</v>
      </c>
    </row>
    <row r="12" spans="1:8" ht="15" customHeight="1">
      <c r="A12" s="82">
        <v>3</v>
      </c>
      <c r="B12" s="387" t="s">
        <v>311</v>
      </c>
      <c r="C12" s="393">
        <v>210832847.31321493</v>
      </c>
      <c r="D12" s="442">
        <v>210832847.31321493</v>
      </c>
    </row>
    <row r="13" spans="1:8" ht="15" customHeight="1" thickBot="1">
      <c r="A13" s="84">
        <v>4</v>
      </c>
      <c r="B13" s="85" t="s">
        <v>312</v>
      </c>
      <c r="C13" s="394">
        <f>C6+C11+C12</f>
        <v>754969831.32566333</v>
      </c>
      <c r="D13" s="395">
        <f>D6+D11+D12</f>
        <v>752416810.82645738</v>
      </c>
    </row>
    <row r="14" spans="1:8">
      <c r="B14" s="88"/>
    </row>
    <row r="15" spans="1:8">
      <c r="B15" s="89"/>
    </row>
    <row r="16" spans="1:8">
      <c r="B16" s="89"/>
    </row>
    <row r="17" spans="1:4" ht="11.25">
      <c r="A17" s="50"/>
      <c r="B17" s="50"/>
      <c r="C17" s="50"/>
      <c r="D17" s="50"/>
    </row>
    <row r="18" spans="1:4" ht="11.25">
      <c r="A18" s="50"/>
      <c r="B18" s="50"/>
      <c r="C18" s="50"/>
      <c r="D18" s="50"/>
    </row>
    <row r="19" spans="1:4" ht="11.25">
      <c r="A19" s="50"/>
      <c r="B19" s="50"/>
      <c r="C19" s="50"/>
      <c r="D19" s="50"/>
    </row>
    <row r="20" spans="1:4" ht="11.25">
      <c r="A20" s="50"/>
      <c r="B20" s="50"/>
      <c r="C20" s="50"/>
      <c r="D20" s="50"/>
    </row>
    <row r="21" spans="1:4" ht="11.25">
      <c r="A21" s="50"/>
      <c r="B21" s="50"/>
      <c r="C21" s="50"/>
      <c r="D21" s="50"/>
    </row>
    <row r="22" spans="1:4" ht="11.25">
      <c r="A22" s="50"/>
      <c r="B22" s="50"/>
      <c r="C22" s="50"/>
      <c r="D22" s="50"/>
    </row>
    <row r="23" spans="1:4" ht="11.25">
      <c r="A23" s="50"/>
      <c r="B23" s="50"/>
      <c r="C23" s="50"/>
      <c r="D23" s="50"/>
    </row>
    <row r="24" spans="1:4" ht="11.25">
      <c r="A24" s="50"/>
      <c r="B24" s="50"/>
      <c r="C24" s="50"/>
      <c r="D24" s="50"/>
    </row>
    <row r="25" spans="1:4" ht="11.25">
      <c r="A25" s="50"/>
      <c r="B25" s="50"/>
      <c r="C25" s="50"/>
      <c r="D25" s="50"/>
    </row>
    <row r="26" spans="1:4" ht="11.25">
      <c r="A26" s="50"/>
      <c r="B26" s="50"/>
      <c r="C26" s="50"/>
      <c r="D26" s="50"/>
    </row>
    <row r="27" spans="1:4" ht="11.25">
      <c r="A27" s="50"/>
      <c r="B27" s="50"/>
      <c r="C27" s="50"/>
      <c r="D27" s="50"/>
    </row>
    <row r="28" spans="1:4" ht="11.25">
      <c r="A28" s="50"/>
      <c r="B28" s="50"/>
      <c r="C28" s="50"/>
      <c r="D28" s="50"/>
    </row>
    <row r="29" spans="1:4" ht="11.25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pane xSplit="1" ySplit="4" topLeftCell="B19" activePane="bottomRight" state="frozen"/>
      <selection activeCell="B9" sqref="B9"/>
      <selection pane="topRight" activeCell="B9" sqref="B9"/>
      <selection pane="bottomLeft" activeCell="B9" sqref="B9"/>
      <selection pane="bottomRight" activeCell="C28" sqref="C28:C3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36</v>
      </c>
      <c r="B1" s="3" t="s">
        <v>460</v>
      </c>
    </row>
    <row r="2" spans="1:3">
      <c r="A2" s="2" t="s">
        <v>37</v>
      </c>
      <c r="B2" s="3" t="s">
        <v>461</v>
      </c>
    </row>
    <row r="4" spans="1:3" ht="16.5" customHeight="1" thickBot="1">
      <c r="A4" s="90" t="s">
        <v>86</v>
      </c>
      <c r="B4" s="91" t="s">
        <v>279</v>
      </c>
      <c r="C4" s="92"/>
    </row>
    <row r="5" spans="1:3">
      <c r="A5" s="93"/>
      <c r="B5" s="504" t="s">
        <v>87</v>
      </c>
      <c r="C5" s="505"/>
    </row>
    <row r="6" spans="1:3" ht="15">
      <c r="A6" s="94">
        <v>1</v>
      </c>
      <c r="B6" s="444" t="s">
        <v>463</v>
      </c>
      <c r="C6" s="96"/>
    </row>
    <row r="7" spans="1:3" ht="15">
      <c r="A7" s="94">
        <v>2</v>
      </c>
      <c r="B7" s="444" t="s">
        <v>464</v>
      </c>
      <c r="C7" s="96"/>
    </row>
    <row r="8" spans="1:3" ht="15">
      <c r="A8" s="94">
        <v>3</v>
      </c>
      <c r="B8" s="444" t="s">
        <v>465</v>
      </c>
      <c r="C8" s="96"/>
    </row>
    <row r="9" spans="1:3" ht="15">
      <c r="A9" s="94">
        <v>4</v>
      </c>
      <c r="B9" s="444" t="s">
        <v>466</v>
      </c>
      <c r="C9" s="96"/>
    </row>
    <row r="10" spans="1:3" ht="15">
      <c r="A10" s="94">
        <v>5</v>
      </c>
      <c r="B10" s="444" t="s">
        <v>467</v>
      </c>
      <c r="C10" s="96"/>
    </row>
    <row r="11" spans="1:3">
      <c r="A11" s="94"/>
      <c r="B11" s="95"/>
      <c r="C11" s="96"/>
    </row>
    <row r="12" spans="1:3">
      <c r="A12" s="94"/>
      <c r="B12" s="506"/>
      <c r="C12" s="507"/>
    </row>
    <row r="13" spans="1:3">
      <c r="A13" s="94"/>
      <c r="B13" s="508" t="s">
        <v>88</v>
      </c>
      <c r="C13" s="509"/>
    </row>
    <row r="14" spans="1:3" ht="15">
      <c r="A14" s="94">
        <v>1</v>
      </c>
      <c r="B14" s="444" t="s">
        <v>458</v>
      </c>
      <c r="C14" s="97"/>
    </row>
    <row r="15" spans="1:3" ht="15">
      <c r="A15" s="94">
        <v>2</v>
      </c>
      <c r="B15" s="444" t="s">
        <v>469</v>
      </c>
      <c r="C15" s="97"/>
    </row>
    <row r="16" spans="1:3" ht="15">
      <c r="A16" s="94">
        <v>3</v>
      </c>
      <c r="B16" s="444" t="s">
        <v>468</v>
      </c>
      <c r="C16" s="97"/>
    </row>
    <row r="17" spans="1:3">
      <c r="A17" s="94"/>
      <c r="B17" s="95"/>
      <c r="C17" s="97"/>
    </row>
    <row r="18" spans="1:3" ht="15.75" customHeight="1">
      <c r="A18" s="94"/>
      <c r="B18" s="95"/>
      <c r="C18" s="98"/>
    </row>
    <row r="19" spans="1:3" ht="30" customHeight="1">
      <c r="A19" s="94"/>
      <c r="B19" s="508" t="s">
        <v>89</v>
      </c>
      <c r="C19" s="509"/>
    </row>
    <row r="20" spans="1:3" ht="15">
      <c r="A20" s="94">
        <v>1</v>
      </c>
      <c r="B20" s="444" t="s">
        <v>470</v>
      </c>
      <c r="C20" s="445">
        <v>0.60199999999999998</v>
      </c>
    </row>
    <row r="21" spans="1:3" ht="15">
      <c r="A21" s="94">
        <v>2</v>
      </c>
      <c r="B21" s="444" t="s">
        <v>471</v>
      </c>
      <c r="C21" s="445">
        <v>9.9000000000000005E-2</v>
      </c>
    </row>
    <row r="22" spans="1:3" ht="15">
      <c r="A22" s="94">
        <v>3</v>
      </c>
      <c r="B22" s="444" t="s">
        <v>472</v>
      </c>
      <c r="C22" s="445">
        <v>9.9000000000000005E-2</v>
      </c>
    </row>
    <row r="23" spans="1:3" ht="15">
      <c r="A23" s="94">
        <v>4</v>
      </c>
      <c r="B23" s="444" t="s">
        <v>473</v>
      </c>
      <c r="C23" s="445">
        <v>9.3399999999999997E-2</v>
      </c>
    </row>
    <row r="24" spans="1:3" ht="27">
      <c r="A24" s="94">
        <v>5</v>
      </c>
      <c r="B24" s="444" t="s">
        <v>474</v>
      </c>
      <c r="C24" s="445">
        <v>8.7900000000000006E-2</v>
      </c>
    </row>
    <row r="25" spans="1:3" ht="27">
      <c r="A25" s="94">
        <v>6</v>
      </c>
      <c r="B25" s="444" t="s">
        <v>475</v>
      </c>
      <c r="C25" s="445">
        <v>1.8700000000000001E-2</v>
      </c>
    </row>
    <row r="26" spans="1:3" ht="15.75" customHeight="1">
      <c r="A26" s="94"/>
      <c r="B26" s="95"/>
      <c r="C26" s="96"/>
    </row>
    <row r="27" spans="1:3" ht="29.25" customHeight="1">
      <c r="A27" s="94"/>
      <c r="B27" s="508" t="s">
        <v>90</v>
      </c>
      <c r="C27" s="509"/>
    </row>
    <row r="28" spans="1:3" ht="15">
      <c r="A28" s="94">
        <v>1</v>
      </c>
      <c r="B28" s="444" t="s">
        <v>476</v>
      </c>
      <c r="C28" s="445">
        <v>7.3800000000000004E-2</v>
      </c>
    </row>
    <row r="29" spans="1:3" ht="15">
      <c r="A29" s="443">
        <v>2</v>
      </c>
      <c r="B29" s="446" t="s">
        <v>477</v>
      </c>
      <c r="C29" s="445">
        <v>7.3800000000000004E-2</v>
      </c>
    </row>
    <row r="30" spans="1:3" ht="15">
      <c r="A30" s="94">
        <v>3</v>
      </c>
      <c r="B30" s="446" t="s">
        <v>478</v>
      </c>
      <c r="C30" s="445">
        <v>7.3800000000000004E-2</v>
      </c>
    </row>
    <row r="31" spans="1:3" ht="15">
      <c r="A31" s="443">
        <v>4</v>
      </c>
      <c r="B31" s="446" t="s">
        <v>479</v>
      </c>
      <c r="C31" s="445">
        <v>7.6499999999999999E-2</v>
      </c>
    </row>
    <row r="32" spans="1:3" ht="15">
      <c r="A32" s="94">
        <v>5</v>
      </c>
      <c r="B32" s="446" t="s">
        <v>480</v>
      </c>
      <c r="C32" s="447">
        <v>0.14080000000000001</v>
      </c>
    </row>
    <row r="33" spans="1:3" ht="15.75" thickBot="1">
      <c r="A33" s="443">
        <v>6</v>
      </c>
      <c r="B33" s="444" t="s">
        <v>481</v>
      </c>
      <c r="C33" s="448">
        <v>8.4500000000000006E-2</v>
      </c>
    </row>
    <row r="34" spans="1:3" ht="15" thickBot="1">
      <c r="A34" s="99"/>
      <c r="B34" s="100"/>
      <c r="C34" s="101"/>
    </row>
  </sheetData>
  <mergeCells count="5">
    <mergeCell ref="B5:C5"/>
    <mergeCell ref="B12:C12"/>
    <mergeCell ref="B13:C13"/>
    <mergeCell ref="B27:C27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8" sqref="E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2" t="s">
        <v>36</v>
      </c>
      <c r="B1" s="3" t="s">
        <v>460</v>
      </c>
      <c r="C1" s="115"/>
      <c r="D1" s="115"/>
      <c r="E1" s="115"/>
      <c r="F1" s="19"/>
    </row>
    <row r="2" spans="1:7" s="102" customFormat="1" ht="15.75" customHeight="1">
      <c r="A2" s="322" t="s">
        <v>37</v>
      </c>
      <c r="B2" s="3" t="s">
        <v>461</v>
      </c>
    </row>
    <row r="3" spans="1:7" s="102" customFormat="1" ht="15.75" customHeight="1">
      <c r="A3" s="322"/>
    </row>
    <row r="4" spans="1:7" s="102" customFormat="1" ht="15.75" customHeight="1" thickBot="1">
      <c r="A4" s="323" t="s">
        <v>213</v>
      </c>
      <c r="B4" s="514" t="s">
        <v>359</v>
      </c>
      <c r="C4" s="515"/>
      <c r="D4" s="515"/>
      <c r="E4" s="515"/>
    </row>
    <row r="5" spans="1:7" s="106" customFormat="1" ht="17.45" customHeight="1">
      <c r="A5" s="252"/>
      <c r="B5" s="253"/>
      <c r="C5" s="104" t="s">
        <v>0</v>
      </c>
      <c r="D5" s="104" t="s">
        <v>1</v>
      </c>
      <c r="E5" s="105" t="s">
        <v>2</v>
      </c>
    </row>
    <row r="6" spans="1:7" s="19" customFormat="1" ht="14.45" customHeight="1">
      <c r="A6" s="324"/>
      <c r="B6" s="510" t="s">
        <v>366</v>
      </c>
      <c r="C6" s="510" t="s">
        <v>99</v>
      </c>
      <c r="D6" s="512" t="s">
        <v>212</v>
      </c>
      <c r="E6" s="513"/>
      <c r="G6" s="5"/>
    </row>
    <row r="7" spans="1:7" s="19" customFormat="1" ht="99.6" customHeight="1">
      <c r="A7" s="324"/>
      <c r="B7" s="511"/>
      <c r="C7" s="510"/>
      <c r="D7" s="361" t="s">
        <v>211</v>
      </c>
      <c r="E7" s="362" t="s">
        <v>367</v>
      </c>
      <c r="G7" s="5"/>
    </row>
    <row r="8" spans="1:7">
      <c r="A8" s="325">
        <v>1</v>
      </c>
      <c r="B8" s="363" t="s">
        <v>41</v>
      </c>
      <c r="C8" s="449">
        <v>17746846.329999998</v>
      </c>
      <c r="D8" s="449"/>
      <c r="E8" s="453">
        <f>C8-D8</f>
        <v>17746846.329999998</v>
      </c>
      <c r="F8" s="19"/>
    </row>
    <row r="9" spans="1:7">
      <c r="A9" s="325">
        <v>2</v>
      </c>
      <c r="B9" s="363" t="s">
        <v>42</v>
      </c>
      <c r="C9" s="449">
        <v>40127340.509999998</v>
      </c>
      <c r="D9" s="449"/>
      <c r="E9" s="453">
        <f t="shared" ref="E9:E20" si="0">C9-D9</f>
        <v>40127340.509999998</v>
      </c>
      <c r="F9" s="19"/>
    </row>
    <row r="10" spans="1:7">
      <c r="A10" s="325">
        <v>3</v>
      </c>
      <c r="B10" s="363" t="s">
        <v>43</v>
      </c>
      <c r="C10" s="449">
        <v>28337710.379999999</v>
      </c>
      <c r="D10" s="449"/>
      <c r="E10" s="453">
        <f t="shared" si="0"/>
        <v>28337710.379999999</v>
      </c>
      <c r="F10" s="19"/>
    </row>
    <row r="11" spans="1:7">
      <c r="A11" s="325">
        <v>4</v>
      </c>
      <c r="B11" s="363" t="s">
        <v>44</v>
      </c>
      <c r="C11" s="449">
        <v>0</v>
      </c>
      <c r="D11" s="449"/>
      <c r="E11" s="453">
        <f t="shared" si="0"/>
        <v>0</v>
      </c>
      <c r="F11" s="19"/>
    </row>
    <row r="12" spans="1:7">
      <c r="A12" s="325">
        <v>5</v>
      </c>
      <c r="B12" s="363" t="s">
        <v>45</v>
      </c>
      <c r="C12" s="449">
        <v>0</v>
      </c>
      <c r="D12" s="449"/>
      <c r="E12" s="453">
        <f t="shared" si="0"/>
        <v>0</v>
      </c>
      <c r="F12" s="19"/>
    </row>
    <row r="13" spans="1:7">
      <c r="A13" s="325">
        <v>6.1</v>
      </c>
      <c r="B13" s="364" t="s">
        <v>46</v>
      </c>
      <c r="C13" s="450">
        <v>577822138.88109994</v>
      </c>
      <c r="D13" s="449"/>
      <c r="E13" s="453">
        <f t="shared" si="0"/>
        <v>577822138.88109994</v>
      </c>
      <c r="F13" s="19"/>
    </row>
    <row r="14" spans="1:7">
      <c r="A14" s="325">
        <v>6.2</v>
      </c>
      <c r="B14" s="365" t="s">
        <v>47</v>
      </c>
      <c r="C14" s="451">
        <v>-14371879.9211</v>
      </c>
      <c r="D14" s="449"/>
      <c r="E14" s="453">
        <f t="shared" si="0"/>
        <v>-14371879.9211</v>
      </c>
      <c r="F14" s="19"/>
    </row>
    <row r="15" spans="1:7">
      <c r="A15" s="325">
        <v>6</v>
      </c>
      <c r="B15" s="363" t="s">
        <v>48</v>
      </c>
      <c r="C15" s="449">
        <f>C13+C14</f>
        <v>563450258.95999992</v>
      </c>
      <c r="D15" s="449"/>
      <c r="E15" s="453">
        <f t="shared" si="0"/>
        <v>563450258.95999992</v>
      </c>
      <c r="F15" s="19"/>
    </row>
    <row r="16" spans="1:7">
      <c r="A16" s="325">
        <v>7</v>
      </c>
      <c r="B16" s="363" t="s">
        <v>49</v>
      </c>
      <c r="C16" s="449">
        <v>12920594.09</v>
      </c>
      <c r="D16" s="449"/>
      <c r="E16" s="453">
        <f t="shared" si="0"/>
        <v>12920594.09</v>
      </c>
      <c r="F16" s="19"/>
    </row>
    <row r="17" spans="1:7">
      <c r="A17" s="325">
        <v>8</v>
      </c>
      <c r="B17" s="363" t="s">
        <v>210</v>
      </c>
      <c r="C17" s="449">
        <v>324245</v>
      </c>
      <c r="D17" s="449"/>
      <c r="E17" s="453">
        <f t="shared" si="0"/>
        <v>324245</v>
      </c>
      <c r="F17" s="326"/>
      <c r="G17" s="109"/>
    </row>
    <row r="18" spans="1:7">
      <c r="A18" s="325">
        <v>9</v>
      </c>
      <c r="B18" s="363" t="s">
        <v>50</v>
      </c>
      <c r="C18" s="449">
        <v>0</v>
      </c>
      <c r="D18" s="449"/>
      <c r="E18" s="453">
        <f t="shared" si="0"/>
        <v>0</v>
      </c>
      <c r="F18" s="19"/>
      <c r="G18" s="109"/>
    </row>
    <row r="19" spans="1:7">
      <c r="A19" s="325">
        <v>10</v>
      </c>
      <c r="B19" s="363" t="s">
        <v>51</v>
      </c>
      <c r="C19" s="449">
        <v>11738346.130000001</v>
      </c>
      <c r="D19" s="452">
        <v>3567089.44</v>
      </c>
      <c r="E19" s="453">
        <f t="shared" si="0"/>
        <v>8171256.6900000013</v>
      </c>
      <c r="F19" s="19"/>
      <c r="G19" s="109"/>
    </row>
    <row r="20" spans="1:7">
      <c r="A20" s="325">
        <v>11</v>
      </c>
      <c r="B20" s="363" t="s">
        <v>52</v>
      </c>
      <c r="C20" s="449">
        <v>22127758.170000002</v>
      </c>
      <c r="D20" s="449"/>
      <c r="E20" s="453">
        <f t="shared" si="0"/>
        <v>22127758.170000002</v>
      </c>
      <c r="F20" s="19"/>
    </row>
    <row r="21" spans="1:7" ht="26.25" thickBot="1">
      <c r="A21" s="194"/>
      <c r="B21" s="327" t="s">
        <v>369</v>
      </c>
      <c r="C21" s="254">
        <f>SUM(C8:C12, C15:C20)</f>
        <v>696773099.56999993</v>
      </c>
      <c r="D21" s="254">
        <f>SUM(D8:D12, D15:D20)</f>
        <v>3567089.44</v>
      </c>
      <c r="E21" s="366">
        <f>SUM(E8:E12, E15:E20)</f>
        <v>693206010.13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3" t="s">
        <v>460</v>
      </c>
    </row>
    <row r="2" spans="1:6" s="102" customFormat="1" ht="15.75" customHeight="1">
      <c r="A2" s="2" t="s">
        <v>37</v>
      </c>
      <c r="B2" s="3" t="s">
        <v>461</v>
      </c>
      <c r="C2" s="4"/>
      <c r="D2" s="4"/>
      <c r="E2" s="4"/>
      <c r="F2" s="4"/>
    </row>
    <row r="3" spans="1:6" s="102" customFormat="1" ht="15.75" customHeight="1">
      <c r="C3" s="4"/>
      <c r="D3" s="4"/>
      <c r="E3" s="4"/>
      <c r="F3" s="4"/>
    </row>
    <row r="4" spans="1:6" s="102" customFormat="1" ht="13.5" thickBot="1">
      <c r="A4" s="102" t="s">
        <v>91</v>
      </c>
      <c r="B4" s="328" t="s">
        <v>346</v>
      </c>
      <c r="C4" s="103" t="s">
        <v>79</v>
      </c>
      <c r="D4" s="4"/>
      <c r="E4" s="4"/>
      <c r="F4" s="4"/>
    </row>
    <row r="5" spans="1:6">
      <c r="A5" s="259">
        <v>1</v>
      </c>
      <c r="B5" s="329" t="s">
        <v>368</v>
      </c>
      <c r="C5" s="260">
        <f>'7. LI1 '!E21</f>
        <v>693206010.13</v>
      </c>
    </row>
    <row r="6" spans="1:6" s="261" customFormat="1" ht="15">
      <c r="A6" s="111">
        <v>2.1</v>
      </c>
      <c r="B6" s="256" t="s">
        <v>347</v>
      </c>
      <c r="C6" s="454">
        <v>27617247.420000002</v>
      </c>
    </row>
    <row r="7" spans="1:6" s="88" customFormat="1" ht="15" outlineLevel="1">
      <c r="A7" s="82">
        <v>2.2000000000000002</v>
      </c>
      <c r="B7" s="83" t="s">
        <v>348</v>
      </c>
      <c r="C7" s="455">
        <v>12258000</v>
      </c>
    </row>
    <row r="8" spans="1:6" s="88" customFormat="1" ht="25.5">
      <c r="A8" s="82">
        <v>3</v>
      </c>
      <c r="B8" s="257" t="s">
        <v>349</v>
      </c>
      <c r="C8" s="263">
        <f>SUM(C5:C7)</f>
        <v>733081257.54999995</v>
      </c>
    </row>
    <row r="9" spans="1:6" s="261" customFormat="1" ht="15">
      <c r="A9" s="111">
        <v>4</v>
      </c>
      <c r="B9" s="113" t="s">
        <v>94</v>
      </c>
      <c r="C9" s="454">
        <v>11289252.5174</v>
      </c>
    </row>
    <row r="10" spans="1:6" s="88" customFormat="1" ht="15" outlineLevel="1">
      <c r="A10" s="82">
        <v>5.0999999999999996</v>
      </c>
      <c r="B10" s="83" t="s">
        <v>350</v>
      </c>
      <c r="C10" s="455">
        <v>-22093798</v>
      </c>
    </row>
    <row r="11" spans="1:6" s="88" customFormat="1" ht="15" outlineLevel="1">
      <c r="A11" s="82">
        <v>5.2</v>
      </c>
      <c r="B11" s="83" t="s">
        <v>351</v>
      </c>
      <c r="C11" s="455">
        <v>-10541880</v>
      </c>
    </row>
    <row r="12" spans="1:6" s="88" customFormat="1">
      <c r="A12" s="82">
        <v>6</v>
      </c>
      <c r="B12" s="255" t="s">
        <v>93</v>
      </c>
      <c r="C12" s="262"/>
    </row>
    <row r="13" spans="1:6" s="88" customFormat="1" ht="13.5" thickBot="1">
      <c r="A13" s="84">
        <v>7</v>
      </c>
      <c r="B13" s="258" t="s">
        <v>297</v>
      </c>
      <c r="C13" s="264">
        <f>SUM(C8:C12)</f>
        <v>711734832.06739998</v>
      </c>
    </row>
    <row r="15" spans="1:6">
      <c r="A15" s="279"/>
      <c r="B15" s="279"/>
    </row>
    <row r="16" spans="1:6">
      <c r="A16" s="279"/>
      <c r="B16" s="279"/>
    </row>
    <row r="17" spans="1:5" ht="15">
      <c r="A17" s="274"/>
      <c r="B17" s="275"/>
      <c r="C17" s="279"/>
      <c r="D17" s="279"/>
      <c r="E17" s="279"/>
    </row>
    <row r="18" spans="1:5" ht="15">
      <c r="A18" s="280"/>
      <c r="B18" s="281"/>
      <c r="C18" s="279"/>
      <c r="D18" s="279"/>
      <c r="E18" s="279"/>
    </row>
    <row r="19" spans="1:5">
      <c r="A19" s="282"/>
      <c r="B19" s="276"/>
      <c r="C19" s="279"/>
      <c r="D19" s="279"/>
      <c r="E19" s="279"/>
    </row>
    <row r="20" spans="1:5">
      <c r="A20" s="283"/>
      <c r="B20" s="277"/>
      <c r="C20" s="279"/>
      <c r="D20" s="279"/>
      <c r="E20" s="279"/>
    </row>
    <row r="21" spans="1:5">
      <c r="A21" s="283"/>
      <c r="B21" s="281"/>
      <c r="C21" s="279"/>
      <c r="D21" s="279"/>
      <c r="E21" s="279"/>
    </row>
    <row r="22" spans="1:5">
      <c r="A22" s="282"/>
      <c r="B22" s="278"/>
      <c r="C22" s="279"/>
      <c r="D22" s="279"/>
      <c r="E22" s="279"/>
    </row>
    <row r="23" spans="1:5">
      <c r="A23" s="283"/>
      <c r="B23" s="277"/>
      <c r="C23" s="279"/>
      <c r="D23" s="279"/>
      <c r="E23" s="279"/>
    </row>
    <row r="24" spans="1:5">
      <c r="A24" s="283"/>
      <c r="B24" s="277"/>
      <c r="C24" s="279"/>
      <c r="D24" s="279"/>
      <c r="E24" s="279"/>
    </row>
    <row r="25" spans="1:5">
      <c r="A25" s="283"/>
      <c r="B25" s="284"/>
      <c r="C25" s="279"/>
      <c r="D25" s="279"/>
      <c r="E25" s="279"/>
    </row>
    <row r="26" spans="1:5">
      <c r="A26" s="283"/>
      <c r="B26" s="281"/>
      <c r="C26" s="279"/>
      <c r="D26" s="279"/>
      <c r="E26" s="279"/>
    </row>
    <row r="27" spans="1:5">
      <c r="A27" s="279"/>
      <c r="B27" s="285"/>
      <c r="C27" s="279"/>
      <c r="D27" s="279"/>
      <c r="E27" s="279"/>
    </row>
    <row r="28" spans="1:5">
      <c r="A28" s="279"/>
      <c r="B28" s="285"/>
      <c r="C28" s="279"/>
      <c r="D28" s="279"/>
      <c r="E28" s="279"/>
    </row>
    <row r="29" spans="1:5">
      <c r="A29" s="279"/>
      <c r="B29" s="285"/>
      <c r="C29" s="279"/>
      <c r="D29" s="279"/>
      <c r="E29" s="279"/>
    </row>
    <row r="30" spans="1:5">
      <c r="A30" s="279"/>
      <c r="B30" s="285"/>
      <c r="C30" s="279"/>
      <c r="D30" s="279"/>
      <c r="E30" s="279"/>
    </row>
    <row r="31" spans="1:5">
      <c r="A31" s="279"/>
      <c r="B31" s="285"/>
      <c r="C31" s="279"/>
      <c r="D31" s="279"/>
      <c r="E31" s="279"/>
    </row>
    <row r="32" spans="1:5">
      <c r="A32" s="279"/>
      <c r="B32" s="285"/>
      <c r="C32" s="279"/>
      <c r="D32" s="279"/>
      <c r="E32" s="279"/>
    </row>
    <row r="33" spans="1:5">
      <c r="A33" s="279"/>
      <c r="B33" s="285"/>
      <c r="C33" s="279"/>
      <c r="D33" s="279"/>
      <c r="E33" s="27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6dmRTiLMSghBcBY1d9eVqZ20Xmkvxegt953OtaG0hdc=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jn2b8p5AH6JQRbjVtUD/LfhwrxOc7n55vx6IH4dSm9A=</DigestValue>
    </Reference>
  </SignedInfo>
  <SignatureValue>xnNo6ePgZiGk/0Du4UZMzWJif2EUHk9sPjWu+YZ1fLV/S/ExvIueh4sVlStskDoN+QZTO7O3OXKS
1ztJpmjCYqnE1hHTvEdBTaCKdMOmNQh0/JNf0+ydtz8mX/YhO1X24twOY8g4H399ekhLN1jilNyZ
5pNbphtymf0gcrVp1jTeGyRe/sN912sV2UPGuOb7D7Bt0yS6AH3Z/pnEqdT0UdbJ85ydsSLFlVPI
pwdaD/VDpw9TZpgU5aOdJgqkz63popz/SEIqBY/7k000bygiDupA4O+ztLCI7ZyDOSnT9wZZl1VL
W7SEjXudQPJEwhZn22PwcGur3xlXDFBqvwkiZQ==</SignatureValue>
  <KeyInfo>
    <X509Data>
      <X509Certificate>MIIGRDCCBSygAwIBAgIKJM6XmAACAAAgZTANBgkqhkiG9w0BAQsFADBKMRIwEAYKCZImiZPyLGQBGRYCZ2UxEzARBgoJkiaJk/IsZAEZFgNuYmcxHzAdBgNVBAMTFk5CRyBDbGFzcyAyIElOVCBTdWIgQ0EwHhcNMTcwNDEwMTExNzQxWhcNMTkwNDEwMTExNzQxWjBCMRcwFQYDVQQKEw5KU0MgQ3JlZG8gQmFuazEnMCUGA1UEAxMeQkNEIC0gS29uc3RhbnRpbmUgR2hhbWJhc2hpZHplMIIBIjANBgkqhkiG9w0BAQEFAAOCAQ8AMIIBCgKCAQEA3MD2pLPW/aC7YD4SeksZw0ThEfO5ivBP/AWRLg6s3YAxOoVmTLYh+KZjkZ3gZYpvZFGnVNtu/GrFTjbU36moCLArmZWy/p3yK6mSZFBTL4HWYh4GkI+BEOzAQ1SkTjwdQkZOXkK8HtOptUhLTcxK++rY5ZrwV56He+fmyEe2wvqEVIJJbXOlIEY79drgnFrwbISzR0/p2jBAidvKG9UYJP+yXDqru1uxls8Hm1VwcdazCMRKWoiBFPdDmwHwtTP07QmY6Pg0obxKMMGuNvHWrpnRdHWle+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/AtIrkbEIlw8ZsZ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5bKhkmQx5vD7v9s9lAGlhgz0Igvti2gzGeU/jlBRZ8LZgFfcU8F2vc4b9qxld9UaYliitvv2fRCm6AjR0GI67bs/0QxiHRFcAl5xjh2VTXZKylcEJPhiW3JZTVcNBOAvpH/Ei21fvZ6lqF7dZhMheOacR776SwuCWlxGOwMhMLYCBjkcf5MKA49RsfrbTdInuyLKd80evx4QNFjfuRPHmjuOBYwiuxNVx+dIiMDcyIlbAFiFOBxFJzLZoQlIHjmFb0bOPA93XZ9HrwEx1s3dEYkg9rsOa6giOslw+F6qiiCIVNjwWZdRtj0WuOjGnl9eyjJjehHSSlPB6iZNhy4v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pakhTeTbG5h0wpc4NCpBwSkCwo/mGnKi2tvhQXdxOPE=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20cVm79Osc7bOTU0q8ZLYnona0g8iB87Jv0MVr3gyDk=</DigestValue>
      </Reference>
      <Reference URI="/xl/styles.xml?ContentType=application/vnd.openxmlformats-officedocument.spreadsheetml.styles+xml">
        <DigestMethod Algorithm="http://www.w3.org/2001/04/xmlenc#sha256"/>
        <DigestValue>WAfAEb0QwDWZKcWelJ1REKKyN2DX/SmJBk6klCrIrzU=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ZypI4Nr+Pa1/2WMZPhuZilu6QsDHjSbAIHIrFPuPgUM=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UkMFSGoXv01b5vvoqiUku+4l7/z7+uEhY8y8rmwa/ek=</DigestValue>
      </Reference>
      <Reference URI="/xl/worksheets/sheet10.xml?ContentType=application/vnd.openxmlformats-officedocument.spreadsheetml.worksheet+xml">
        <DigestMethod Algorithm="http://www.w3.org/2001/04/xmlenc#sha256"/>
        <DigestValue>Aete5GG1qHzUSKngKW0ZUe7UgRlK5kssi3bcdTTq82w=</DigestValue>
      </Reference>
      <Reference URI="/xl/worksheets/sheet11.xml?ContentType=application/vnd.openxmlformats-officedocument.spreadsheetml.worksheet+xml">
        <DigestMethod Algorithm="http://www.w3.org/2001/04/xmlenc#sha256"/>
        <DigestValue>X4sC1Z8x3ov2Kphff6ZVuZnILD5niOSvayaXM2s2G2Y=</DigestValue>
      </Reference>
      <Reference URI="/xl/worksheets/sheet12.xml?ContentType=application/vnd.openxmlformats-officedocument.spreadsheetml.worksheet+xml">
        <DigestMethod Algorithm="http://www.w3.org/2001/04/xmlenc#sha256"/>
        <DigestValue>eiGuml4Aa95VjtY8iPyEgfEK2zilHXqCTx8WShqJLck=</DigestValue>
      </Reference>
      <Reference URI="/xl/worksheets/sheet13.xml?ContentType=application/vnd.openxmlformats-officedocument.spreadsheetml.worksheet+xml">
        <DigestMethod Algorithm="http://www.w3.org/2001/04/xmlenc#sha256"/>
        <DigestValue>nmA5cqIZPM6nt8UvJXpBu+1YKt8n9UEjbGNB8QO3gR4=</DigestValue>
      </Reference>
      <Reference URI="/xl/worksheets/sheet14.xml?ContentType=application/vnd.openxmlformats-officedocument.spreadsheetml.worksheet+xml">
        <DigestMethod Algorithm="http://www.w3.org/2001/04/xmlenc#sha256"/>
        <DigestValue>qEmoO45NhDgo5jJnWrIxzDA/tONqVY8Qesu1OF9zi9U=</DigestValue>
      </Reference>
      <Reference URI="/xl/worksheets/sheet15.xml?ContentType=application/vnd.openxmlformats-officedocument.spreadsheetml.worksheet+xml">
        <DigestMethod Algorithm="http://www.w3.org/2001/04/xmlenc#sha256"/>
        <DigestValue>3a15M9a2A2bQdKTS4+pAkw5ajHxGLzuvwOY3JES9sBE=</DigestValue>
      </Reference>
      <Reference URI="/xl/worksheets/sheet16.xml?ContentType=application/vnd.openxmlformats-officedocument.spreadsheetml.worksheet+xml">
        <DigestMethod Algorithm="http://www.w3.org/2001/04/xmlenc#sha256"/>
        <DigestValue>ru6m5VkDcamSPmivLCIWsE5Xt00AZYw9ncc11duVPCc=</DigestValue>
      </Reference>
      <Reference URI="/xl/worksheets/sheet17.xml?ContentType=application/vnd.openxmlformats-officedocument.spreadsheetml.worksheet+xml">
        <DigestMethod Algorithm="http://www.w3.org/2001/04/xmlenc#sha256"/>
        <DigestValue>ed5xbt0sa5ivL+yvBzNZPqrwmnkjEPlsD7/vv3jz6s4=</DigestValue>
      </Reference>
      <Reference URI="/xl/worksheets/sheet2.xml?ContentType=application/vnd.openxmlformats-officedocument.spreadsheetml.worksheet+xml">
        <DigestMethod Algorithm="http://www.w3.org/2001/04/xmlenc#sha256"/>
        <DigestValue>5UmXLP/gA/9jqO5CEkOfk0UquvIgaMCFiQsUfVR7mjc=</DigestValue>
      </Reference>
      <Reference URI="/xl/worksheets/sheet3.xml?ContentType=application/vnd.openxmlformats-officedocument.spreadsheetml.worksheet+xml">
        <DigestMethod Algorithm="http://www.w3.org/2001/04/xmlenc#sha256"/>
        <DigestValue>rjFi13Z1JhZ1gzRLZEYtJfRKwGT5JVeIG6VMeca+6Yg=</DigestValue>
      </Reference>
      <Reference URI="/xl/worksheets/sheet4.xml?ContentType=application/vnd.openxmlformats-officedocument.spreadsheetml.worksheet+xml">
        <DigestMethod Algorithm="http://www.w3.org/2001/04/xmlenc#sha256"/>
        <DigestValue>fIWuin123ah4fqy949mQzdr2rjSVEzoTju6Kt5Spmfg=</DigestValue>
      </Reference>
      <Reference URI="/xl/worksheets/sheet5.xml?ContentType=application/vnd.openxmlformats-officedocument.spreadsheetml.worksheet+xml">
        <DigestMethod Algorithm="http://www.w3.org/2001/04/xmlenc#sha256"/>
        <DigestValue>aGJqnhhcDhhhoDLHkNRPM9vehBpD7gIPz3q3JSufk+c=</DigestValue>
      </Reference>
      <Reference URI="/xl/worksheets/sheet6.xml?ContentType=application/vnd.openxmlformats-officedocument.spreadsheetml.worksheet+xml">
        <DigestMethod Algorithm="http://www.w3.org/2001/04/xmlenc#sha256"/>
        <DigestValue>AU68b2Fm+0MKfKTC5eipNQ02Y02FG0onAyvL8y4OVw4=</DigestValue>
      </Reference>
      <Reference URI="/xl/worksheets/sheet7.xml?ContentType=application/vnd.openxmlformats-officedocument.spreadsheetml.worksheet+xml">
        <DigestMethod Algorithm="http://www.w3.org/2001/04/xmlenc#sha256"/>
        <DigestValue>/8YabufFvUHQKKVnT5jzH8mpDZtLG6TNi7xQ9PNjfpY=</DigestValue>
      </Reference>
      <Reference URI="/xl/worksheets/sheet8.xml?ContentType=application/vnd.openxmlformats-officedocument.spreadsheetml.worksheet+xml">
        <DigestMethod Algorithm="http://www.w3.org/2001/04/xmlenc#sha256"/>
        <DigestValue>d+vEGnN4VVKu3BsG2Apy4BEm45jeIUhhRdVwoVT7Ilo=</DigestValue>
      </Reference>
      <Reference URI="/xl/worksheets/sheet9.xml?ContentType=application/vnd.openxmlformats-officedocument.spreadsheetml.worksheet+xml">
        <DigestMethod Algorithm="http://www.w3.org/2001/04/xmlenc#sha256"/>
        <DigestValue>2f2YLHd52Mn8oENBfHU2MDw5uHnRNtr0B+QIhoX54ps=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2018-07-27T10:38:28Z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2018-07-27T10:38:28Z</xd:SigningTime>
          <xd:SigningCertificate>
            <xd:Cert>
              <xd:CertDigest>
                <DigestMethod Algorithm="http://www.w3.org/2001/04/xmlenc#sha256"/>
                <DigestValue>bHS+dxkcutcev0yKFy84F5Lu+9nPJXtzo4YRscVRF4E=</DigestValue>
              </xd:CertDigest>
              <xd:IssuerSerial>
                <X509IssuerName>CN=NBG Class 2 INT Sub CA, DC=nbg, DC=ge</X509IssuerName>
                <X509SerialNumber>173816146143396172406885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SSpAhwfpcdH8fSrie7W7yEhsxygnK1/ofYlBicvDk5A=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M5LcHcA5IYAT1YxH8CfvMGLPd+0cZcex1JAuzEB5dXQ=</DigestValue>
    </Reference>
  </SignedInfo>
  <SignatureValue>OnYwE+v3k9xgYWfME37aE9GMFPgkT9heAvoGgGpkAazXuF6VzHlLYAKV2ODZz0RoC4YVOQ6Ak9j2
iyTmyJft+NbHY8s8WA8sPLjDhP2E+vRh+70XtAym00wi838Vt6Zy+yNAh/tu/i9d0JGg4r++S69G
zQZRZ0j68qoz1kKZlhWvWd+edLbHfNDwIXMmFt86VZ7v/dfJvrCjntU5Gl86u4GLTSbdS3oZWQ7m
GmsDOUdWIwzVr6TU2Q11mNRrw5fNf6q3Dej2ESdqvB7YzYsrHyMFltzhK47GH3ePQuhXtQ7NbH/t
5ltfjNS90RZcpRfCka0UrpZHK2aHQ64zGsSr+w==</SignatureValue>
  <KeyInfo>
    <X509Data>
      <X509Certificate>MIIGPjCCBSagAwIBAgIKSlkfjgACAAAg+zANBgkqhkiG9w0BAQsFADBKMRIwEAYKCZImiZPyLGQBGRYCZ2UxEzARBgoJkiaJk/IsZAEZFgNuYmcxHzAdBgNVBAMTFk5CRyBDbGFzcyAyIElOVCBTdWIgQ0EwHhcNMTcwNjA2MTExODI1WhcNMTkwNjA2MTExODI1WjA8MRcwFQYDVQQKEw5KU0MgQ3JlZG8gQmFuazEhMB8GA1UEAxMYQkNEIC0gRXJla2xlIFphdGlhc2h2aWxpMIIBIjANBgkqhkiG9w0BAQEFAAOCAQ8AMIIBCgKCAQEA2NHWT7y/GeGPa7dD4tYNsKsojpMYOE8NZ5Out3bky/4gTh+WpGJ+BEUdtbxbfnzc4swzChJ0OKnDdUWhb4vYl6wzphwpPOBzT9FWArKkiPdJjV5trPy+ZeqzuQ8hg/JqwudTKRdcv4jnROrCaFx5cg2TMFDv0k32IBIbaJxN9Dl9nseyilC4aGwKPd308hgqH2vXCWhs1yDhQmxabw3pXulhSNrJtzXVCfZ8KLDbEF7QNoGDQUxWCVDVNo/KbxcTv9rVNLKT+RN76DqCVYEch5xe+R+6wbgBzmGVAxZKbiqNsc7NkDN7eaR5R3p9dVGk4DeRjas/JinI3h+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ZY7ULXDGhS5UljRomMUQNpPUnSXeZkbOpkk+CjJuPmtA5QZ7n1ap6VFdLCDGbHVRYXdkhen8odaa/TuRz2NcpBN19ct+J6Cdpho6qfHgsqpzMbW3aIctUNUtUnn0lVrX2240NyePReep4/zaqRM7JOjm3yaXWkZzt++5QrKKGAU0BZxIug7KX38BxZ52bQ2AU7bFtDM0Ut8d/8CMs8c07m6fnPpa/Lu6faM9tHUTCkqO3R5YuYkqX0gi3+Y7nmUSL0L2YarBd/SXS8YsXaxe6Far0WasQVCD9f+nouZ3cugktgmfjobR8rxjNtjOprrXk+ExeZaPxTbJOoY2f0TU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pakhTeTbG5h0wpc4NCpBwSkCwo/mGnKi2tvhQXdxOPE=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20cVm79Osc7bOTU0q8ZLYnona0g8iB87Jv0MVr3gyDk=</DigestValue>
      </Reference>
      <Reference URI="/xl/styles.xml?ContentType=application/vnd.openxmlformats-officedocument.spreadsheetml.styles+xml">
        <DigestMethod Algorithm="http://www.w3.org/2001/04/xmlenc#sha256"/>
        <DigestValue>WAfAEb0QwDWZKcWelJ1REKKyN2DX/SmJBk6klCrIrzU=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ZypI4Nr+Pa1/2WMZPhuZilu6QsDHjSbAIHIrFPuPgUM=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UkMFSGoXv01b5vvoqiUku+4l7/z7+uEhY8y8rmwa/ek=</DigestValue>
      </Reference>
      <Reference URI="/xl/worksheets/sheet10.xml?ContentType=application/vnd.openxmlformats-officedocument.spreadsheetml.worksheet+xml">
        <DigestMethod Algorithm="http://www.w3.org/2001/04/xmlenc#sha256"/>
        <DigestValue>Aete5GG1qHzUSKngKW0ZUe7UgRlK5kssi3bcdTTq82w=</DigestValue>
      </Reference>
      <Reference URI="/xl/worksheets/sheet11.xml?ContentType=application/vnd.openxmlformats-officedocument.spreadsheetml.worksheet+xml">
        <DigestMethod Algorithm="http://www.w3.org/2001/04/xmlenc#sha256"/>
        <DigestValue>X4sC1Z8x3ov2Kphff6ZVuZnILD5niOSvayaXM2s2G2Y=</DigestValue>
      </Reference>
      <Reference URI="/xl/worksheets/sheet12.xml?ContentType=application/vnd.openxmlformats-officedocument.spreadsheetml.worksheet+xml">
        <DigestMethod Algorithm="http://www.w3.org/2001/04/xmlenc#sha256"/>
        <DigestValue>eiGuml4Aa95VjtY8iPyEgfEK2zilHXqCTx8WShqJLck=</DigestValue>
      </Reference>
      <Reference URI="/xl/worksheets/sheet13.xml?ContentType=application/vnd.openxmlformats-officedocument.spreadsheetml.worksheet+xml">
        <DigestMethod Algorithm="http://www.w3.org/2001/04/xmlenc#sha256"/>
        <DigestValue>nmA5cqIZPM6nt8UvJXpBu+1YKt8n9UEjbGNB8QO3gR4=</DigestValue>
      </Reference>
      <Reference URI="/xl/worksheets/sheet14.xml?ContentType=application/vnd.openxmlformats-officedocument.spreadsheetml.worksheet+xml">
        <DigestMethod Algorithm="http://www.w3.org/2001/04/xmlenc#sha256"/>
        <DigestValue>qEmoO45NhDgo5jJnWrIxzDA/tONqVY8Qesu1OF9zi9U=</DigestValue>
      </Reference>
      <Reference URI="/xl/worksheets/sheet15.xml?ContentType=application/vnd.openxmlformats-officedocument.spreadsheetml.worksheet+xml">
        <DigestMethod Algorithm="http://www.w3.org/2001/04/xmlenc#sha256"/>
        <DigestValue>3a15M9a2A2bQdKTS4+pAkw5ajHxGLzuvwOY3JES9sBE=</DigestValue>
      </Reference>
      <Reference URI="/xl/worksheets/sheet16.xml?ContentType=application/vnd.openxmlformats-officedocument.spreadsheetml.worksheet+xml">
        <DigestMethod Algorithm="http://www.w3.org/2001/04/xmlenc#sha256"/>
        <DigestValue>ru6m5VkDcamSPmivLCIWsE5Xt00AZYw9ncc11duVPCc=</DigestValue>
      </Reference>
      <Reference URI="/xl/worksheets/sheet17.xml?ContentType=application/vnd.openxmlformats-officedocument.spreadsheetml.worksheet+xml">
        <DigestMethod Algorithm="http://www.w3.org/2001/04/xmlenc#sha256"/>
        <DigestValue>ed5xbt0sa5ivL+yvBzNZPqrwmnkjEPlsD7/vv3jz6s4=</DigestValue>
      </Reference>
      <Reference URI="/xl/worksheets/sheet2.xml?ContentType=application/vnd.openxmlformats-officedocument.spreadsheetml.worksheet+xml">
        <DigestMethod Algorithm="http://www.w3.org/2001/04/xmlenc#sha256"/>
        <DigestValue>5UmXLP/gA/9jqO5CEkOfk0UquvIgaMCFiQsUfVR7mjc=</DigestValue>
      </Reference>
      <Reference URI="/xl/worksheets/sheet3.xml?ContentType=application/vnd.openxmlformats-officedocument.spreadsheetml.worksheet+xml">
        <DigestMethod Algorithm="http://www.w3.org/2001/04/xmlenc#sha256"/>
        <DigestValue>rjFi13Z1JhZ1gzRLZEYtJfRKwGT5JVeIG6VMeca+6Yg=</DigestValue>
      </Reference>
      <Reference URI="/xl/worksheets/sheet4.xml?ContentType=application/vnd.openxmlformats-officedocument.spreadsheetml.worksheet+xml">
        <DigestMethod Algorithm="http://www.w3.org/2001/04/xmlenc#sha256"/>
        <DigestValue>fIWuin123ah4fqy949mQzdr2rjSVEzoTju6Kt5Spmfg=</DigestValue>
      </Reference>
      <Reference URI="/xl/worksheets/sheet5.xml?ContentType=application/vnd.openxmlformats-officedocument.spreadsheetml.worksheet+xml">
        <DigestMethod Algorithm="http://www.w3.org/2001/04/xmlenc#sha256"/>
        <DigestValue>aGJqnhhcDhhhoDLHkNRPM9vehBpD7gIPz3q3JSufk+c=</DigestValue>
      </Reference>
      <Reference URI="/xl/worksheets/sheet6.xml?ContentType=application/vnd.openxmlformats-officedocument.spreadsheetml.worksheet+xml">
        <DigestMethod Algorithm="http://www.w3.org/2001/04/xmlenc#sha256"/>
        <DigestValue>AU68b2Fm+0MKfKTC5eipNQ02Y02FG0onAyvL8y4OVw4=</DigestValue>
      </Reference>
      <Reference URI="/xl/worksheets/sheet7.xml?ContentType=application/vnd.openxmlformats-officedocument.spreadsheetml.worksheet+xml">
        <DigestMethod Algorithm="http://www.w3.org/2001/04/xmlenc#sha256"/>
        <DigestValue>/8YabufFvUHQKKVnT5jzH8mpDZtLG6TNi7xQ9PNjfpY=</DigestValue>
      </Reference>
      <Reference URI="/xl/worksheets/sheet8.xml?ContentType=application/vnd.openxmlformats-officedocument.spreadsheetml.worksheet+xml">
        <DigestMethod Algorithm="http://www.w3.org/2001/04/xmlenc#sha256"/>
        <DigestValue>d+vEGnN4VVKu3BsG2Apy4BEm45jeIUhhRdVwoVT7Ilo=</DigestValue>
      </Reference>
      <Reference URI="/xl/worksheets/sheet9.xml?ContentType=application/vnd.openxmlformats-officedocument.spreadsheetml.worksheet+xml">
        <DigestMethod Algorithm="http://www.w3.org/2001/04/xmlenc#sha256"/>
        <DigestValue>2f2YLHd52Mn8oENBfHU2MDw5uHnRNtr0B+QIhoX54ps=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2018-07-30T08:46:32Z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2018-07-30T08:46:32Z</xd:SigningTime>
          <xd:SigningCertificate>
            <xd:Cert>
              <xd:CertDigest>
                <DigestMethod Algorithm="http://www.w3.org/2001/04/xmlenc#sha256"/>
                <DigestValue>a3+rmecBE94VZNjLAPx/mk4G2GkFMzFCThVIF71rv7g=</DigestValue>
              </xd:CertDigest>
              <xd:IssuerSerial>
                <X509IssuerName>CN=NBG Class 2 INT Sub CA, DC=nbg, DC=ge</X509IssuerName>
                <X509SerialNumber>351099153709784354529531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2018-07-27T10:38:20Z</dcterms:modified>
</cp:coreProperties>
</file>