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19" firstSheet="2" activeTab="2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K23" i="93" l="1"/>
  <c r="H23" i="93"/>
  <c r="J21" i="93"/>
  <c r="I21" i="93"/>
  <c r="G21" i="93"/>
  <c r="F21" i="93"/>
  <c r="K19" i="93"/>
  <c r="K21" i="93" s="1"/>
  <c r="H19" i="93"/>
  <c r="E19" i="93"/>
  <c r="H18" i="93"/>
  <c r="H21" i="93" s="1"/>
  <c r="J16" i="93"/>
  <c r="J24" i="93" s="1"/>
  <c r="J25" i="93" s="1"/>
  <c r="I16" i="93"/>
  <c r="K16" i="93" s="1"/>
  <c r="G16" i="93"/>
  <c r="G24" i="93" s="1"/>
  <c r="G25" i="93" s="1"/>
  <c r="F16" i="93"/>
  <c r="F24" i="93" s="1"/>
  <c r="F25" i="93" s="1"/>
  <c r="D16" i="93"/>
  <c r="C16" i="93"/>
  <c r="K15" i="93"/>
  <c r="H15" i="93"/>
  <c r="E15" i="93"/>
  <c r="K14" i="93"/>
  <c r="H14" i="93"/>
  <c r="E14" i="93"/>
  <c r="K13" i="93"/>
  <c r="H13" i="93"/>
  <c r="K12" i="93"/>
  <c r="H12" i="93"/>
  <c r="K11" i="93"/>
  <c r="H11" i="93"/>
  <c r="E11" i="93"/>
  <c r="K10" i="93"/>
  <c r="H10" i="93"/>
  <c r="E10" i="93"/>
  <c r="K8" i="93"/>
  <c r="H8" i="93"/>
  <c r="C34" i="69"/>
  <c r="C13" i="69"/>
  <c r="E20" i="88"/>
  <c r="E19" i="88"/>
  <c r="E18" i="88"/>
  <c r="E17" i="88"/>
  <c r="E16" i="88"/>
  <c r="E14" i="88"/>
  <c r="E13" i="88"/>
  <c r="E12" i="88"/>
  <c r="E11" i="88"/>
  <c r="E10" i="88"/>
  <c r="E9" i="88"/>
  <c r="E8" i="88"/>
  <c r="C15" i="88"/>
  <c r="E15" i="88" s="1"/>
  <c r="F22" i="75"/>
  <c r="F19" i="75" s="1"/>
  <c r="C22" i="75"/>
  <c r="C19" i="75" s="1"/>
  <c r="G34" i="85"/>
  <c r="F34" i="85"/>
  <c r="D34" i="85"/>
  <c r="C34" i="85"/>
  <c r="F40" i="83"/>
  <c r="C40" i="83"/>
  <c r="G14" i="83"/>
  <c r="F14" i="83"/>
  <c r="H18" i="83"/>
  <c r="H16" i="83"/>
  <c r="E18" i="83"/>
  <c r="E16" i="83"/>
  <c r="D14" i="83"/>
  <c r="C14" i="83"/>
  <c r="I24" i="93" l="1"/>
  <c r="I25" i="93" s="1"/>
  <c r="E16" i="93"/>
  <c r="H16" i="93"/>
  <c r="H24" i="93" s="1"/>
  <c r="H25" i="93" s="1"/>
  <c r="K24" i="93"/>
  <c r="K25" i="93" s="1"/>
  <c r="D6" i="86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N14" i="92" l="1"/>
  <c r="E7" i="92"/>
  <c r="E21" i="92" s="1"/>
  <c r="I21" i="92"/>
  <c r="M21" i="92"/>
  <c r="N7" i="92"/>
  <c r="N21" i="92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5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E53" i="85"/>
  <c r="E34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7" i="83"/>
  <c r="E17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23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</calcChain>
</file>

<file path=xl/sharedStrings.xml><?xml version="1.0" encoding="utf-8"?>
<sst xmlns="http://schemas.openxmlformats.org/spreadsheetml/2006/main" count="686" uniqueCount="453">
  <si>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</si>
  <si>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</si>
  <si>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</si>
  <si>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</si>
  <si>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</si>
  <si>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</si>
  <si>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</si>
  <si>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</si>
  <si>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</si>
  <si>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</si>
  <si>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</si>
  <si>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</si>
  <si>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</si>
  <si>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</si>
  <si>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</si>
  <si>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</si>
  <si>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</si>
  <si>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</si>
  <si>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</si>
  <si>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</si>
  <si>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</si>
  <si>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</si>
  <si>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</si>
  <si>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</si>
  <si>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</si>
  <si>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</si>
  <si>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</si>
  <si>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</si>
  <si>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</si>
  <si>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</si>
  <si>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</si>
  <si>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</si>
  <si>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</si>
  <si>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</si>
  <si>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</si>
  <si>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</si>
  <si>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</si>
  <si>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</si>
  <si>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</si>
  <si>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</si>
  <si>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</si>
  <si>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</si>
  <si>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</si>
  <si>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</si>
  <si>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</si>
  <si>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</si>
  <si>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</si>
  <si>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</si>
  <si>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</si>
  <si>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</si>
  <si>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</si>
  <si>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</si>
  <si>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</si>
  <si>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</si>
  <si>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</si>
  <si>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</si>
  <si>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</si>
  <si>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</si>
  <si>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</si>
  <si>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</si>
  <si>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</si>
  <si>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</si>
  <si>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</si>
  <si>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</si>
  <si>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</si>
  <si>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</si>
  <si>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</si>
  <si>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</si>
  <si>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</si>
  <si>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</si>
  <si>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</si>
  <si>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</si>
  <si>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</si>
  <si>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</si>
  <si>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</si>
  <si>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</si>
  <si>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</si>
  <si>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</si>
  <si>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</si>
  <si>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</si>
  <si>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</si>
  <si>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</si>
  <si>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</si>
  <si>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</si>
  <si>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</si>
  <si>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</si>
  <si>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</si>
  <si>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</si>
  <si>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</si>
  <si>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</si>
  <si>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</si>
  <si>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</si>
  <si>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</si>
  <si>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</si>
  <si>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</si>
  <si>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</si>
  <si>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</si>
  <si>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</si>
  <si>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</si>
  <si>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</si>
  <si>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</si>
  <si>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</si>
  <si>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</si>
  <si>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</si>
  <si>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</si>
  <si>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</si>
  <si>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</si>
  <si>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</si>
  <si>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</si>
  <si>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</si>
  <si>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</si>
  <si>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</si>
  <si>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</si>
  <si>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</si>
  <si>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</si>
  <si>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</si>
  <si>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</si>
  <si>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</si>
  <si>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</si>
  <si>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</si>
  <si>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</si>
  <si>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</si>
  <si>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</si>
  <si>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</si>
  <si>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</si>
  <si>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</si>
  <si>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</si>
  <si>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</si>
  <si>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</si>
  <si>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</si>
  <si>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</si>
  <si>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</si>
  <si>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</si>
  <si>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</si>
  <si>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</si>
  <si>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</si>
  <si>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</si>
  <si>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</si>
  <si>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</si>
  <si>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</si>
  <si>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</si>
  <si>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</si>
  <si>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</si>
  <si>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</si>
  <si>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</si>
  <si>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</si>
  <si>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</si>
  <si>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</si>
  <si>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</si>
  <si>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</si>
  <si>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</si>
  <si>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</si>
  <si>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</si>
  <si>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</si>
  <si>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</si>
  <si>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</si>
  <si>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</si>
  <si>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</si>
  <si>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</si>
  <si>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</si>
  <si>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</si>
  <si>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</si>
  <si>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</si>
  <si>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</si>
  <si>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</si>
  <si>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</si>
  <si>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</si>
  <si>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</si>
  <si>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</si>
  <si>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</si>
  <si>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</si>
  <si>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</si>
  <si>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</si>
  <si>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</si>
  <si>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</si>
  <si>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</si>
  <si>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</si>
  <si>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</si>
  <si>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</si>
  <si>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</si>
  <si>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</si>
  <si>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</si>
  <si>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</si>
  <si>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</si>
  <si>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</si>
  <si>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</si>
  <si>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</si>
  <si>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</si>
  <si>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</si>
  <si>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</si>
  <si>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</si>
  <si>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</si>
  <si>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</si>
  <si>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</si>
  <si>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</si>
  <si>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</si>
  <si>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</si>
  <si>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</si>
  <si>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</si>
  <si>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</si>
  <si>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</si>
  <si>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</si>
  <si>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</si>
  <si>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</si>
  <si>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</si>
  <si>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</si>
  <si>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</si>
  <si>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</si>
  <si>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</si>
  <si>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</si>
  <si>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</si>
  <si>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</si>
  <si>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</si>
  <si>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</si>
  <si>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</si>
  <si>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</si>
  <si>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</si>
  <si>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</si>
  <si>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</si>
  <si>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</si>
  <si>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</si>
  <si>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</si>
  <si>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</si>
  <si>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</si>
  <si>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</si>
  <si>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</si>
  <si>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</si>
  <si>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</si>
  <si>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</si>
  <si>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</si>
  <si>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</si>
  <si>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</si>
  <si>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</si>
  <si>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</si>
  <si>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</si>
  <si>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</si>
  <si>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</si>
  <si>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</si>
  <si>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</si>
  <si>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</si>
  <si>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</si>
  <si>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</si>
  <si>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</si>
  <si>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</si>
  <si>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</si>
  <si>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</si>
  <si>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</si>
  <si>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</si>
  <si>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</si>
  <si>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</si>
  <si>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</si>
  <si>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</si>
  <si>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</si>
  <si>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</si>
  <si>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</si>
  <si>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</si>
  <si>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</si>
  <si>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</si>
  <si>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</si>
  <si>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</si>
  <si>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</si>
  <si>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</si>
  <si>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</si>
  <si>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</si>
  <si>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</si>
  <si>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</si>
  <si>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</si>
  <si>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</si>
  <si>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</si>
  <si>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</si>
  <si>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</si>
  <si>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</si>
  <si>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</si>
  <si>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</si>
  <si>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</si>
  <si>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</si>
  <si>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</si>
  <si>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</si>
  <si>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</si>
  <si>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</si>
  <si>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</si>
  <si>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</si>
  <si>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</si>
  <si>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</si>
  <si>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</si>
  <si>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</si>
  <si>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</si>
  <si>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</si>
  <si>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</si>
  <si>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</si>
  <si>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</si>
  <si>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</si>
  <si>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</si>
  <si>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</si>
  <si>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</si>
  <si>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</si>
  <si>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</si>
  <si>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</si>
  <si>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</si>
  <si>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</si>
  <si>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</si>
  <si>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</si>
  <si>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</si>
  <si>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</si>
  <si>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</si>
  <si>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</si>
  <si>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</si>
  <si>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</si>
  <si>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</si>
  <si>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</si>
  <si>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</si>
  <si>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</si>
  <si>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</si>
  <si>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</si>
  <si>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</si>
  <si>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</si>
  <si>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</si>
  <si>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</si>
  <si>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</si>
  <si>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</si>
  <si>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</si>
  <si>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</si>
  <si>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</si>
  <si>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</si>
  <si>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</si>
  <si>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</si>
  <si>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</si>
  <si>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</si>
  <si>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</si>
  <si>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</si>
  <si>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</si>
  <si>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</si>
  <si>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</si>
  <si>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</si>
  <si>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</si>
  <si>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</si>
  <si>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</si>
  <si>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</si>
  <si>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</si>
  <si>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</si>
  <si>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</si>
  <si>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</si>
  <si>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</si>
  <si>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</si>
  <si>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</si>
  <si>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</si>
  <si>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</si>
  <si>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</si>
  <si>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</si>
  <si>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</si>
  <si>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</si>
  <si>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</si>
  <si>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</si>
  <si>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</si>
  <si>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</si>
  <si>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</si>
  <si>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</si>
  <si>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</si>
  <si>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</si>
  <si>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</si>
  <si>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</si>
  <si>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</si>
  <si>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</si>
  <si>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</si>
  <si>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</si>
  <si>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</si>
  <si>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</si>
  <si>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</si>
  <si>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</si>
  <si>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</si>
  <si>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</si>
  <si>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</si>
  <si>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</si>
  <si>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</si>
  <si>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</si>
  <si>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</si>
  <si>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</si>
  <si>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</si>
  <si>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</si>
  <si>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</si>
  <si>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</si>
  <si>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</si>
  <si>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</si>
  <si>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</si>
  <si>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</si>
  <si>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</si>
  <si>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</si>
  <si>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</si>
  <si>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</si>
  <si>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</si>
  <si>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</si>
  <si>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</si>
  <si>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</si>
  <si>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</si>
  <si>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</si>
  <si>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</si>
  <si>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</si>
  <si>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</si>
  <si>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</si>
  <si>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</si>
  <si>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</si>
  <si>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</si>
  <si>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</si>
  <si>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</si>
  <si>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</si>
  <si>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</si>
  <si>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</si>
  <si>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</si>
  <si>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</si>
  <si>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</si>
  <si>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</si>
  <si>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</si>
  <si>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</si>
  <si>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</si>
  <si>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</si>
  <si>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</si>
  <si>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</si>
  <si>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</si>
  <si>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</si>
  <si>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</si>
  <si>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</si>
  <si>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</si>
  <si>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CREDO BANK</t>
  </si>
  <si>
    <t>Dan Balke</t>
  </si>
  <si>
    <t>Zaal Pirtskhelava</t>
  </si>
  <si>
    <t>www.credo.ge</t>
  </si>
  <si>
    <t>31/03/2018</t>
  </si>
  <si>
    <t xml:space="preserve">Risk-weighted assets (RWA) (Based on Basel III framework) </t>
  </si>
  <si>
    <t>X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</si>
  <si>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</si>
  <si>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</si>
  <si>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</si>
  <si>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</si>
  <si>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</si>
  <si>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</si>
  <si>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Dan Balke (Germany)</t>
  </si>
  <si>
    <t>Thomas Engelhardt (Germany)</t>
  </si>
  <si>
    <t>Franciscus Bernardus Martinus Streppel (Netherlands)</t>
  </si>
  <si>
    <t>Paul-Catalin Panciu (Romania)</t>
  </si>
  <si>
    <t>Johannes Mainhardt (Germany)</t>
  </si>
  <si>
    <t>Erekle Zatiashvili</t>
  </si>
  <si>
    <t>Zaza Tkeshelashvili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</si>
  <si>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</si>
  <si>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</si>
  <si>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</si>
  <si>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</si>
  <si>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</si>
  <si>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Dr. Bernd Zattler (Germany) </t>
  </si>
  <si>
    <t>Table 9 (Capital), C46</t>
  </si>
  <si>
    <t>Table 9 (Capital), C15</t>
  </si>
  <si>
    <t>Table 9 (Capital), C7</t>
  </si>
  <si>
    <t>Table 9 (Capital), C11</t>
  </si>
  <si>
    <t>Table 9 (Capital), 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</si>
</sst>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Sylfaen"/>
      <family val="1"/>
    </font>
    <font>
      <sz val="10"/>
      <name val="Geo_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color rgb="FFFF0000"/>
      <name val="Sylfaen"/>
      <family val="1"/>
    </font>
    <font>
      <i/>
      <sz val="1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2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2" xfId="20" applyBorder="1"/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4" fillId="36" borderId="88" xfId="0" applyNumberFormat="1" applyFont="1" applyFill="1" applyBorder="1" applyAlignment="1">
      <alignment vertical="center" wrapText="1"/>
    </xf>
    <xf numFmtId="3" fontId="104" fillId="36" borderId="89" xfId="0" applyNumberFormat="1" applyFont="1" applyFill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9" xfId="0" applyNumberFormat="1" applyFont="1" applyBorder="1" applyAlignment="1">
      <alignment vertical="center" wrapText="1"/>
    </xf>
    <xf numFmtId="3" fontId="104" fillId="0" borderId="88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6" fillId="0" borderId="3" xfId="17" applyBorder="1" applyAlignment="1" applyProtection="1"/>
    <xf numFmtId="193" fontId="97" fillId="0" borderId="88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3" fillId="0" borderId="89" xfId="0" applyNumberFormat="1" applyFont="1" applyFill="1" applyBorder="1" applyAlignment="1" applyProtection="1">
      <alignment vertical="center" wrapText="1"/>
      <protection locked="0"/>
    </xf>
    <xf numFmtId="193" fontId="97" fillId="0" borderId="88" xfId="0" applyNumberFormat="1" applyFont="1" applyFill="1" applyBorder="1" applyAlignment="1" applyProtection="1">
      <alignment horizontal="right" vertical="center" wrapText="1"/>
      <protection locked="0"/>
    </xf>
    <xf numFmtId="10" fontId="101" fillId="0" borderId="88" xfId="20962" applyNumberFormat="1" applyFont="1" applyFill="1" applyBorder="1" applyAlignment="1">
      <alignment horizontal="right" vertical="center" wrapText="1"/>
    </xf>
    <xf numFmtId="10" fontId="3" fillId="0" borderId="88" xfId="20962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3" fillId="0" borderId="89" xfId="20962" applyNumberFormat="1" applyFont="1" applyBorder="1" applyAlignment="1" applyProtection="1">
      <alignment vertical="center" wrapText="1"/>
      <protection locked="0"/>
    </xf>
    <xf numFmtId="10" fontId="102" fillId="0" borderId="25" xfId="20962" applyNumberFormat="1" applyFont="1" applyFill="1" applyBorder="1" applyAlignment="1" applyProtection="1">
      <alignment horizontal="right" vertical="center"/>
    </xf>
    <xf numFmtId="10" fontId="95" fillId="2" borderId="88" xfId="20962" applyNumberFormat="1" applyFont="1" applyFill="1" applyBorder="1" applyAlignment="1" applyProtection="1">
      <alignment vertical="center"/>
      <protection locked="0"/>
    </xf>
    <xf numFmtId="10" fontId="105" fillId="2" borderId="88" xfId="20962" applyNumberFormat="1" applyFont="1" applyFill="1" applyBorder="1" applyAlignment="1" applyProtection="1">
      <alignment vertical="center"/>
      <protection locked="0"/>
    </xf>
    <xf numFmtId="10" fontId="105" fillId="2" borderId="89" xfId="20962" applyNumberFormat="1" applyFont="1" applyFill="1" applyBorder="1" applyAlignment="1" applyProtection="1">
      <alignment vertical="center"/>
      <protection locked="0"/>
    </xf>
    <xf numFmtId="10" fontId="95" fillId="2" borderId="89" xfId="20962" applyNumberFormat="1" applyFont="1" applyFill="1" applyBorder="1" applyAlignment="1" applyProtection="1">
      <alignment vertical="center"/>
      <protection locked="0"/>
    </xf>
    <xf numFmtId="193" fontId="95" fillId="2" borderId="88" xfId="0" applyNumberFormat="1" applyFont="1" applyFill="1" applyBorder="1" applyAlignment="1" applyProtection="1">
      <alignment vertical="center"/>
      <protection locked="0"/>
    </xf>
    <xf numFmtId="193" fontId="105" fillId="2" borderId="88" xfId="0" applyNumberFormat="1" applyFont="1" applyFill="1" applyBorder="1" applyAlignment="1" applyProtection="1">
      <alignment vertical="center"/>
      <protection locked="0"/>
    </xf>
    <xf numFmtId="10" fontId="95" fillId="2" borderId="25" xfId="20962" applyNumberFormat="1" applyFont="1" applyFill="1" applyBorder="1" applyAlignment="1" applyProtection="1">
      <alignment vertical="center"/>
      <protection locked="0"/>
    </xf>
    <xf numFmtId="10" fontId="105" fillId="2" borderId="25" xfId="20962" applyNumberFormat="1" applyFont="1" applyFill="1" applyBorder="1" applyAlignment="1" applyProtection="1">
      <alignment vertical="center"/>
      <protection locked="0"/>
    </xf>
    <xf numFmtId="193" fontId="95" fillId="0" borderId="88" xfId="7" applyNumberFormat="1" applyFont="1" applyFill="1" applyBorder="1" applyAlignment="1" applyProtection="1">
      <alignment horizontal="right"/>
    </xf>
    <xf numFmtId="193" fontId="95" fillId="0" borderId="10" xfId="0" applyNumberFormat="1" applyFont="1" applyFill="1" applyBorder="1" applyAlignment="1" applyProtection="1">
      <alignment horizontal="right"/>
    </xf>
    <xf numFmtId="193" fontId="95" fillId="0" borderId="88" xfId="0" applyNumberFormat="1" applyFont="1" applyFill="1" applyBorder="1" applyAlignment="1" applyProtection="1">
      <alignment horizontal="right"/>
    </xf>
    <xf numFmtId="193" fontId="95" fillId="0" borderId="88" xfId="7" applyNumberFormat="1" applyFont="1" applyFill="1" applyBorder="1" applyAlignment="1" applyProtection="1">
      <alignment horizontal="right"/>
      <protection locked="0"/>
    </xf>
    <xf numFmtId="193" fontId="95" fillId="0" borderId="10" xfId="0" applyNumberFormat="1" applyFont="1" applyFill="1" applyBorder="1" applyAlignment="1" applyProtection="1">
      <alignment horizontal="right"/>
      <protection locked="0"/>
    </xf>
    <xf numFmtId="193" fontId="95" fillId="0" borderId="88" xfId="0" applyNumberFormat="1" applyFont="1" applyFill="1" applyBorder="1" applyAlignment="1" applyProtection="1">
      <alignment horizontal="right"/>
      <protection locked="0"/>
    </xf>
    <xf numFmtId="193" fontId="106" fillId="0" borderId="88" xfId="0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93" fontId="106" fillId="0" borderId="88" xfId="0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07" fillId="0" borderId="88" xfId="0" applyNumberFormat="1" applyFont="1" applyFill="1" applyBorder="1" applyAlignment="1" applyProtection="1">
      <alignment horizontal="right"/>
    </xf>
    <xf numFmtId="193" fontId="95" fillId="0" borderId="25" xfId="0" applyNumberFormat="1" applyFont="1" applyFill="1" applyBorder="1" applyAlignment="1" applyProtection="1">
      <alignment horizontal="right"/>
    </xf>
    <xf numFmtId="0" fontId="108" fillId="0" borderId="94" xfId="0" applyFont="1" applyBorder="1" applyAlignment="1">
      <alignment wrapText="1"/>
    </xf>
    <xf numFmtId="10" fontId="3" fillId="0" borderId="92" xfId="0" applyNumberFormat="1" applyFont="1" applyBorder="1" applyAlignment="1"/>
    <xf numFmtId="0" fontId="2" fillId="0" borderId="95" xfId="0" applyFont="1" applyBorder="1" applyAlignment="1">
      <alignment vertical="center"/>
    </xf>
    <xf numFmtId="0" fontId="108" fillId="0" borderId="98" xfId="0" applyFont="1" applyBorder="1" applyAlignment="1">
      <alignment wrapText="1"/>
    </xf>
    <xf numFmtId="10" fontId="3" fillId="0" borderId="103" xfId="0" applyNumberFormat="1" applyFont="1" applyBorder="1" applyAlignment="1"/>
    <xf numFmtId="10" fontId="3" fillId="0" borderId="42" xfId="0" applyNumberFormat="1" applyFont="1" applyBorder="1" applyAlignment="1"/>
    <xf numFmtId="167" fontId="3" fillId="0" borderId="88" xfId="0" applyNumberFormat="1" applyFont="1" applyBorder="1" applyAlignment="1">
      <alignment horizontal="center" vertical="center"/>
    </xf>
    <xf numFmtId="167" fontId="100" fillId="0" borderId="88" xfId="0" applyNumberFormat="1" applyFont="1" applyBorder="1" applyAlignment="1">
      <alignment horizontal="center" vertical="center"/>
    </xf>
    <xf numFmtId="193" fontId="100" fillId="0" borderId="88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67" fontId="3" fillId="0" borderId="89" xfId="0" applyNumberFormat="1" applyFont="1" applyBorder="1" applyAlignment="1">
      <alignment horizontal="center" vertical="center"/>
    </xf>
    <xf numFmtId="193" fontId="0" fillId="0" borderId="89" xfId="0" applyNumberFormat="1" applyBorder="1" applyAlignment="1"/>
    <xf numFmtId="193" fontId="0" fillId="0" borderId="89" xfId="0" applyNumberFormat="1" applyBorder="1" applyAlignment="1">
      <alignment wrapText="1"/>
    </xf>
    <xf numFmtId="193" fontId="97" fillId="3" borderId="89" xfId="2" applyNumberFormat="1" applyFont="1" applyFill="1" applyBorder="1" applyAlignment="1" applyProtection="1">
      <alignment vertical="top"/>
      <protection locked="0"/>
    </xf>
    <xf numFmtId="193" fontId="97" fillId="3" borderId="89" xfId="2" applyNumberFormat="1" applyFont="1" applyFill="1" applyBorder="1" applyAlignment="1" applyProtection="1">
      <alignment vertical="top" wrapText="1"/>
      <protection locked="0"/>
    </xf>
    <xf numFmtId="193" fontId="7" fillId="3" borderId="89" xfId="2" applyNumberFormat="1" applyFont="1" applyFill="1" applyBorder="1" applyAlignment="1" applyProtection="1">
      <alignment vertical="top" wrapText="1"/>
      <protection locked="0"/>
    </xf>
    <xf numFmtId="193" fontId="109" fillId="0" borderId="34" xfId="0" applyNumberFormat="1" applyFont="1" applyBorder="1" applyAlignment="1">
      <alignment vertical="center"/>
    </xf>
    <xf numFmtId="193" fontId="109" fillId="0" borderId="13" xfId="0" applyNumberFormat="1" applyFont="1" applyBorder="1" applyAlignment="1">
      <alignment vertical="center"/>
    </xf>
    <xf numFmtId="193" fontId="110" fillId="0" borderId="13" xfId="0" applyNumberFormat="1" applyFont="1" applyBorder="1" applyAlignment="1">
      <alignment vertical="center"/>
    </xf>
    <xf numFmtId="193" fontId="111" fillId="0" borderId="13" xfId="0" applyNumberFormat="1" applyFont="1" applyBorder="1" applyAlignment="1">
      <alignment vertical="center"/>
    </xf>
    <xf numFmtId="193" fontId="110" fillId="0" borderId="14" xfId="0" applyNumberFormat="1" applyFont="1" applyBorder="1" applyAlignment="1">
      <alignment vertical="center"/>
    </xf>
    <xf numFmtId="193" fontId="110" fillId="0" borderId="17" xfId="0" applyNumberFormat="1" applyFont="1" applyBorder="1" applyAlignment="1">
      <alignment vertical="center"/>
    </xf>
    <xf numFmtId="167" fontId="112" fillId="76" borderId="65" xfId="0" applyNumberFormat="1" applyFont="1" applyFill="1" applyBorder="1" applyAlignment="1">
      <alignment horizontal="center"/>
    </xf>
    <xf numFmtId="164" fontId="3" fillId="0" borderId="88" xfId="7" applyNumberFormat="1" applyFont="1" applyBorder="1" applyAlignment="1"/>
    <xf numFmtId="164" fontId="3" fillId="0" borderId="94" xfId="7" applyNumberFormat="1" applyFont="1" applyBorder="1" applyAlignment="1"/>
    <xf numFmtId="193" fontId="3" fillId="0" borderId="88" xfId="0" applyNumberFormat="1" applyFont="1" applyBorder="1"/>
    <xf numFmtId="193" fontId="3" fillId="0" borderId="88" xfId="0" applyNumberFormat="1" applyFont="1" applyFill="1" applyBorder="1"/>
    <xf numFmtId="193" fontId="3" fillId="0" borderId="94" xfId="0" applyNumberFormat="1" applyFont="1" applyBorder="1"/>
    <xf numFmtId="193" fontId="3" fillId="0" borderId="94" xfId="0" applyNumberFormat="1" applyFont="1" applyFill="1" applyBorder="1"/>
    <xf numFmtId="9" fontId="3" fillId="36" borderId="25" xfId="20962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93" xfId="0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4" fillId="0" borderId="94" xfId="0" applyNumberFormat="1" applyFont="1" applyFill="1" applyBorder="1" applyAlignment="1">
      <alignment vertical="center"/>
    </xf>
    <xf numFmtId="164" fontId="4" fillId="0" borderId="94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94" xfId="0" applyNumberFormat="1" applyFont="1" applyFill="1" applyBorder="1" applyAlignment="1">
      <alignment vertical="center"/>
    </xf>
    <xf numFmtId="164" fontId="4" fillId="0" borderId="27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3" fillId="0" borderId="101" xfId="20962" applyFont="1" applyFill="1" applyBorder="1" applyAlignment="1">
      <alignment vertical="center"/>
    </xf>
    <xf numFmtId="193" fontId="95" fillId="3" borderId="88" xfId="5" applyNumberFormat="1" applyFont="1" applyFill="1" applyBorder="1" applyProtection="1"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6" sqref="A6:C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1"/>
      <c r="B1" s="238" t="s">
        <v>355</v>
      </c>
      <c r="C1" s="191"/>
    </row>
    <row r="2" spans="1:3">
      <c r="A2" s="239">
        <v>1</v>
      </c>
      <c r="B2" s="379" t="s">
        <v>356</v>
      </c>
      <c r="C2" s="105" t="s">
        <v>422</v>
      </c>
    </row>
    <row r="3" spans="1:3">
      <c r="A3" s="239">
        <v>2</v>
      </c>
      <c r="B3" s="380" t="s">
        <v>352</v>
      </c>
      <c r="C3" s="105" t="s">
        <v>423</v>
      </c>
    </row>
    <row r="4" spans="1:3">
      <c r="A4" s="239">
        <v>3</v>
      </c>
      <c r="B4" s="381" t="s">
        <v>357</v>
      </c>
      <c r="C4" s="105" t="s">
        <v>424</v>
      </c>
    </row>
    <row r="5" spans="1:3">
      <c r="A5" s="240">
        <v>4</v>
      </c>
      <c r="B5" s="382" t="s">
        <v>353</v>
      </c>
      <c r="C5" s="389" t="s">
        <v>425</v>
      </c>
    </row>
    <row r="6" spans="1:3" s="241" customFormat="1" ht="45.75" customHeight="1">
      <c r="A6" s="469" t="s">
        <v>413</v>
      </c>
      <c r="B6" s="470"/>
      <c r="C6" s="470"/>
    </row>
    <row r="7" spans="1:3" ht="15">
      <c r="A7" s="242" t="s">
        <v>35</v>
      </c>
      <c r="B7" s="238" t="s">
        <v>354</v>
      </c>
    </row>
    <row r="8" spans="1:3">
      <c r="A8" s="191">
        <v>1</v>
      </c>
      <c r="B8" s="289" t="s">
        <v>26</v>
      </c>
    </row>
    <row r="9" spans="1:3">
      <c r="A9" s="191">
        <v>2</v>
      </c>
      <c r="B9" s="290" t="s">
        <v>27</v>
      </c>
    </row>
    <row r="10" spans="1:3">
      <c r="A10" s="191">
        <v>3</v>
      </c>
      <c r="B10" s="290" t="s">
        <v>28</v>
      </c>
    </row>
    <row r="11" spans="1:3">
      <c r="A11" s="191">
        <v>4</v>
      </c>
      <c r="B11" s="290" t="s">
        <v>29</v>
      </c>
      <c r="C11" s="111"/>
    </row>
    <row r="12" spans="1:3">
      <c r="A12" s="191">
        <v>5</v>
      </c>
      <c r="B12" s="290" t="s">
        <v>30</v>
      </c>
    </row>
    <row r="13" spans="1:3">
      <c r="A13" s="191">
        <v>6</v>
      </c>
      <c r="B13" s="291" t="s">
        <v>364</v>
      </c>
    </row>
    <row r="14" spans="1:3">
      <c r="A14" s="191">
        <v>7</v>
      </c>
      <c r="B14" s="290" t="s">
        <v>358</v>
      </c>
    </row>
    <row r="15" spans="1:3">
      <c r="A15" s="191">
        <v>8</v>
      </c>
      <c r="B15" s="290" t="s">
        <v>359</v>
      </c>
    </row>
    <row r="16" spans="1:3">
      <c r="A16" s="191">
        <v>9</v>
      </c>
      <c r="B16" s="290" t="s">
        <v>31</v>
      </c>
    </row>
    <row r="17" spans="1:2">
      <c r="A17" s="378" t="s">
        <v>412</v>
      </c>
      <c r="B17" s="377" t="s">
        <v>411</v>
      </c>
    </row>
    <row r="18" spans="1:2">
      <c r="A18" s="191">
        <v>10</v>
      </c>
      <c r="B18" s="290" t="s">
        <v>32</v>
      </c>
    </row>
    <row r="19" spans="1:2">
      <c r="A19" s="191">
        <v>11</v>
      </c>
      <c r="B19" s="291" t="s">
        <v>360</v>
      </c>
    </row>
    <row r="20" spans="1:2">
      <c r="A20" s="191">
        <v>12</v>
      </c>
      <c r="B20" s="291" t="s">
        <v>33</v>
      </c>
    </row>
    <row r="21" spans="1:2">
      <c r="A21" s="191">
        <v>13</v>
      </c>
      <c r="B21" s="292" t="s">
        <v>361</v>
      </c>
    </row>
    <row r="22" spans="1:2">
      <c r="A22" s="191">
        <v>14</v>
      </c>
      <c r="B22" s="289" t="s">
        <v>388</v>
      </c>
    </row>
    <row r="23" spans="1:2">
      <c r="A23" s="243">
        <v>15</v>
      </c>
      <c r="B23" s="291" t="s">
        <v>34</v>
      </c>
    </row>
    <row r="24" spans="1:2">
      <c r="A24" s="114"/>
      <c r="B24" s="19"/>
    </row>
    <row r="25" spans="1:2">
      <c r="A25" s="114"/>
      <c r="B25" s="19"/>
    </row>
    <row r="26" spans="1:2">
      <c r="A26" s="114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1" sqref="C31"/>
    </sheetView>
  </sheetViews>
  <sheetFormatPr defaultColWidth="9.140625" defaultRowHeight="12.75"/>
  <cols>
    <col min="1" max="1" width="9.5703125" style="11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3" t="s">
        <v>422</v>
      </c>
    </row>
    <row r="2" spans="1:3" s="100" customFormat="1" ht="15.75" customHeight="1">
      <c r="A2" s="100" t="s">
        <v>37</v>
      </c>
      <c r="B2" s="3" t="s">
        <v>426</v>
      </c>
    </row>
    <row r="3" spans="1:3" s="100" customFormat="1" ht="15.75" customHeight="1"/>
    <row r="4" spans="1:3" ht="13.5" thickBot="1">
      <c r="A4" s="114" t="s">
        <v>257</v>
      </c>
      <c r="B4" s="172" t="s">
        <v>256</v>
      </c>
    </row>
    <row r="5" spans="1:3">
      <c r="A5" s="115" t="s">
        <v>12</v>
      </c>
      <c r="B5" s="116"/>
      <c r="C5" s="117" t="s">
        <v>79</v>
      </c>
    </row>
    <row r="6" spans="1:3">
      <c r="A6" s="118">
        <v>1</v>
      </c>
      <c r="B6" s="119" t="s">
        <v>255</v>
      </c>
      <c r="C6" s="120">
        <f>SUM(C7:C11)</f>
        <v>117047216.76999997</v>
      </c>
    </row>
    <row r="7" spans="1:3">
      <c r="A7" s="118">
        <v>2</v>
      </c>
      <c r="B7" s="121" t="s">
        <v>254</v>
      </c>
      <c r="C7" s="434">
        <v>4400000</v>
      </c>
    </row>
    <row r="8" spans="1:3">
      <c r="A8" s="118">
        <v>3</v>
      </c>
      <c r="B8" s="122" t="s">
        <v>253</v>
      </c>
      <c r="C8" s="434"/>
    </row>
    <row r="9" spans="1:3">
      <c r="A9" s="118">
        <v>4</v>
      </c>
      <c r="B9" s="122" t="s">
        <v>252</v>
      </c>
      <c r="C9" s="434">
        <v>396459</v>
      </c>
    </row>
    <row r="10" spans="1:3">
      <c r="A10" s="118">
        <v>5</v>
      </c>
      <c r="B10" s="122" t="s">
        <v>251</v>
      </c>
      <c r="C10" s="434"/>
    </row>
    <row r="11" spans="1:3">
      <c r="A11" s="118">
        <v>6</v>
      </c>
      <c r="B11" s="123" t="s">
        <v>250</v>
      </c>
      <c r="C11" s="434">
        <v>112250757.76999997</v>
      </c>
    </row>
    <row r="12" spans="1:3" s="89" customFormat="1">
      <c r="A12" s="118">
        <v>7</v>
      </c>
      <c r="B12" s="119" t="s">
        <v>249</v>
      </c>
      <c r="C12" s="124">
        <f>SUM(C13:C27)</f>
        <v>4075532.26</v>
      </c>
    </row>
    <row r="13" spans="1:3" s="89" customFormat="1">
      <c r="A13" s="118">
        <v>8</v>
      </c>
      <c r="B13" s="125" t="s">
        <v>248</v>
      </c>
      <c r="C13" s="435">
        <v>396459</v>
      </c>
    </row>
    <row r="14" spans="1:3" s="89" customFormat="1" ht="25.5">
      <c r="A14" s="118">
        <v>9</v>
      </c>
      <c r="B14" s="127" t="s">
        <v>247</v>
      </c>
      <c r="C14" s="435"/>
    </row>
    <row r="15" spans="1:3" s="89" customFormat="1">
      <c r="A15" s="118">
        <v>10</v>
      </c>
      <c r="B15" s="128" t="s">
        <v>246</v>
      </c>
      <c r="C15" s="436">
        <v>3679073.26</v>
      </c>
    </row>
    <row r="16" spans="1:3" s="89" customFormat="1">
      <c r="A16" s="118">
        <v>11</v>
      </c>
      <c r="B16" s="129" t="s">
        <v>245</v>
      </c>
      <c r="C16" s="435"/>
    </row>
    <row r="17" spans="1:3" s="89" customFormat="1">
      <c r="A17" s="118">
        <v>12</v>
      </c>
      <c r="B17" s="128" t="s">
        <v>244</v>
      </c>
      <c r="C17" s="435"/>
    </row>
    <row r="18" spans="1:3" s="89" customFormat="1">
      <c r="A18" s="118">
        <v>13</v>
      </c>
      <c r="B18" s="128" t="s">
        <v>243</v>
      </c>
      <c r="C18" s="435"/>
    </row>
    <row r="19" spans="1:3" s="89" customFormat="1">
      <c r="A19" s="118">
        <v>14</v>
      </c>
      <c r="B19" s="128" t="s">
        <v>242</v>
      </c>
      <c r="C19" s="435"/>
    </row>
    <row r="20" spans="1:3" s="89" customFormat="1">
      <c r="A20" s="118">
        <v>15</v>
      </c>
      <c r="B20" s="128" t="s">
        <v>241</v>
      </c>
      <c r="C20" s="435"/>
    </row>
    <row r="21" spans="1:3" s="89" customFormat="1" ht="25.5">
      <c r="A21" s="118">
        <v>16</v>
      </c>
      <c r="B21" s="127" t="s">
        <v>240</v>
      </c>
      <c r="C21" s="435"/>
    </row>
    <row r="22" spans="1:3" s="89" customFormat="1">
      <c r="A22" s="118">
        <v>17</v>
      </c>
      <c r="B22" s="130" t="s">
        <v>239</v>
      </c>
      <c r="C22" s="435"/>
    </row>
    <row r="23" spans="1:3" s="89" customFormat="1">
      <c r="A23" s="118">
        <v>18</v>
      </c>
      <c r="B23" s="127" t="s">
        <v>238</v>
      </c>
      <c r="C23" s="435"/>
    </row>
    <row r="24" spans="1:3" s="89" customFormat="1" ht="25.5">
      <c r="A24" s="118">
        <v>19</v>
      </c>
      <c r="B24" s="127" t="s">
        <v>215</v>
      </c>
      <c r="C24" s="435"/>
    </row>
    <row r="25" spans="1:3" s="89" customFormat="1">
      <c r="A25" s="118">
        <v>20</v>
      </c>
      <c r="B25" s="131" t="s">
        <v>237</v>
      </c>
      <c r="C25" s="435"/>
    </row>
    <row r="26" spans="1:3" s="89" customFormat="1">
      <c r="A26" s="118">
        <v>21</v>
      </c>
      <c r="B26" s="131" t="s">
        <v>236</v>
      </c>
      <c r="C26" s="435"/>
    </row>
    <row r="27" spans="1:3" s="89" customFormat="1">
      <c r="A27" s="118">
        <v>22</v>
      </c>
      <c r="B27" s="131" t="s">
        <v>235</v>
      </c>
      <c r="C27" s="435"/>
    </row>
    <row r="28" spans="1:3" s="89" customFormat="1">
      <c r="A28" s="118">
        <v>23</v>
      </c>
      <c r="B28" s="132" t="s">
        <v>234</v>
      </c>
      <c r="C28" s="124">
        <f>C6-C12</f>
        <v>112971684.50999996</v>
      </c>
    </row>
    <row r="29" spans="1:3" s="89" customFormat="1">
      <c r="A29" s="133"/>
      <c r="B29" s="134"/>
      <c r="C29" s="126"/>
    </row>
    <row r="30" spans="1:3" s="89" customFormat="1">
      <c r="A30" s="133">
        <v>24</v>
      </c>
      <c r="B30" s="132" t="s">
        <v>233</v>
      </c>
      <c r="C30" s="124">
        <f>C31+C34</f>
        <v>0</v>
      </c>
    </row>
    <row r="31" spans="1:3" s="89" customFormat="1">
      <c r="A31" s="133">
        <v>25</v>
      </c>
      <c r="B31" s="122" t="s">
        <v>232</v>
      </c>
      <c r="C31" s="124">
        <f>C32+C33</f>
        <v>0</v>
      </c>
    </row>
    <row r="32" spans="1:3" s="89" customFormat="1">
      <c r="A32" s="133">
        <v>26</v>
      </c>
      <c r="B32" s="135" t="s">
        <v>313</v>
      </c>
      <c r="C32" s="126"/>
    </row>
    <row r="33" spans="1:3" s="89" customFormat="1">
      <c r="A33" s="133">
        <v>27</v>
      </c>
      <c r="B33" s="135" t="s">
        <v>231</v>
      </c>
      <c r="C33" s="126"/>
    </row>
    <row r="34" spans="1:3" s="89" customFormat="1">
      <c r="A34" s="133">
        <v>28</v>
      </c>
      <c r="B34" s="122" t="s">
        <v>230</v>
      </c>
      <c r="C34" s="126"/>
    </row>
    <row r="35" spans="1:3" s="89" customFormat="1">
      <c r="A35" s="133">
        <v>29</v>
      </c>
      <c r="B35" s="132" t="s">
        <v>229</v>
      </c>
      <c r="C35" s="124">
        <f>SUM(C36:C40)</f>
        <v>0</v>
      </c>
    </row>
    <row r="36" spans="1:3" s="89" customFormat="1">
      <c r="A36" s="133">
        <v>30</v>
      </c>
      <c r="B36" s="127" t="s">
        <v>228</v>
      </c>
      <c r="C36" s="126"/>
    </row>
    <row r="37" spans="1:3" s="89" customFormat="1">
      <c r="A37" s="133">
        <v>31</v>
      </c>
      <c r="B37" s="128" t="s">
        <v>227</v>
      </c>
      <c r="C37" s="126"/>
    </row>
    <row r="38" spans="1:3" s="89" customFormat="1" ht="25.5">
      <c r="A38" s="133">
        <v>32</v>
      </c>
      <c r="B38" s="127" t="s">
        <v>226</v>
      </c>
      <c r="C38" s="126"/>
    </row>
    <row r="39" spans="1:3" s="89" customFormat="1" ht="25.5">
      <c r="A39" s="133">
        <v>33</v>
      </c>
      <c r="B39" s="127" t="s">
        <v>215</v>
      </c>
      <c r="C39" s="126"/>
    </row>
    <row r="40" spans="1:3" s="89" customFormat="1">
      <c r="A40" s="133">
        <v>34</v>
      </c>
      <c r="B40" s="131" t="s">
        <v>225</v>
      </c>
      <c r="C40" s="126"/>
    </row>
    <row r="41" spans="1:3" s="89" customFormat="1">
      <c r="A41" s="133">
        <v>35</v>
      </c>
      <c r="B41" s="132" t="s">
        <v>224</v>
      </c>
      <c r="C41" s="124">
        <f>C30-C35</f>
        <v>0</v>
      </c>
    </row>
    <row r="42" spans="1:3" s="89" customFormat="1">
      <c r="A42" s="133"/>
      <c r="B42" s="134"/>
      <c r="C42" s="126"/>
    </row>
    <row r="43" spans="1:3" s="89" customFormat="1">
      <c r="A43" s="133">
        <v>36</v>
      </c>
      <c r="B43" s="136" t="s">
        <v>223</v>
      </c>
      <c r="C43" s="124">
        <f>SUM(C44:C46)</f>
        <v>7463594.1738128429</v>
      </c>
    </row>
    <row r="44" spans="1:3" s="89" customFormat="1">
      <c r="A44" s="133">
        <v>37</v>
      </c>
      <c r="B44" s="122" t="s">
        <v>222</v>
      </c>
      <c r="C44" s="126"/>
    </row>
    <row r="45" spans="1:3" s="89" customFormat="1">
      <c r="A45" s="133">
        <v>38</v>
      </c>
      <c r="B45" s="122" t="s">
        <v>221</v>
      </c>
      <c r="C45" s="126"/>
    </row>
    <row r="46" spans="1:3" s="89" customFormat="1">
      <c r="A46" s="133">
        <v>39</v>
      </c>
      <c r="B46" s="122" t="s">
        <v>220</v>
      </c>
      <c r="C46" s="435">
        <v>7463594.1738128429</v>
      </c>
    </row>
    <row r="47" spans="1:3" s="89" customFormat="1">
      <c r="A47" s="133">
        <v>40</v>
      </c>
      <c r="B47" s="136" t="s">
        <v>219</v>
      </c>
      <c r="C47" s="124">
        <f>SUM(C48:C51)</f>
        <v>0</v>
      </c>
    </row>
    <row r="48" spans="1:3" s="89" customFormat="1">
      <c r="A48" s="133">
        <v>41</v>
      </c>
      <c r="B48" s="127" t="s">
        <v>218</v>
      </c>
      <c r="C48" s="126"/>
    </row>
    <row r="49" spans="1:3" s="89" customFormat="1">
      <c r="A49" s="133">
        <v>42</v>
      </c>
      <c r="B49" s="128" t="s">
        <v>217</v>
      </c>
      <c r="C49" s="126"/>
    </row>
    <row r="50" spans="1:3" s="89" customFormat="1">
      <c r="A50" s="133">
        <v>43</v>
      </c>
      <c r="B50" s="127" t="s">
        <v>216</v>
      </c>
      <c r="C50" s="126"/>
    </row>
    <row r="51" spans="1:3" s="89" customFormat="1" ht="25.5">
      <c r="A51" s="133">
        <v>44</v>
      </c>
      <c r="B51" s="127" t="s">
        <v>215</v>
      </c>
      <c r="C51" s="126"/>
    </row>
    <row r="52" spans="1:3" s="89" customFormat="1" ht="13.5" thickBot="1">
      <c r="A52" s="137">
        <v>45</v>
      </c>
      <c r="B52" s="138" t="s">
        <v>214</v>
      </c>
      <c r="C52" s="139">
        <f>C43-C47</f>
        <v>7463594.1738128429</v>
      </c>
    </row>
    <row r="55" spans="1:3">
      <c r="B55" s="4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41" sqref="C4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3" t="s">
        <v>422</v>
      </c>
      <c r="E1" s="4"/>
      <c r="F1" s="4"/>
    </row>
    <row r="2" spans="1:6" s="100" customFormat="1" ht="15.75" customHeight="1">
      <c r="A2" s="2" t="s">
        <v>37</v>
      </c>
      <c r="B2" s="3" t="s">
        <v>426</v>
      </c>
    </row>
    <row r="3" spans="1:6" s="100" customFormat="1" ht="15.75" customHeight="1">
      <c r="A3" s="140"/>
    </row>
    <row r="4" spans="1:6" s="100" customFormat="1" ht="15.75" customHeight="1" thickBot="1">
      <c r="A4" s="100" t="s">
        <v>92</v>
      </c>
      <c r="B4" s="263" t="s">
        <v>297</v>
      </c>
      <c r="D4" s="53" t="s">
        <v>79</v>
      </c>
    </row>
    <row r="5" spans="1:6" ht="25.5">
      <c r="A5" s="141" t="s">
        <v>12</v>
      </c>
      <c r="B5" s="295" t="s">
        <v>351</v>
      </c>
      <c r="C5" s="142" t="s">
        <v>99</v>
      </c>
      <c r="D5" s="143" t="s">
        <v>100</v>
      </c>
    </row>
    <row r="6" spans="1:6" ht="15">
      <c r="A6" s="107">
        <v>1</v>
      </c>
      <c r="B6" s="144" t="s">
        <v>41</v>
      </c>
      <c r="C6" s="437">
        <v>16502415.27</v>
      </c>
      <c r="D6" s="145"/>
      <c r="E6" s="146"/>
    </row>
    <row r="7" spans="1:6" ht="15">
      <c r="A7" s="107">
        <v>2</v>
      </c>
      <c r="B7" s="147" t="s">
        <v>42</v>
      </c>
      <c r="C7" s="438">
        <v>22248270.889999997</v>
      </c>
      <c r="D7" s="148"/>
      <c r="E7" s="146"/>
    </row>
    <row r="8" spans="1:6" ht="15">
      <c r="A8" s="107">
        <v>3</v>
      </c>
      <c r="B8" s="147" t="s">
        <v>43</v>
      </c>
      <c r="C8" s="438">
        <v>88125695.909999996</v>
      </c>
      <c r="D8" s="148"/>
      <c r="E8" s="146"/>
    </row>
    <row r="9" spans="1:6" ht="15">
      <c r="A9" s="107">
        <v>4</v>
      </c>
      <c r="B9" s="147" t="s">
        <v>44</v>
      </c>
      <c r="C9" s="438">
        <v>0</v>
      </c>
      <c r="D9" s="148"/>
      <c r="E9" s="146"/>
    </row>
    <row r="10" spans="1:6" ht="15">
      <c r="A10" s="107">
        <v>5</v>
      </c>
      <c r="B10" s="147" t="s">
        <v>45</v>
      </c>
      <c r="C10" s="438">
        <v>0</v>
      </c>
      <c r="D10" s="148"/>
      <c r="E10" s="146"/>
    </row>
    <row r="11" spans="1:6" ht="15">
      <c r="A11" s="107">
        <v>6.1</v>
      </c>
      <c r="B11" s="264" t="s">
        <v>46</v>
      </c>
      <c r="C11" s="439">
        <v>541340109.9023</v>
      </c>
      <c r="D11" s="149"/>
      <c r="E11" s="150"/>
    </row>
    <row r="12" spans="1:6" ht="15.75">
      <c r="A12" s="107">
        <v>6.2</v>
      </c>
      <c r="B12" s="265" t="s">
        <v>47</v>
      </c>
      <c r="C12" s="440">
        <v>13528242.7795</v>
      </c>
      <c r="D12" s="443" t="s">
        <v>448</v>
      </c>
      <c r="E12" s="150"/>
    </row>
    <row r="13" spans="1:6">
      <c r="A13" s="107">
        <v>6</v>
      </c>
      <c r="B13" s="147" t="s">
        <v>48</v>
      </c>
      <c r="C13" s="151">
        <f>C11-C12</f>
        <v>527811867.12279999</v>
      </c>
      <c r="D13" s="149"/>
      <c r="E13" s="146"/>
    </row>
    <row r="14" spans="1:6" ht="15">
      <c r="A14" s="107">
        <v>7</v>
      </c>
      <c r="B14" s="147" t="s">
        <v>49</v>
      </c>
      <c r="C14" s="439">
        <v>11039333.889999999</v>
      </c>
      <c r="D14" s="148"/>
      <c r="E14" s="146"/>
    </row>
    <row r="15" spans="1:6" ht="15">
      <c r="A15" s="107">
        <v>8</v>
      </c>
      <c r="B15" s="293" t="s">
        <v>210</v>
      </c>
      <c r="C15" s="439">
        <v>351587</v>
      </c>
      <c r="D15" s="148"/>
      <c r="E15" s="146"/>
    </row>
    <row r="16" spans="1:6" ht="15">
      <c r="A16" s="107">
        <v>9</v>
      </c>
      <c r="B16" s="147" t="s">
        <v>50</v>
      </c>
      <c r="C16" s="438">
        <v>0</v>
      </c>
      <c r="D16" s="148"/>
      <c r="E16" s="146"/>
    </row>
    <row r="17" spans="1:5" ht="15">
      <c r="A17" s="107">
        <v>9.1</v>
      </c>
      <c r="B17" s="152" t="s">
        <v>95</v>
      </c>
      <c r="C17" s="438">
        <v>0</v>
      </c>
      <c r="D17" s="148"/>
      <c r="E17" s="146"/>
    </row>
    <row r="18" spans="1:5" ht="15">
      <c r="A18" s="107">
        <v>9.1999999999999993</v>
      </c>
      <c r="B18" s="152" t="s">
        <v>96</v>
      </c>
      <c r="C18" s="438">
        <v>0</v>
      </c>
      <c r="D18" s="148"/>
      <c r="E18" s="146"/>
    </row>
    <row r="19" spans="1:5" ht="15">
      <c r="A19" s="107">
        <v>9.3000000000000007</v>
      </c>
      <c r="B19" s="266" t="s">
        <v>279</v>
      </c>
      <c r="C19" s="438">
        <v>0</v>
      </c>
      <c r="D19" s="148"/>
      <c r="E19" s="146"/>
    </row>
    <row r="20" spans="1:5" ht="15">
      <c r="A20" s="107">
        <v>10</v>
      </c>
      <c r="B20" s="147" t="s">
        <v>51</v>
      </c>
      <c r="C20" s="439">
        <v>11544442.890000001</v>
      </c>
      <c r="D20" s="148"/>
      <c r="E20" s="146"/>
    </row>
    <row r="21" spans="1:5" ht="15.75">
      <c r="A21" s="107">
        <v>10.1</v>
      </c>
      <c r="B21" s="152" t="s">
        <v>97</v>
      </c>
      <c r="C21" s="440">
        <v>3679073.26</v>
      </c>
      <c r="D21" s="443" t="s">
        <v>449</v>
      </c>
      <c r="E21" s="146"/>
    </row>
    <row r="22" spans="1:5" ht="15">
      <c r="A22" s="107">
        <v>11</v>
      </c>
      <c r="B22" s="153" t="s">
        <v>52</v>
      </c>
      <c r="C22" s="441">
        <v>20249689.349999998</v>
      </c>
      <c r="D22" s="154"/>
      <c r="E22" s="146"/>
    </row>
    <row r="23" spans="1:5" ht="15">
      <c r="A23" s="107">
        <v>12</v>
      </c>
      <c r="B23" s="155" t="s">
        <v>53</v>
      </c>
      <c r="C23" s="156">
        <f>SUM(C6:C10,C13:C16,C20,C22)</f>
        <v>697873302.32280004</v>
      </c>
      <c r="D23" s="157"/>
      <c r="E23" s="158"/>
    </row>
    <row r="24" spans="1:5" ht="15">
      <c r="A24" s="107">
        <v>13</v>
      </c>
      <c r="B24" s="147" t="s">
        <v>55</v>
      </c>
      <c r="C24" s="442">
        <v>58988100</v>
      </c>
      <c r="D24" s="159"/>
      <c r="E24" s="146"/>
    </row>
    <row r="25" spans="1:5" ht="15">
      <c r="A25" s="107">
        <v>14</v>
      </c>
      <c r="B25" s="147" t="s">
        <v>56</v>
      </c>
      <c r="C25" s="439">
        <v>11574820.119999999</v>
      </c>
      <c r="D25" s="148"/>
      <c r="E25" s="146"/>
    </row>
    <row r="26" spans="1:5" ht="15">
      <c r="A26" s="107">
        <v>15</v>
      </c>
      <c r="B26" s="147" t="s">
        <v>57</v>
      </c>
      <c r="C26" s="439">
        <v>0</v>
      </c>
      <c r="D26" s="148"/>
      <c r="E26" s="146"/>
    </row>
    <row r="27" spans="1:5" ht="15">
      <c r="A27" s="107">
        <v>16</v>
      </c>
      <c r="B27" s="147" t="s">
        <v>58</v>
      </c>
      <c r="C27" s="439">
        <v>500000</v>
      </c>
      <c r="D27" s="148"/>
      <c r="E27" s="146"/>
    </row>
    <row r="28" spans="1:5" ht="15">
      <c r="A28" s="107">
        <v>17</v>
      </c>
      <c r="B28" s="147" t="s">
        <v>59</v>
      </c>
      <c r="C28" s="439">
        <v>0</v>
      </c>
      <c r="D28" s="148"/>
      <c r="E28" s="146"/>
    </row>
    <row r="29" spans="1:5" ht="15">
      <c r="A29" s="107">
        <v>18</v>
      </c>
      <c r="B29" s="147" t="s">
        <v>60</v>
      </c>
      <c r="C29" s="439">
        <v>464882394.37354577</v>
      </c>
      <c r="D29" s="148"/>
      <c r="E29" s="146"/>
    </row>
    <row r="30" spans="1:5" ht="15">
      <c r="A30" s="107">
        <v>19</v>
      </c>
      <c r="B30" s="147" t="s">
        <v>61</v>
      </c>
      <c r="C30" s="439">
        <v>12795330.239999998</v>
      </c>
      <c r="D30" s="148"/>
      <c r="E30" s="146"/>
    </row>
    <row r="31" spans="1:5" ht="15">
      <c r="A31" s="107">
        <v>20</v>
      </c>
      <c r="B31" s="147" t="s">
        <v>62</v>
      </c>
      <c r="C31" s="439">
        <v>23965540.839999996</v>
      </c>
      <c r="D31" s="148"/>
      <c r="E31" s="146"/>
    </row>
    <row r="32" spans="1:5" ht="15">
      <c r="A32" s="107">
        <v>21</v>
      </c>
      <c r="B32" s="153" t="s">
        <v>63</v>
      </c>
      <c r="C32" s="441">
        <v>8119900.0000000009</v>
      </c>
      <c r="D32" s="154"/>
      <c r="E32" s="146"/>
    </row>
    <row r="33" spans="1:5" ht="15">
      <c r="A33" s="107">
        <v>21.1</v>
      </c>
      <c r="B33" s="160" t="s">
        <v>98</v>
      </c>
      <c r="C33" s="441">
        <v>0</v>
      </c>
      <c r="D33" s="161"/>
      <c r="E33" s="146"/>
    </row>
    <row r="34" spans="1:5" ht="15">
      <c r="A34" s="107">
        <v>22</v>
      </c>
      <c r="B34" s="155" t="s">
        <v>64</v>
      </c>
      <c r="C34" s="156">
        <f>SUM(C24:C32)</f>
        <v>580826085.57354581</v>
      </c>
      <c r="D34" s="157"/>
      <c r="E34" s="158"/>
    </row>
    <row r="35" spans="1:5" ht="15.75">
      <c r="A35" s="107">
        <v>23</v>
      </c>
      <c r="B35" s="153" t="s">
        <v>66</v>
      </c>
      <c r="C35" s="439">
        <v>4400000</v>
      </c>
      <c r="D35" s="443" t="s">
        <v>450</v>
      </c>
      <c r="E35" s="146"/>
    </row>
    <row r="36" spans="1:5" ht="15">
      <c r="A36" s="107">
        <v>24</v>
      </c>
      <c r="B36" s="153" t="s">
        <v>67</v>
      </c>
      <c r="C36" s="439">
        <v>0</v>
      </c>
      <c r="D36" s="148"/>
      <c r="E36" s="146"/>
    </row>
    <row r="37" spans="1:5" ht="15">
      <c r="A37" s="107">
        <v>25</v>
      </c>
      <c r="B37" s="153" t="s">
        <v>68</v>
      </c>
      <c r="C37" s="439">
        <v>0</v>
      </c>
      <c r="D37" s="148"/>
      <c r="E37" s="146"/>
    </row>
    <row r="38" spans="1:5" ht="15">
      <c r="A38" s="107">
        <v>26</v>
      </c>
      <c r="B38" s="153" t="s">
        <v>69</v>
      </c>
      <c r="C38" s="439">
        <v>0</v>
      </c>
      <c r="D38" s="148"/>
      <c r="E38" s="146"/>
    </row>
    <row r="39" spans="1:5" ht="15">
      <c r="A39" s="107">
        <v>27</v>
      </c>
      <c r="B39" s="153" t="s">
        <v>70</v>
      </c>
      <c r="C39" s="439">
        <v>0</v>
      </c>
      <c r="D39" s="148"/>
      <c r="E39" s="146"/>
    </row>
    <row r="40" spans="1:5" ht="15.75">
      <c r="A40" s="107">
        <v>28</v>
      </c>
      <c r="B40" s="153" t="s">
        <v>71</v>
      </c>
      <c r="C40" s="439">
        <v>112250757.76999997</v>
      </c>
      <c r="D40" s="443" t="s">
        <v>451</v>
      </c>
      <c r="E40" s="146"/>
    </row>
    <row r="41" spans="1:5" ht="15.75">
      <c r="A41" s="107">
        <v>29</v>
      </c>
      <c r="B41" s="153" t="s">
        <v>72</v>
      </c>
      <c r="C41" s="439">
        <v>396459</v>
      </c>
      <c r="D41" s="443" t="s">
        <v>452</v>
      </c>
      <c r="E41" s="146"/>
    </row>
    <row r="42" spans="1:5" ht="15.75" thickBot="1">
      <c r="A42" s="162">
        <v>30</v>
      </c>
      <c r="B42" s="163" t="s">
        <v>277</v>
      </c>
      <c r="C42" s="164">
        <f>SUM(C35:C41)</f>
        <v>117047216.76999997</v>
      </c>
      <c r="D42" s="165"/>
      <c r="E42" s="158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C34 C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D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1" bestFit="1" customWidth="1"/>
    <col min="17" max="17" width="14.7109375" style="51" customWidth="1"/>
    <col min="18" max="18" width="13" style="51" bestFit="1" customWidth="1"/>
    <col min="19" max="19" width="34.85546875" style="51" customWidth="1"/>
    <col min="20" max="16384" width="9.140625" style="51"/>
  </cols>
  <sheetData>
    <row r="1" spans="1:19">
      <c r="A1" s="2" t="s">
        <v>36</v>
      </c>
      <c r="B1" s="3" t="s">
        <v>422</v>
      </c>
    </row>
    <row r="2" spans="1:19">
      <c r="A2" s="2" t="s">
        <v>37</v>
      </c>
      <c r="B2" s="3" t="s">
        <v>426</v>
      </c>
    </row>
    <row r="4" spans="1:19" ht="26.25" thickBot="1">
      <c r="A4" s="4" t="s">
        <v>260</v>
      </c>
      <c r="B4" s="313" t="s">
        <v>386</v>
      </c>
    </row>
    <row r="5" spans="1:19" s="303" customFormat="1">
      <c r="A5" s="298"/>
      <c r="B5" s="299"/>
      <c r="C5" s="300" t="s">
        <v>0</v>
      </c>
      <c r="D5" s="300" t="s">
        <v>1</v>
      </c>
      <c r="E5" s="300" t="s">
        <v>2</v>
      </c>
      <c r="F5" s="300" t="s">
        <v>3</v>
      </c>
      <c r="G5" s="300" t="s">
        <v>4</v>
      </c>
      <c r="H5" s="300" t="s">
        <v>11</v>
      </c>
      <c r="I5" s="300" t="s">
        <v>14</v>
      </c>
      <c r="J5" s="300" t="s">
        <v>15</v>
      </c>
      <c r="K5" s="300" t="s">
        <v>16</v>
      </c>
      <c r="L5" s="300" t="s">
        <v>17</v>
      </c>
      <c r="M5" s="300" t="s">
        <v>18</v>
      </c>
      <c r="N5" s="300" t="s">
        <v>19</v>
      </c>
      <c r="O5" s="300" t="s">
        <v>369</v>
      </c>
      <c r="P5" s="300" t="s">
        <v>370</v>
      </c>
      <c r="Q5" s="300" t="s">
        <v>371</v>
      </c>
      <c r="R5" s="301" t="s">
        <v>372</v>
      </c>
      <c r="S5" s="302" t="s">
        <v>373</v>
      </c>
    </row>
    <row r="6" spans="1:19" s="303" customFormat="1" ht="99" customHeight="1">
      <c r="A6" s="304"/>
      <c r="B6" s="495" t="s">
        <v>374</v>
      </c>
      <c r="C6" s="491">
        <v>0</v>
      </c>
      <c r="D6" s="492"/>
      <c r="E6" s="491">
        <v>0.2</v>
      </c>
      <c r="F6" s="492"/>
      <c r="G6" s="491">
        <v>0.35</v>
      </c>
      <c r="H6" s="492"/>
      <c r="I6" s="491">
        <v>0.5</v>
      </c>
      <c r="J6" s="492"/>
      <c r="K6" s="491">
        <v>0.75</v>
      </c>
      <c r="L6" s="492"/>
      <c r="M6" s="491">
        <v>1</v>
      </c>
      <c r="N6" s="492"/>
      <c r="O6" s="491">
        <v>1.5</v>
      </c>
      <c r="P6" s="492"/>
      <c r="Q6" s="491">
        <v>2.5</v>
      </c>
      <c r="R6" s="492"/>
      <c r="S6" s="493" t="s">
        <v>259</v>
      </c>
    </row>
    <row r="7" spans="1:19" s="303" customFormat="1" ht="30.75" customHeight="1">
      <c r="A7" s="304"/>
      <c r="B7" s="496"/>
      <c r="C7" s="294" t="s">
        <v>262</v>
      </c>
      <c r="D7" s="294" t="s">
        <v>261</v>
      </c>
      <c r="E7" s="294" t="s">
        <v>262</v>
      </c>
      <c r="F7" s="294" t="s">
        <v>261</v>
      </c>
      <c r="G7" s="294" t="s">
        <v>262</v>
      </c>
      <c r="H7" s="294" t="s">
        <v>261</v>
      </c>
      <c r="I7" s="294" t="s">
        <v>262</v>
      </c>
      <c r="J7" s="294" t="s">
        <v>261</v>
      </c>
      <c r="K7" s="294" t="s">
        <v>262</v>
      </c>
      <c r="L7" s="294" t="s">
        <v>261</v>
      </c>
      <c r="M7" s="294" t="s">
        <v>262</v>
      </c>
      <c r="N7" s="294" t="s">
        <v>261</v>
      </c>
      <c r="O7" s="294" t="s">
        <v>262</v>
      </c>
      <c r="P7" s="294" t="s">
        <v>261</v>
      </c>
      <c r="Q7" s="294" t="s">
        <v>262</v>
      </c>
      <c r="R7" s="294" t="s">
        <v>261</v>
      </c>
      <c r="S7" s="494"/>
    </row>
    <row r="8" spans="1:19" s="168" customFormat="1">
      <c r="A8" s="166">
        <v>1</v>
      </c>
      <c r="B8" s="1" t="s">
        <v>102</v>
      </c>
      <c r="C8" s="444">
        <v>3032256.59</v>
      </c>
      <c r="D8" s="444"/>
      <c r="E8" s="444"/>
      <c r="F8" s="445"/>
      <c r="G8" s="444"/>
      <c r="H8" s="444"/>
      <c r="I8" s="444"/>
      <c r="J8" s="444"/>
      <c r="K8" s="444"/>
      <c r="L8" s="444"/>
      <c r="M8" s="444">
        <v>19216014.299999997</v>
      </c>
      <c r="N8" s="444"/>
      <c r="O8" s="444"/>
      <c r="P8" s="444"/>
      <c r="Q8" s="444"/>
      <c r="R8" s="445"/>
      <c r="S8" s="314">
        <f>$C$6*SUM(C8:D8)+$E$6*SUM(E8:F8)+$G$6*SUM(G8:H8)+$I$6*SUM(I8:J8)+$K$6*SUM(K8:L8)+$M$6*SUM(M8:N8)+$O$6*SUM(O8:P8)+$Q$6*SUM(Q8:R8)</f>
        <v>19216014.299999997</v>
      </c>
    </row>
    <row r="9" spans="1:19" s="168" customFormat="1">
      <c r="A9" s="166">
        <v>2</v>
      </c>
      <c r="B9" s="1" t="s">
        <v>103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S9" s="314">
        <f t="shared" ref="S9:S21" si="0">$C$6*SUM(C9:D9)+$E$6*SUM(E9:F9)+$G$6*SUM(G9:H9)+$I$6*SUM(I9:J9)+$K$6*SUM(K9:L9)+$M$6*SUM(M9:N9)+$O$6*SUM(O9:P9)+$Q$6*SUM(Q9:R9)</f>
        <v>0</v>
      </c>
    </row>
    <row r="10" spans="1:19" s="168" customFormat="1">
      <c r="A10" s="166">
        <v>3</v>
      </c>
      <c r="B10" s="1" t="s">
        <v>280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5"/>
      <c r="S10" s="314">
        <f t="shared" si="0"/>
        <v>0</v>
      </c>
    </row>
    <row r="11" spans="1:19" s="168" customFormat="1">
      <c r="A11" s="166">
        <v>4</v>
      </c>
      <c r="B11" s="1" t="s">
        <v>104</v>
      </c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5"/>
      <c r="S11" s="314">
        <f t="shared" si="0"/>
        <v>0</v>
      </c>
    </row>
    <row r="12" spans="1:19" s="168" customFormat="1">
      <c r="A12" s="166">
        <v>5</v>
      </c>
      <c r="B12" s="1" t="s">
        <v>105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5"/>
      <c r="S12" s="314">
        <f t="shared" si="0"/>
        <v>0</v>
      </c>
    </row>
    <row r="13" spans="1:19" s="168" customFormat="1">
      <c r="A13" s="166">
        <v>6</v>
      </c>
      <c r="B13" s="1" t="s">
        <v>106</v>
      </c>
      <c r="C13" s="444"/>
      <c r="D13" s="444"/>
      <c r="E13" s="444">
        <v>34743070.409999996</v>
      </c>
      <c r="F13" s="444"/>
      <c r="G13" s="444"/>
      <c r="H13" s="444"/>
      <c r="I13" s="444">
        <v>37183574.138351999</v>
      </c>
      <c r="J13" s="444"/>
      <c r="K13" s="444"/>
      <c r="L13" s="444"/>
      <c r="M13" s="444">
        <v>16291099.221648</v>
      </c>
      <c r="N13" s="444"/>
      <c r="O13" s="444"/>
      <c r="P13" s="444"/>
      <c r="Q13" s="444"/>
      <c r="R13" s="445"/>
      <c r="S13" s="314">
        <f t="shared" si="0"/>
        <v>41831500.372823998</v>
      </c>
    </row>
    <row r="14" spans="1:19" s="168" customFormat="1">
      <c r="A14" s="166">
        <v>7</v>
      </c>
      <c r="B14" s="1" t="s">
        <v>107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5"/>
      <c r="S14" s="314">
        <f t="shared" si="0"/>
        <v>0</v>
      </c>
    </row>
    <row r="15" spans="1:19" s="168" customFormat="1">
      <c r="A15" s="166">
        <v>8</v>
      </c>
      <c r="B15" s="1" t="s">
        <v>108</v>
      </c>
      <c r="C15" s="444"/>
      <c r="D15" s="444"/>
      <c r="E15" s="444"/>
      <c r="F15" s="444"/>
      <c r="G15" s="444"/>
      <c r="H15" s="444"/>
      <c r="I15" s="444" t="s">
        <v>10</v>
      </c>
      <c r="J15" s="444"/>
      <c r="K15" s="444">
        <v>504506994</v>
      </c>
      <c r="L15" s="444">
        <v>5122976.9600000009</v>
      </c>
      <c r="M15" s="444">
        <v>3727323</v>
      </c>
      <c r="N15" s="444"/>
      <c r="O15" s="444">
        <v>39249357</v>
      </c>
      <c r="P15" s="444"/>
      <c r="Q15" s="444"/>
      <c r="R15" s="445"/>
      <c r="S15" s="314">
        <f t="shared" si="0"/>
        <v>444823836.71999997</v>
      </c>
    </row>
    <row r="16" spans="1:19" s="168" customFormat="1">
      <c r="A16" s="166">
        <v>9</v>
      </c>
      <c r="B16" s="1" t="s">
        <v>109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5"/>
      <c r="S16" s="314">
        <f t="shared" si="0"/>
        <v>0</v>
      </c>
    </row>
    <row r="17" spans="1:19" s="168" customFormat="1">
      <c r="A17" s="166">
        <v>10</v>
      </c>
      <c r="B17" s="1" t="s">
        <v>110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>
        <v>1780663.3990433523</v>
      </c>
      <c r="N17" s="444"/>
      <c r="O17" s="444">
        <v>48330.600956647686</v>
      </c>
      <c r="P17" s="444"/>
      <c r="Q17" s="444"/>
      <c r="R17" s="445"/>
      <c r="S17" s="314">
        <f t="shared" si="0"/>
        <v>1853159.3004783238</v>
      </c>
    </row>
    <row r="18" spans="1:19" s="168" customFormat="1">
      <c r="A18" s="166">
        <v>11</v>
      </c>
      <c r="B18" s="1" t="s">
        <v>111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>
        <v>7221.54</v>
      </c>
      <c r="P18" s="444"/>
      <c r="Q18" s="444"/>
      <c r="R18" s="445"/>
      <c r="S18" s="314">
        <f t="shared" si="0"/>
        <v>10832.31</v>
      </c>
    </row>
    <row r="19" spans="1:19" s="168" customFormat="1">
      <c r="A19" s="166">
        <v>12</v>
      </c>
      <c r="B19" s="1" t="s">
        <v>112</v>
      </c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5"/>
      <c r="S19" s="314">
        <f t="shared" si="0"/>
        <v>0</v>
      </c>
    </row>
    <row r="20" spans="1:19" s="168" customFormat="1">
      <c r="A20" s="166">
        <v>13</v>
      </c>
      <c r="B20" s="1" t="s">
        <v>258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5"/>
      <c r="S20" s="314">
        <f t="shared" si="0"/>
        <v>0</v>
      </c>
    </row>
    <row r="21" spans="1:19" s="168" customFormat="1">
      <c r="A21" s="166">
        <v>14</v>
      </c>
      <c r="B21" s="1" t="s">
        <v>114</v>
      </c>
      <c r="C21" s="444">
        <v>16502415.27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>
        <v>27889071</v>
      </c>
      <c r="N21" s="444"/>
      <c r="O21" s="444"/>
      <c r="P21" s="444"/>
      <c r="Q21" s="444">
        <v>577574.98</v>
      </c>
      <c r="R21" s="445"/>
      <c r="S21" s="314">
        <f t="shared" si="0"/>
        <v>29333008.449999999</v>
      </c>
    </row>
    <row r="22" spans="1:19" ht="13.5" thickBot="1">
      <c r="A22" s="169"/>
      <c r="B22" s="170" t="s">
        <v>115</v>
      </c>
      <c r="C22" s="171">
        <f>SUM(C8:C21)</f>
        <v>19534671.859999999</v>
      </c>
      <c r="D22" s="171">
        <f t="shared" ref="D22:J22" si="1">SUM(D8:D21)</f>
        <v>0</v>
      </c>
      <c r="E22" s="171">
        <f t="shared" si="1"/>
        <v>34743070.409999996</v>
      </c>
      <c r="F22" s="171">
        <f t="shared" si="1"/>
        <v>0</v>
      </c>
      <c r="G22" s="171">
        <f t="shared" si="1"/>
        <v>0</v>
      </c>
      <c r="H22" s="171">
        <f t="shared" si="1"/>
        <v>0</v>
      </c>
      <c r="I22" s="171">
        <f t="shared" si="1"/>
        <v>37183574.138351999</v>
      </c>
      <c r="J22" s="171">
        <f t="shared" si="1"/>
        <v>0</v>
      </c>
      <c r="K22" s="171">
        <f t="shared" ref="K22:S22" si="2">SUM(K8:K21)</f>
        <v>504506994</v>
      </c>
      <c r="L22" s="171">
        <f t="shared" si="2"/>
        <v>5122976.9600000009</v>
      </c>
      <c r="M22" s="171">
        <f t="shared" si="2"/>
        <v>68904170.920691341</v>
      </c>
      <c r="N22" s="171">
        <f t="shared" si="2"/>
        <v>0</v>
      </c>
      <c r="O22" s="171">
        <f t="shared" si="2"/>
        <v>39304909.140956648</v>
      </c>
      <c r="P22" s="171">
        <f t="shared" si="2"/>
        <v>0</v>
      </c>
      <c r="Q22" s="171">
        <f t="shared" si="2"/>
        <v>577574.98</v>
      </c>
      <c r="R22" s="171">
        <f t="shared" si="2"/>
        <v>0</v>
      </c>
      <c r="S22" s="315">
        <f t="shared" si="2"/>
        <v>537068351.45330226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36</v>
      </c>
      <c r="B1" s="3" t="s">
        <v>422</v>
      </c>
    </row>
    <row r="2" spans="1:22">
      <c r="A2" s="2" t="s">
        <v>37</v>
      </c>
      <c r="B2" s="3" t="s">
        <v>426</v>
      </c>
    </row>
    <row r="4" spans="1:22" ht="13.5" thickBot="1">
      <c r="A4" s="4" t="s">
        <v>377</v>
      </c>
      <c r="B4" s="172" t="s">
        <v>101</v>
      </c>
      <c r="V4" s="53" t="s">
        <v>79</v>
      </c>
    </row>
    <row r="5" spans="1:22" ht="12.75" customHeight="1">
      <c r="A5" s="173"/>
      <c r="B5" s="174"/>
      <c r="C5" s="497" t="s">
        <v>288</v>
      </c>
      <c r="D5" s="498"/>
      <c r="E5" s="498"/>
      <c r="F5" s="498"/>
      <c r="G5" s="498"/>
      <c r="H5" s="498"/>
      <c r="I5" s="498"/>
      <c r="J5" s="498"/>
      <c r="K5" s="498"/>
      <c r="L5" s="499"/>
      <c r="M5" s="500" t="s">
        <v>289</v>
      </c>
      <c r="N5" s="501"/>
      <c r="O5" s="501"/>
      <c r="P5" s="501"/>
      <c r="Q5" s="501"/>
      <c r="R5" s="501"/>
      <c r="S5" s="502"/>
      <c r="T5" s="505" t="s">
        <v>375</v>
      </c>
      <c r="U5" s="505" t="s">
        <v>376</v>
      </c>
      <c r="V5" s="503" t="s">
        <v>127</v>
      </c>
    </row>
    <row r="6" spans="1:22" s="113" customFormat="1" ht="102">
      <c r="A6" s="110"/>
      <c r="B6" s="175"/>
      <c r="C6" s="176" t="s">
        <v>116</v>
      </c>
      <c r="D6" s="269" t="s">
        <v>117</v>
      </c>
      <c r="E6" s="203" t="s">
        <v>291</v>
      </c>
      <c r="F6" s="203" t="s">
        <v>292</v>
      </c>
      <c r="G6" s="269" t="s">
        <v>295</v>
      </c>
      <c r="H6" s="269" t="s">
        <v>290</v>
      </c>
      <c r="I6" s="269" t="s">
        <v>118</v>
      </c>
      <c r="J6" s="269" t="s">
        <v>119</v>
      </c>
      <c r="K6" s="177" t="s">
        <v>120</v>
      </c>
      <c r="L6" s="178" t="s">
        <v>121</v>
      </c>
      <c r="M6" s="176" t="s">
        <v>293</v>
      </c>
      <c r="N6" s="177" t="s">
        <v>122</v>
      </c>
      <c r="O6" s="177" t="s">
        <v>123</v>
      </c>
      <c r="P6" s="177" t="s">
        <v>124</v>
      </c>
      <c r="Q6" s="177" t="s">
        <v>125</v>
      </c>
      <c r="R6" s="177" t="s">
        <v>126</v>
      </c>
      <c r="S6" s="296" t="s">
        <v>294</v>
      </c>
      <c r="T6" s="506"/>
      <c r="U6" s="506"/>
      <c r="V6" s="504"/>
    </row>
    <row r="7" spans="1:22" s="168" customFormat="1">
      <c r="A7" s="179">
        <v>1</v>
      </c>
      <c r="B7" s="1" t="s">
        <v>102</v>
      </c>
      <c r="C7" s="180"/>
      <c r="D7" s="167"/>
      <c r="E7" s="167"/>
      <c r="F7" s="167"/>
      <c r="G7" s="167"/>
      <c r="H7" s="167"/>
      <c r="I7" s="167"/>
      <c r="J7" s="167"/>
      <c r="K7" s="167"/>
      <c r="L7" s="181"/>
      <c r="M7" s="180"/>
      <c r="N7" s="167"/>
      <c r="O7" s="167"/>
      <c r="P7" s="167"/>
      <c r="Q7" s="167"/>
      <c r="R7" s="167"/>
      <c r="S7" s="181"/>
      <c r="T7" s="305"/>
      <c r="U7" s="305"/>
      <c r="V7" s="182">
        <f>SUM(C7:S7)</f>
        <v>0</v>
      </c>
    </row>
    <row r="8" spans="1:22" s="168" customFormat="1">
      <c r="A8" s="179">
        <v>2</v>
      </c>
      <c r="B8" s="1" t="s">
        <v>103</v>
      </c>
      <c r="C8" s="180"/>
      <c r="D8" s="167"/>
      <c r="E8" s="167"/>
      <c r="F8" s="167"/>
      <c r="G8" s="167"/>
      <c r="H8" s="167"/>
      <c r="I8" s="167"/>
      <c r="J8" s="167"/>
      <c r="K8" s="167"/>
      <c r="L8" s="181"/>
      <c r="M8" s="180"/>
      <c r="N8" s="167"/>
      <c r="O8" s="167"/>
      <c r="P8" s="167"/>
      <c r="Q8" s="167"/>
      <c r="R8" s="167"/>
      <c r="S8" s="181"/>
      <c r="T8" s="305"/>
      <c r="U8" s="305"/>
      <c r="V8" s="182">
        <f t="shared" ref="V8:V20" si="0">SUM(C8:S8)</f>
        <v>0</v>
      </c>
    </row>
    <row r="9" spans="1:22" s="168" customFormat="1">
      <c r="A9" s="179">
        <v>3</v>
      </c>
      <c r="B9" s="1" t="s">
        <v>281</v>
      </c>
      <c r="C9" s="180"/>
      <c r="D9" s="167"/>
      <c r="E9" s="167"/>
      <c r="F9" s="167"/>
      <c r="G9" s="167"/>
      <c r="H9" s="167"/>
      <c r="I9" s="167"/>
      <c r="J9" s="167"/>
      <c r="K9" s="167"/>
      <c r="L9" s="181"/>
      <c r="M9" s="180"/>
      <c r="N9" s="167"/>
      <c r="O9" s="167"/>
      <c r="P9" s="167"/>
      <c r="Q9" s="167"/>
      <c r="R9" s="167"/>
      <c r="S9" s="181"/>
      <c r="T9" s="305"/>
      <c r="U9" s="305"/>
      <c r="V9" s="182">
        <f t="shared" si="0"/>
        <v>0</v>
      </c>
    </row>
    <row r="10" spans="1:22" s="168" customFormat="1">
      <c r="A10" s="179">
        <v>4</v>
      </c>
      <c r="B10" s="1" t="s">
        <v>104</v>
      </c>
      <c r="C10" s="180"/>
      <c r="D10" s="167"/>
      <c r="E10" s="167"/>
      <c r="F10" s="167"/>
      <c r="G10" s="167"/>
      <c r="H10" s="167"/>
      <c r="I10" s="167"/>
      <c r="J10" s="167"/>
      <c r="K10" s="167"/>
      <c r="L10" s="181"/>
      <c r="M10" s="180"/>
      <c r="N10" s="167"/>
      <c r="O10" s="167"/>
      <c r="P10" s="167"/>
      <c r="Q10" s="167"/>
      <c r="R10" s="167"/>
      <c r="S10" s="181"/>
      <c r="T10" s="305"/>
      <c r="U10" s="305"/>
      <c r="V10" s="182">
        <f t="shared" si="0"/>
        <v>0</v>
      </c>
    </row>
    <row r="11" spans="1:22" s="168" customFormat="1">
      <c r="A11" s="179">
        <v>5</v>
      </c>
      <c r="B11" s="1" t="s">
        <v>105</v>
      </c>
      <c r="C11" s="180"/>
      <c r="D11" s="167"/>
      <c r="E11" s="167"/>
      <c r="F11" s="167"/>
      <c r="G11" s="167"/>
      <c r="H11" s="167"/>
      <c r="I11" s="167"/>
      <c r="J11" s="167"/>
      <c r="K11" s="167"/>
      <c r="L11" s="181"/>
      <c r="M11" s="180"/>
      <c r="N11" s="167"/>
      <c r="O11" s="167"/>
      <c r="P11" s="167"/>
      <c r="Q11" s="167"/>
      <c r="R11" s="167"/>
      <c r="S11" s="181"/>
      <c r="T11" s="305"/>
      <c r="U11" s="305"/>
      <c r="V11" s="182">
        <f t="shared" si="0"/>
        <v>0</v>
      </c>
    </row>
    <row r="12" spans="1:22" s="168" customFormat="1">
      <c r="A12" s="179">
        <v>6</v>
      </c>
      <c r="B12" s="1" t="s">
        <v>106</v>
      </c>
      <c r="C12" s="180"/>
      <c r="D12" s="167"/>
      <c r="E12" s="167"/>
      <c r="F12" s="167"/>
      <c r="G12" s="167"/>
      <c r="H12" s="167"/>
      <c r="I12" s="167"/>
      <c r="J12" s="167"/>
      <c r="K12" s="167"/>
      <c r="L12" s="181"/>
      <c r="M12" s="180"/>
      <c r="N12" s="167"/>
      <c r="O12" s="167"/>
      <c r="P12" s="167"/>
      <c r="Q12" s="167"/>
      <c r="R12" s="167"/>
      <c r="S12" s="181"/>
      <c r="T12" s="305"/>
      <c r="U12" s="305"/>
      <c r="V12" s="182">
        <f t="shared" si="0"/>
        <v>0</v>
      </c>
    </row>
    <row r="13" spans="1:22" s="168" customFormat="1">
      <c r="A13" s="179">
        <v>7</v>
      </c>
      <c r="B13" s="1" t="s">
        <v>107</v>
      </c>
      <c r="C13" s="180"/>
      <c r="D13" s="167"/>
      <c r="E13" s="167"/>
      <c r="F13" s="167"/>
      <c r="G13" s="167"/>
      <c r="H13" s="167"/>
      <c r="I13" s="167"/>
      <c r="J13" s="167"/>
      <c r="K13" s="167"/>
      <c r="L13" s="181"/>
      <c r="M13" s="180"/>
      <c r="N13" s="167"/>
      <c r="O13" s="167"/>
      <c r="P13" s="167"/>
      <c r="Q13" s="167"/>
      <c r="R13" s="167"/>
      <c r="S13" s="181"/>
      <c r="T13" s="305"/>
      <c r="U13" s="305"/>
      <c r="V13" s="182">
        <f t="shared" si="0"/>
        <v>0</v>
      </c>
    </row>
    <row r="14" spans="1:22" s="168" customFormat="1">
      <c r="A14" s="179">
        <v>8</v>
      </c>
      <c r="B14" s="1" t="s">
        <v>108</v>
      </c>
      <c r="C14" s="180"/>
      <c r="D14" s="167"/>
      <c r="E14" s="167"/>
      <c r="F14" s="167"/>
      <c r="G14" s="167"/>
      <c r="H14" s="167"/>
      <c r="I14" s="167"/>
      <c r="J14" s="167"/>
      <c r="K14" s="167"/>
      <c r="L14" s="181"/>
      <c r="M14" s="180"/>
      <c r="N14" s="167"/>
      <c r="O14" s="167"/>
      <c r="P14" s="167"/>
      <c r="Q14" s="167"/>
      <c r="R14" s="167"/>
      <c r="S14" s="181"/>
      <c r="T14" s="305"/>
      <c r="U14" s="305"/>
      <c r="V14" s="182">
        <f t="shared" si="0"/>
        <v>0</v>
      </c>
    </row>
    <row r="15" spans="1:22" s="168" customFormat="1">
      <c r="A15" s="179">
        <v>9</v>
      </c>
      <c r="B15" s="1" t="s">
        <v>109</v>
      </c>
      <c r="C15" s="180"/>
      <c r="D15" s="167"/>
      <c r="E15" s="167"/>
      <c r="F15" s="167"/>
      <c r="G15" s="167"/>
      <c r="H15" s="167"/>
      <c r="I15" s="167"/>
      <c r="J15" s="167"/>
      <c r="K15" s="167"/>
      <c r="L15" s="181"/>
      <c r="M15" s="180"/>
      <c r="N15" s="167"/>
      <c r="O15" s="167"/>
      <c r="P15" s="167"/>
      <c r="Q15" s="167"/>
      <c r="R15" s="167"/>
      <c r="S15" s="181"/>
      <c r="T15" s="305"/>
      <c r="U15" s="305"/>
      <c r="V15" s="182">
        <f t="shared" si="0"/>
        <v>0</v>
      </c>
    </row>
    <row r="16" spans="1:22" s="168" customFormat="1">
      <c r="A16" s="179">
        <v>10</v>
      </c>
      <c r="B16" s="1" t="s">
        <v>110</v>
      </c>
      <c r="C16" s="180"/>
      <c r="D16" s="167"/>
      <c r="E16" s="167"/>
      <c r="F16" s="167"/>
      <c r="G16" s="167"/>
      <c r="H16" s="167"/>
      <c r="I16" s="167"/>
      <c r="J16" s="167"/>
      <c r="K16" s="167"/>
      <c r="L16" s="181"/>
      <c r="M16" s="180"/>
      <c r="N16" s="167"/>
      <c r="O16" s="167"/>
      <c r="P16" s="167"/>
      <c r="Q16" s="167"/>
      <c r="R16" s="167"/>
      <c r="S16" s="181"/>
      <c r="T16" s="305"/>
      <c r="U16" s="305"/>
      <c r="V16" s="182">
        <f t="shared" si="0"/>
        <v>0</v>
      </c>
    </row>
    <row r="17" spans="1:22" s="168" customFormat="1">
      <c r="A17" s="179">
        <v>11</v>
      </c>
      <c r="B17" s="1" t="s">
        <v>111</v>
      </c>
      <c r="C17" s="180"/>
      <c r="D17" s="167"/>
      <c r="E17" s="167"/>
      <c r="F17" s="167"/>
      <c r="G17" s="167"/>
      <c r="H17" s="167"/>
      <c r="I17" s="167"/>
      <c r="J17" s="167"/>
      <c r="K17" s="167"/>
      <c r="L17" s="181"/>
      <c r="M17" s="180"/>
      <c r="N17" s="167"/>
      <c r="O17" s="167"/>
      <c r="P17" s="167"/>
      <c r="Q17" s="167"/>
      <c r="R17" s="167"/>
      <c r="S17" s="181"/>
      <c r="T17" s="305"/>
      <c r="U17" s="305"/>
      <c r="V17" s="182">
        <f t="shared" si="0"/>
        <v>0</v>
      </c>
    </row>
    <row r="18" spans="1:22" s="168" customFormat="1">
      <c r="A18" s="179">
        <v>12</v>
      </c>
      <c r="B18" s="1" t="s">
        <v>112</v>
      </c>
      <c r="C18" s="180"/>
      <c r="D18" s="167"/>
      <c r="E18" s="167"/>
      <c r="F18" s="167"/>
      <c r="G18" s="167"/>
      <c r="H18" s="167"/>
      <c r="I18" s="167"/>
      <c r="J18" s="167"/>
      <c r="K18" s="167"/>
      <c r="L18" s="181"/>
      <c r="M18" s="180"/>
      <c r="N18" s="167"/>
      <c r="O18" s="167"/>
      <c r="P18" s="167"/>
      <c r="Q18" s="167"/>
      <c r="R18" s="167"/>
      <c r="S18" s="181"/>
      <c r="T18" s="305"/>
      <c r="U18" s="305"/>
      <c r="V18" s="182">
        <f t="shared" si="0"/>
        <v>0</v>
      </c>
    </row>
    <row r="19" spans="1:22" s="168" customFormat="1">
      <c r="A19" s="179">
        <v>13</v>
      </c>
      <c r="B19" s="1" t="s">
        <v>113</v>
      </c>
      <c r="C19" s="180"/>
      <c r="D19" s="167"/>
      <c r="E19" s="167"/>
      <c r="F19" s="167"/>
      <c r="G19" s="167"/>
      <c r="H19" s="167"/>
      <c r="I19" s="167"/>
      <c r="J19" s="167"/>
      <c r="K19" s="167"/>
      <c r="L19" s="181"/>
      <c r="M19" s="180"/>
      <c r="N19" s="167"/>
      <c r="O19" s="167"/>
      <c r="P19" s="167"/>
      <c r="Q19" s="167"/>
      <c r="R19" s="167"/>
      <c r="S19" s="181"/>
      <c r="T19" s="305"/>
      <c r="U19" s="305"/>
      <c r="V19" s="182">
        <f t="shared" si="0"/>
        <v>0</v>
      </c>
    </row>
    <row r="20" spans="1:22" s="168" customFormat="1">
      <c r="A20" s="179">
        <v>14</v>
      </c>
      <c r="B20" s="1" t="s">
        <v>114</v>
      </c>
      <c r="C20" s="180"/>
      <c r="D20" s="167"/>
      <c r="E20" s="167"/>
      <c r="F20" s="167"/>
      <c r="G20" s="167"/>
      <c r="H20" s="167"/>
      <c r="I20" s="167"/>
      <c r="J20" s="167"/>
      <c r="K20" s="167"/>
      <c r="L20" s="181"/>
      <c r="M20" s="180"/>
      <c r="N20" s="167"/>
      <c r="O20" s="167"/>
      <c r="P20" s="167"/>
      <c r="Q20" s="167"/>
      <c r="R20" s="167"/>
      <c r="S20" s="181"/>
      <c r="T20" s="305"/>
      <c r="U20" s="305"/>
      <c r="V20" s="182">
        <f t="shared" si="0"/>
        <v>0</v>
      </c>
    </row>
    <row r="21" spans="1:22" ht="13.5" thickBot="1">
      <c r="A21" s="169"/>
      <c r="B21" s="183" t="s">
        <v>115</v>
      </c>
      <c r="C21" s="184">
        <f>SUM(C7:C20)</f>
        <v>0</v>
      </c>
      <c r="D21" s="171">
        <f t="shared" ref="D21:V21" si="1">SUM(D7:D20)</f>
        <v>0</v>
      </c>
      <c r="E21" s="171">
        <f t="shared" si="1"/>
        <v>0</v>
      </c>
      <c r="F21" s="171">
        <f t="shared" si="1"/>
        <v>0</v>
      </c>
      <c r="G21" s="171">
        <f t="shared" si="1"/>
        <v>0</v>
      </c>
      <c r="H21" s="171">
        <f t="shared" si="1"/>
        <v>0</v>
      </c>
      <c r="I21" s="171">
        <f t="shared" si="1"/>
        <v>0</v>
      </c>
      <c r="J21" s="171">
        <f t="shared" si="1"/>
        <v>0</v>
      </c>
      <c r="K21" s="171">
        <f t="shared" si="1"/>
        <v>0</v>
      </c>
      <c r="L21" s="185">
        <f t="shared" si="1"/>
        <v>0</v>
      </c>
      <c r="M21" s="184">
        <f t="shared" si="1"/>
        <v>0</v>
      </c>
      <c r="N21" s="171">
        <f t="shared" si="1"/>
        <v>0</v>
      </c>
      <c r="O21" s="171">
        <f t="shared" si="1"/>
        <v>0</v>
      </c>
      <c r="P21" s="171">
        <f t="shared" si="1"/>
        <v>0</v>
      </c>
      <c r="Q21" s="171">
        <f t="shared" si="1"/>
        <v>0</v>
      </c>
      <c r="R21" s="171">
        <f t="shared" si="1"/>
        <v>0</v>
      </c>
      <c r="S21" s="185">
        <f>SUM(S7:S20)</f>
        <v>0</v>
      </c>
      <c r="T21" s="185">
        <f>SUM(T7:T20)</f>
        <v>0</v>
      </c>
      <c r="U21" s="185">
        <f t="shared" ref="U21" si="2">SUM(U7:U20)</f>
        <v>0</v>
      </c>
      <c r="V21" s="186">
        <f t="shared" si="1"/>
        <v>0</v>
      </c>
    </row>
    <row r="24" spans="1:22">
      <c r="A24" s="7"/>
      <c r="B24" s="7"/>
      <c r="C24" s="87"/>
      <c r="D24" s="87"/>
      <c r="E24" s="87"/>
    </row>
    <row r="25" spans="1:22">
      <c r="A25" s="187"/>
      <c r="B25" s="187"/>
      <c r="C25" s="7"/>
      <c r="D25" s="87"/>
      <c r="E25" s="87"/>
    </row>
    <row r="26" spans="1:22">
      <c r="A26" s="187"/>
      <c r="B26" s="88"/>
      <c r="C26" s="7"/>
      <c r="D26" s="87"/>
      <c r="E26" s="87"/>
    </row>
    <row r="27" spans="1:22">
      <c r="A27" s="187"/>
      <c r="B27" s="187"/>
      <c r="C27" s="7"/>
      <c r="D27" s="87"/>
      <c r="E27" s="87"/>
    </row>
    <row r="28" spans="1:22">
      <c r="A28" s="187"/>
      <c r="B28" s="88"/>
      <c r="C28" s="7"/>
      <c r="D28" s="87"/>
      <c r="E28" s="8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J11" sqref="J1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6" customWidth="1"/>
    <col min="4" max="4" width="14.85546875" style="306" bestFit="1" customWidth="1"/>
    <col min="5" max="5" width="17.7109375" style="306" customWidth="1"/>
    <col min="6" max="6" width="15.85546875" style="306" customWidth="1"/>
    <col min="7" max="7" width="17.42578125" style="306" customWidth="1"/>
    <col min="8" max="8" width="15.28515625" style="306" customWidth="1"/>
    <col min="9" max="16384" width="9.140625" style="51"/>
  </cols>
  <sheetData>
    <row r="1" spans="1:9">
      <c r="A1" s="2" t="s">
        <v>36</v>
      </c>
      <c r="B1" s="3" t="s">
        <v>422</v>
      </c>
    </row>
    <row r="2" spans="1:9">
      <c r="A2" s="2" t="s">
        <v>37</v>
      </c>
      <c r="B2" s="3" t="s">
        <v>426</v>
      </c>
    </row>
    <row r="4" spans="1:9" ht="13.5" thickBot="1">
      <c r="A4" s="2" t="s">
        <v>264</v>
      </c>
      <c r="B4" s="172" t="s">
        <v>387</v>
      </c>
    </row>
    <row r="5" spans="1:9">
      <c r="A5" s="173"/>
      <c r="B5" s="188"/>
      <c r="C5" s="307" t="s">
        <v>0</v>
      </c>
      <c r="D5" s="307" t="s">
        <v>1</v>
      </c>
      <c r="E5" s="307" t="s">
        <v>2</v>
      </c>
      <c r="F5" s="307" t="s">
        <v>3</v>
      </c>
      <c r="G5" s="308" t="s">
        <v>4</v>
      </c>
      <c r="H5" s="309" t="s">
        <v>11</v>
      </c>
      <c r="I5" s="189"/>
    </row>
    <row r="6" spans="1:9" s="189" customFormat="1" ht="12.75" customHeight="1">
      <c r="A6" s="190"/>
      <c r="B6" s="509" t="s">
        <v>263</v>
      </c>
      <c r="C6" s="511" t="s">
        <v>379</v>
      </c>
      <c r="D6" s="513" t="s">
        <v>378</v>
      </c>
      <c r="E6" s="514"/>
      <c r="F6" s="511" t="s">
        <v>383</v>
      </c>
      <c r="G6" s="511" t="s">
        <v>384</v>
      </c>
      <c r="H6" s="507" t="s">
        <v>382</v>
      </c>
    </row>
    <row r="7" spans="1:9" ht="38.25">
      <c r="A7" s="192"/>
      <c r="B7" s="510"/>
      <c r="C7" s="512"/>
      <c r="D7" s="310" t="s">
        <v>381</v>
      </c>
      <c r="E7" s="310" t="s">
        <v>380</v>
      </c>
      <c r="F7" s="512"/>
      <c r="G7" s="512"/>
      <c r="H7" s="508"/>
      <c r="I7" s="189"/>
    </row>
    <row r="8" spans="1:9">
      <c r="A8" s="190">
        <v>1</v>
      </c>
      <c r="B8" s="1" t="s">
        <v>102</v>
      </c>
      <c r="C8" s="446">
        <v>22248270.889999997</v>
      </c>
      <c r="D8" s="447"/>
      <c r="E8" s="446"/>
      <c r="F8" s="446">
        <v>19216014.299999997</v>
      </c>
      <c r="G8" s="448">
        <v>19216014.299999997</v>
      </c>
      <c r="H8" s="312">
        <f>G8/(C8+E8)</f>
        <v>0.86370821332623571</v>
      </c>
    </row>
    <row r="9" spans="1:9" ht="15" customHeight="1">
      <c r="A9" s="190">
        <v>2</v>
      </c>
      <c r="B9" s="1" t="s">
        <v>103</v>
      </c>
      <c r="C9" s="446">
        <v>0</v>
      </c>
      <c r="D9" s="447"/>
      <c r="E9" s="446"/>
      <c r="F9" s="446">
        <v>0</v>
      </c>
      <c r="G9" s="448">
        <v>0</v>
      </c>
      <c r="H9" s="312"/>
    </row>
    <row r="10" spans="1:9">
      <c r="A10" s="190">
        <v>3</v>
      </c>
      <c r="B10" s="1" t="s">
        <v>281</v>
      </c>
      <c r="C10" s="446">
        <v>0</v>
      </c>
      <c r="D10" s="447"/>
      <c r="E10" s="446"/>
      <c r="F10" s="446">
        <v>0</v>
      </c>
      <c r="G10" s="448">
        <v>0</v>
      </c>
      <c r="H10" s="312"/>
    </row>
    <row r="11" spans="1:9">
      <c r="A11" s="190">
        <v>4</v>
      </c>
      <c r="B11" s="1" t="s">
        <v>104</v>
      </c>
      <c r="C11" s="446">
        <v>0</v>
      </c>
      <c r="D11" s="447"/>
      <c r="E11" s="446"/>
      <c r="F11" s="446">
        <v>0</v>
      </c>
      <c r="G11" s="448">
        <v>0</v>
      </c>
      <c r="H11" s="312"/>
    </row>
    <row r="12" spans="1:9">
      <c r="A12" s="190">
        <v>5</v>
      </c>
      <c r="B12" s="1" t="s">
        <v>105</v>
      </c>
      <c r="C12" s="446">
        <v>0</v>
      </c>
      <c r="D12" s="447"/>
      <c r="E12" s="446"/>
      <c r="F12" s="446">
        <v>0</v>
      </c>
      <c r="G12" s="448">
        <v>0</v>
      </c>
      <c r="H12" s="312"/>
    </row>
    <row r="13" spans="1:9">
      <c r="A13" s="190">
        <v>6</v>
      </c>
      <c r="B13" s="1" t="s">
        <v>106</v>
      </c>
      <c r="C13" s="446">
        <v>88217743.770000011</v>
      </c>
      <c r="D13" s="447"/>
      <c r="E13" s="446"/>
      <c r="F13" s="446">
        <v>41831500.372823998</v>
      </c>
      <c r="G13" s="448">
        <v>41831500.372823998</v>
      </c>
      <c r="H13" s="312">
        <f t="shared" ref="H13:H22" si="0">G13/(C13+E13)</f>
        <v>0.47418465475479021</v>
      </c>
    </row>
    <row r="14" spans="1:9">
      <c r="A14" s="190">
        <v>7</v>
      </c>
      <c r="B14" s="1" t="s">
        <v>107</v>
      </c>
      <c r="C14" s="446">
        <v>0</v>
      </c>
      <c r="D14" s="447"/>
      <c r="E14" s="446"/>
      <c r="F14" s="447">
        <v>0</v>
      </c>
      <c r="G14" s="449">
        <v>0</v>
      </c>
      <c r="H14" s="312"/>
    </row>
    <row r="15" spans="1:9">
      <c r="A15" s="190">
        <v>8</v>
      </c>
      <c r="B15" s="1" t="s">
        <v>108</v>
      </c>
      <c r="C15" s="446">
        <v>547483674</v>
      </c>
      <c r="D15" s="447">
        <v>25614884.800000001</v>
      </c>
      <c r="E15" s="446">
        <v>5122976.9600000009</v>
      </c>
      <c r="F15" s="447">
        <v>444823836.72000003</v>
      </c>
      <c r="G15" s="449">
        <v>444823836.72000003</v>
      </c>
      <c r="H15" s="312">
        <f t="shared" si="0"/>
        <v>0.80495563335555698</v>
      </c>
    </row>
    <row r="16" spans="1:9">
      <c r="A16" s="190">
        <v>9</v>
      </c>
      <c r="B16" s="1" t="s">
        <v>109</v>
      </c>
      <c r="C16" s="446">
        <v>0</v>
      </c>
      <c r="D16" s="447"/>
      <c r="E16" s="446"/>
      <c r="F16" s="447">
        <v>0</v>
      </c>
      <c r="G16" s="449">
        <v>0</v>
      </c>
      <c r="H16" s="312"/>
    </row>
    <row r="17" spans="1:8">
      <c r="A17" s="190">
        <v>10</v>
      </c>
      <c r="B17" s="1" t="s">
        <v>110</v>
      </c>
      <c r="C17" s="446">
        <v>1828994</v>
      </c>
      <c r="D17" s="447"/>
      <c r="E17" s="446"/>
      <c r="F17" s="447">
        <v>1853159.3004783238</v>
      </c>
      <c r="G17" s="449">
        <v>1853159.3004783238</v>
      </c>
      <c r="H17" s="312">
        <f t="shared" si="0"/>
        <v>1.0132123454086366</v>
      </c>
    </row>
    <row r="18" spans="1:8">
      <c r="A18" s="190">
        <v>11</v>
      </c>
      <c r="B18" s="1" t="s">
        <v>111</v>
      </c>
      <c r="C18" s="446">
        <v>7221.54</v>
      </c>
      <c r="D18" s="447"/>
      <c r="E18" s="446"/>
      <c r="F18" s="447">
        <v>10832.31</v>
      </c>
      <c r="G18" s="449">
        <v>10832.31</v>
      </c>
      <c r="H18" s="312">
        <f t="shared" si="0"/>
        <v>1.5</v>
      </c>
    </row>
    <row r="19" spans="1:8">
      <c r="A19" s="190">
        <v>12</v>
      </c>
      <c r="B19" s="1" t="s">
        <v>112</v>
      </c>
      <c r="C19" s="446">
        <v>0</v>
      </c>
      <c r="D19" s="447"/>
      <c r="E19" s="446"/>
      <c r="F19" s="447">
        <v>0</v>
      </c>
      <c r="G19" s="449">
        <v>0</v>
      </c>
      <c r="H19" s="312"/>
    </row>
    <row r="20" spans="1:8">
      <c r="A20" s="190">
        <v>13</v>
      </c>
      <c r="B20" s="1" t="s">
        <v>258</v>
      </c>
      <c r="C20" s="446">
        <v>0</v>
      </c>
      <c r="D20" s="447"/>
      <c r="E20" s="446"/>
      <c r="F20" s="447">
        <v>0</v>
      </c>
      <c r="G20" s="449">
        <v>0</v>
      </c>
      <c r="H20" s="312"/>
    </row>
    <row r="21" spans="1:8">
      <c r="A21" s="190">
        <v>14</v>
      </c>
      <c r="B21" s="1" t="s">
        <v>114</v>
      </c>
      <c r="C21" s="446">
        <v>44969061.25</v>
      </c>
      <c r="D21" s="447"/>
      <c r="E21" s="446"/>
      <c r="F21" s="447">
        <v>29333008.449999996</v>
      </c>
      <c r="G21" s="449">
        <v>29333008.449999996</v>
      </c>
      <c r="H21" s="312">
        <f t="shared" si="0"/>
        <v>0.65229310184899614</v>
      </c>
    </row>
    <row r="22" spans="1:8" ht="13.5" thickBot="1">
      <c r="A22" s="193"/>
      <c r="B22" s="194" t="s">
        <v>115</v>
      </c>
      <c r="C22" s="311">
        <f>SUM(C8:C21)</f>
        <v>704754965.44999993</v>
      </c>
      <c r="D22" s="311">
        <f>SUM(D8:D21)</f>
        <v>25614884.800000001</v>
      </c>
      <c r="E22" s="311">
        <f>SUM(E8:E21)</f>
        <v>5122976.9600000009</v>
      </c>
      <c r="F22" s="311">
        <f>SUM(F8:F21)</f>
        <v>537068351.45330238</v>
      </c>
      <c r="G22" s="311">
        <f>SUM(G8:G21)</f>
        <v>537068351.45330238</v>
      </c>
      <c r="H22" s="450">
        <f t="shared" si="0"/>
        <v>0.75656436038846664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06" bestFit="1" customWidth="1"/>
    <col min="2" max="2" width="78" style="306" customWidth="1"/>
    <col min="3" max="11" width="12.7109375" style="306" customWidth="1"/>
    <col min="12" max="16384" width="9.140625" style="306"/>
  </cols>
  <sheetData>
    <row r="1" spans="1:11">
      <c r="A1" s="306" t="s">
        <v>36</v>
      </c>
      <c r="B1" s="3" t="s">
        <v>422</v>
      </c>
    </row>
    <row r="2" spans="1:11">
      <c r="A2" s="306" t="s">
        <v>37</v>
      </c>
      <c r="B2" s="3" t="s">
        <v>426</v>
      </c>
      <c r="C2" s="327"/>
      <c r="D2" s="327"/>
    </row>
    <row r="3" spans="1:11">
      <c r="B3" s="327"/>
      <c r="C3" s="327"/>
      <c r="D3" s="327"/>
    </row>
    <row r="4" spans="1:11" ht="13.5" thickBot="1">
      <c r="A4" s="306" t="s">
        <v>260</v>
      </c>
      <c r="B4" s="358" t="s">
        <v>388</v>
      </c>
      <c r="C4" s="327"/>
      <c r="D4" s="327"/>
    </row>
    <row r="5" spans="1:11" ht="30" customHeight="1">
      <c r="A5" s="515"/>
      <c r="B5" s="516"/>
      <c r="C5" s="517" t="s">
        <v>419</v>
      </c>
      <c r="D5" s="517"/>
      <c r="E5" s="517"/>
      <c r="F5" s="517" t="s">
        <v>420</v>
      </c>
      <c r="G5" s="517"/>
      <c r="H5" s="517"/>
      <c r="I5" s="517" t="s">
        <v>421</v>
      </c>
      <c r="J5" s="517"/>
      <c r="K5" s="518"/>
    </row>
    <row r="6" spans="1:11">
      <c r="A6" s="328"/>
      <c r="B6" s="329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8" t="s">
        <v>77</v>
      </c>
      <c r="I6" s="58" t="s">
        <v>75</v>
      </c>
      <c r="J6" s="58" t="s">
        <v>76</v>
      </c>
      <c r="K6" s="58" t="s">
        <v>77</v>
      </c>
    </row>
    <row r="7" spans="1:11">
      <c r="A7" s="330" t="s">
        <v>391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>
      <c r="A8" s="333">
        <v>1</v>
      </c>
      <c r="B8" s="334" t="s">
        <v>389</v>
      </c>
      <c r="C8" s="335"/>
      <c r="D8" s="335"/>
      <c r="E8" s="335"/>
      <c r="F8" s="451">
        <v>31887228.187063921</v>
      </c>
      <c r="G8" s="451">
        <v>40727000.776528992</v>
      </c>
      <c r="H8" s="452">
        <f>F8+G8</f>
        <v>72614228.963592917</v>
      </c>
      <c r="I8" s="451">
        <v>14979868.366333336</v>
      </c>
      <c r="J8" s="451">
        <v>26665990.216666918</v>
      </c>
      <c r="K8" s="453">
        <f>I8+J8</f>
        <v>41645858.583000258</v>
      </c>
    </row>
    <row r="9" spans="1:11">
      <c r="A9" s="330" t="s">
        <v>392</v>
      </c>
      <c r="B9" s="331"/>
      <c r="C9" s="331"/>
      <c r="D9" s="331"/>
      <c r="E9" s="331"/>
      <c r="F9" s="331"/>
      <c r="G9" s="331"/>
      <c r="H9" s="331"/>
      <c r="I9" s="331"/>
      <c r="J9" s="331"/>
      <c r="K9" s="332"/>
    </row>
    <row r="10" spans="1:11">
      <c r="A10" s="336">
        <v>2</v>
      </c>
      <c r="B10" s="337" t="s">
        <v>400</v>
      </c>
      <c r="C10" s="454">
        <v>8471691.9052222222</v>
      </c>
      <c r="D10" s="455">
        <v>841549.81819841277</v>
      </c>
      <c r="E10" s="455">
        <f>C10+D10</f>
        <v>9313241.7234206349</v>
      </c>
      <c r="F10" s="455">
        <v>4235845.9526111102</v>
      </c>
      <c r="G10" s="455">
        <v>420774.9090992065</v>
      </c>
      <c r="H10" s="452">
        <f>F10+G10</f>
        <v>4656620.8617103165</v>
      </c>
      <c r="I10" s="455">
        <v>423584.59526111116</v>
      </c>
      <c r="J10" s="455">
        <v>42077.490909920642</v>
      </c>
      <c r="K10" s="456">
        <f>I10+J10</f>
        <v>465662.08617103181</v>
      </c>
    </row>
    <row r="11" spans="1:11">
      <c r="A11" s="336">
        <v>3</v>
      </c>
      <c r="B11" s="337" t="s">
        <v>394</v>
      </c>
      <c r="C11" s="454">
        <v>10570350.383062305</v>
      </c>
      <c r="D11" s="455">
        <v>5807254.3847912699</v>
      </c>
      <c r="E11" s="455">
        <f>C11+D11</f>
        <v>16377604.767853575</v>
      </c>
      <c r="F11" s="455">
        <v>10559372.45495159</v>
      </c>
      <c r="G11" s="455">
        <v>5788872.2851519836</v>
      </c>
      <c r="H11" s="452">
        <f t="shared" ref="H11:H15" si="0">F11+G11</f>
        <v>16348244.740103573</v>
      </c>
      <c r="I11" s="455">
        <v>10559372.45495159</v>
      </c>
      <c r="J11" s="455">
        <v>5788872.2851519836</v>
      </c>
      <c r="K11" s="456">
        <f>I11+J11</f>
        <v>16348244.740103573</v>
      </c>
    </row>
    <row r="12" spans="1:11">
      <c r="A12" s="336">
        <v>4</v>
      </c>
      <c r="B12" s="337" t="s">
        <v>395</v>
      </c>
      <c r="C12" s="454"/>
      <c r="D12" s="455"/>
      <c r="E12" s="455"/>
      <c r="F12" s="338"/>
      <c r="G12" s="338"/>
      <c r="H12" s="452">
        <f t="shared" si="0"/>
        <v>0</v>
      </c>
      <c r="I12" s="455"/>
      <c r="J12" s="455"/>
      <c r="K12" s="456">
        <f t="shared" ref="K12:K16" si="1">I12+J12</f>
        <v>0</v>
      </c>
    </row>
    <row r="13" spans="1:11">
      <c r="A13" s="336">
        <v>5</v>
      </c>
      <c r="B13" s="337" t="s">
        <v>403</v>
      </c>
      <c r="C13" s="454"/>
      <c r="D13" s="455"/>
      <c r="E13" s="455"/>
      <c r="F13" s="338"/>
      <c r="G13" s="338"/>
      <c r="H13" s="452">
        <f t="shared" si="0"/>
        <v>0</v>
      </c>
      <c r="I13" s="455"/>
      <c r="J13" s="455"/>
      <c r="K13" s="456">
        <f t="shared" si="1"/>
        <v>0</v>
      </c>
    </row>
    <row r="14" spans="1:11">
      <c r="A14" s="336">
        <v>6</v>
      </c>
      <c r="B14" s="337" t="s">
        <v>414</v>
      </c>
      <c r="C14" s="454">
        <v>28035775.982761901</v>
      </c>
      <c r="D14" s="455">
        <v>0</v>
      </c>
      <c r="E14" s="455">
        <f>C14+D14</f>
        <v>28035775.982761901</v>
      </c>
      <c r="F14" s="455">
        <v>8410732.7948285695</v>
      </c>
      <c r="G14" s="455">
        <v>0</v>
      </c>
      <c r="H14" s="452">
        <f t="shared" si="0"/>
        <v>8410732.7948285695</v>
      </c>
      <c r="I14" s="455">
        <v>1401788.7991380952</v>
      </c>
      <c r="J14" s="455"/>
      <c r="K14" s="456">
        <f t="shared" si="1"/>
        <v>1401788.7991380952</v>
      </c>
    </row>
    <row r="15" spans="1:11">
      <c r="A15" s="336">
        <v>7</v>
      </c>
      <c r="B15" s="337" t="s">
        <v>415</v>
      </c>
      <c r="C15" s="454">
        <v>4142032.3462222219</v>
      </c>
      <c r="D15" s="455">
        <v>650327.07525396824</v>
      </c>
      <c r="E15" s="455">
        <f>C15+D15</f>
        <v>4792359.42147619</v>
      </c>
      <c r="F15" s="455">
        <v>4142032.3462222219</v>
      </c>
      <c r="G15" s="455">
        <v>650327.07525396824</v>
      </c>
      <c r="H15" s="452">
        <f t="shared" si="0"/>
        <v>4792359.42147619</v>
      </c>
      <c r="I15" s="455">
        <v>4142032.3462222219</v>
      </c>
      <c r="J15" s="455">
        <v>650327.07525396824</v>
      </c>
      <c r="K15" s="456">
        <f t="shared" si="1"/>
        <v>4792359.42147619</v>
      </c>
    </row>
    <row r="16" spans="1:11">
      <c r="A16" s="336">
        <v>8</v>
      </c>
      <c r="B16" s="340" t="s">
        <v>396</v>
      </c>
      <c r="C16" s="457">
        <f>SUM(C10:C15)</f>
        <v>51219850.617268652</v>
      </c>
      <c r="D16" s="457">
        <f t="shared" ref="D16:E16" si="2">SUM(D10:D15)</f>
        <v>7299131.2782436507</v>
      </c>
      <c r="E16" s="457">
        <f t="shared" si="2"/>
        <v>58518981.895512305</v>
      </c>
      <c r="F16" s="457">
        <f>SUM(F10:F15)</f>
        <v>27347983.548613489</v>
      </c>
      <c r="G16" s="457">
        <f t="shared" ref="G16:H16" si="3">SUM(G10:G15)</f>
        <v>6859974.2695051581</v>
      </c>
      <c r="H16" s="457">
        <f t="shared" si="3"/>
        <v>34207957.818118654</v>
      </c>
      <c r="I16" s="458">
        <f>SUM(I10:I15)</f>
        <v>16526778.195573019</v>
      </c>
      <c r="J16" s="458">
        <f>SUM(J10:J15)</f>
        <v>6481276.8513158727</v>
      </c>
      <c r="K16" s="456">
        <f t="shared" si="1"/>
        <v>23008055.046888892</v>
      </c>
    </row>
    <row r="17" spans="1:11">
      <c r="A17" s="330" t="s">
        <v>393</v>
      </c>
      <c r="B17" s="331"/>
      <c r="C17" s="459"/>
      <c r="D17" s="459"/>
      <c r="E17" s="459"/>
      <c r="F17" s="331"/>
      <c r="G17" s="331"/>
      <c r="H17" s="331"/>
      <c r="I17" s="459"/>
      <c r="J17" s="459"/>
      <c r="K17" s="460"/>
    </row>
    <row r="18" spans="1:11">
      <c r="A18" s="336">
        <v>9</v>
      </c>
      <c r="B18" s="337" t="s">
        <v>399</v>
      </c>
      <c r="C18" s="454"/>
      <c r="D18" s="455"/>
      <c r="E18" s="455"/>
      <c r="F18" s="338"/>
      <c r="G18" s="338"/>
      <c r="H18" s="338">
        <f>F18+G18</f>
        <v>0</v>
      </c>
      <c r="I18" s="455"/>
      <c r="J18" s="455"/>
      <c r="K18" s="456"/>
    </row>
    <row r="19" spans="1:11">
      <c r="A19" s="336">
        <v>10</v>
      </c>
      <c r="B19" s="337" t="s">
        <v>416</v>
      </c>
      <c r="C19" s="454">
        <v>31866842.604134999</v>
      </c>
      <c r="D19" s="455">
        <v>6049333.1674477598</v>
      </c>
      <c r="E19" s="455">
        <f>C19+D19</f>
        <v>37916175.77158276</v>
      </c>
      <c r="F19" s="455">
        <v>15933421.30206746</v>
      </c>
      <c r="G19" s="455">
        <v>3024666.5837238808</v>
      </c>
      <c r="H19" s="461">
        <f>F19+G19</f>
        <v>18958087.885791343</v>
      </c>
      <c r="I19" s="455">
        <v>32880183.409357142</v>
      </c>
      <c r="J19" s="455">
        <v>21444798.850947987</v>
      </c>
      <c r="K19" s="456">
        <f>I19+J19</f>
        <v>54324982.260305129</v>
      </c>
    </row>
    <row r="20" spans="1:11">
      <c r="A20" s="336">
        <v>11</v>
      </c>
      <c r="B20" s="337" t="s">
        <v>398</v>
      </c>
      <c r="C20" s="337"/>
      <c r="D20" s="338"/>
      <c r="E20" s="338"/>
      <c r="F20" s="338"/>
      <c r="G20" s="338"/>
      <c r="H20" s="338"/>
      <c r="I20" s="338"/>
      <c r="J20" s="338"/>
      <c r="K20" s="339"/>
    </row>
    <row r="21" spans="1:11" ht="13.5" thickBot="1">
      <c r="A21" s="341">
        <v>12</v>
      </c>
      <c r="B21" s="342" t="s">
        <v>397</v>
      </c>
      <c r="C21" s="343"/>
      <c r="D21" s="344"/>
      <c r="E21" s="343"/>
      <c r="F21" s="462">
        <f>SUM(F18:F20)</f>
        <v>15933421.30206746</v>
      </c>
      <c r="G21" s="462">
        <f t="shared" ref="G21:K21" si="4">SUM(G18:G20)</f>
        <v>3024666.5837238808</v>
      </c>
      <c r="H21" s="462">
        <f t="shared" si="4"/>
        <v>18958087.885791343</v>
      </c>
      <c r="I21" s="462">
        <f>SUM(I18:I20)</f>
        <v>32880183.409357142</v>
      </c>
      <c r="J21" s="462">
        <f t="shared" si="4"/>
        <v>21444798.850947987</v>
      </c>
      <c r="K21" s="462">
        <f t="shared" si="4"/>
        <v>54324982.260305129</v>
      </c>
    </row>
    <row r="22" spans="1:11" ht="38.25" customHeight="1" thickBot="1">
      <c r="A22" s="345"/>
      <c r="B22" s="346"/>
      <c r="C22" s="346"/>
      <c r="D22" s="346"/>
      <c r="E22" s="346"/>
      <c r="F22" s="519" t="s">
        <v>418</v>
      </c>
      <c r="G22" s="517"/>
      <c r="H22" s="517"/>
      <c r="I22" s="519" t="s">
        <v>404</v>
      </c>
      <c r="J22" s="517"/>
      <c r="K22" s="518"/>
    </row>
    <row r="23" spans="1:11" ht="13.5" thickBot="1">
      <c r="A23" s="347">
        <v>13</v>
      </c>
      <c r="B23" s="348" t="s">
        <v>389</v>
      </c>
      <c r="C23" s="349"/>
      <c r="D23" s="349"/>
      <c r="E23" s="349"/>
      <c r="F23" s="463">
        <v>31887228.187063921</v>
      </c>
      <c r="G23" s="463">
        <v>40727000.776528992</v>
      </c>
      <c r="H23" s="464">
        <f>F23+G23</f>
        <v>72614228.963592917</v>
      </c>
      <c r="I23" s="463">
        <v>14979868.366333336</v>
      </c>
      <c r="J23" s="463">
        <v>26665990.216666918</v>
      </c>
      <c r="K23" s="465">
        <f>I23+J23</f>
        <v>41645858.583000258</v>
      </c>
    </row>
    <row r="24" spans="1:11" ht="13.5" thickBot="1">
      <c r="A24" s="350">
        <v>14</v>
      </c>
      <c r="B24" s="351" t="s">
        <v>401</v>
      </c>
      <c r="C24" s="352"/>
      <c r="D24" s="353"/>
      <c r="E24" s="354"/>
      <c r="F24" s="466">
        <f>MAX(F16-F21,F16*0.25)</f>
        <v>11414562.246546028</v>
      </c>
      <c r="G24" s="466">
        <f t="shared" ref="G24:J24" si="5">MAX(G16-G21,G16*0.25)</f>
        <v>3835307.6857812773</v>
      </c>
      <c r="H24" s="466">
        <f t="shared" si="5"/>
        <v>15249869.932327311</v>
      </c>
      <c r="I24" s="466">
        <f>MAX(I16-I21,I16*0.25)</f>
        <v>4131694.5488932547</v>
      </c>
      <c r="J24" s="466">
        <f t="shared" si="5"/>
        <v>1620319.2128289682</v>
      </c>
      <c r="K24" s="465">
        <f>I24+J24</f>
        <v>5752013.7617222229</v>
      </c>
    </row>
    <row r="25" spans="1:11" ht="13.5" thickBot="1">
      <c r="A25" s="355">
        <v>15</v>
      </c>
      <c r="B25" s="356" t="s">
        <v>402</v>
      </c>
      <c r="C25" s="357"/>
      <c r="D25" s="357"/>
      <c r="E25" s="357"/>
      <c r="F25" s="467">
        <f t="shared" ref="F25:K25" si="6">F23/F24</f>
        <v>2.7935568178896029</v>
      </c>
      <c r="G25" s="467">
        <f t="shared" si="6"/>
        <v>10.618965703199542</v>
      </c>
      <c r="H25" s="467">
        <f t="shared" si="6"/>
        <v>4.7616293965669989</v>
      </c>
      <c r="I25" s="467">
        <f t="shared" si="6"/>
        <v>3.6255991794809592</v>
      </c>
      <c r="J25" s="467">
        <f t="shared" si="6"/>
        <v>16.457244970952296</v>
      </c>
      <c r="K25" s="467">
        <f t="shared" si="6"/>
        <v>7.2402223478914243</v>
      </c>
    </row>
    <row r="27" spans="1:11" ht="38.25">
      <c r="B27" s="326" t="s">
        <v>417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2" sqref="K1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36</v>
      </c>
      <c r="B1" s="3" t="s">
        <v>422</v>
      </c>
    </row>
    <row r="2" spans="1:14" ht="14.25" customHeight="1">
      <c r="A2" s="4" t="s">
        <v>37</v>
      </c>
      <c r="B2" s="3" t="s">
        <v>426</v>
      </c>
    </row>
    <row r="3" spans="1:14" ht="14.25" customHeight="1"/>
    <row r="4" spans="1:14" ht="13.5" thickBot="1">
      <c r="A4" s="4" t="s">
        <v>276</v>
      </c>
      <c r="B4" s="268" t="s">
        <v>34</v>
      </c>
    </row>
    <row r="5" spans="1:14" s="200" customFormat="1">
      <c r="A5" s="196"/>
      <c r="B5" s="197"/>
      <c r="C5" s="198" t="s">
        <v>0</v>
      </c>
      <c r="D5" s="198" t="s">
        <v>1</v>
      </c>
      <c r="E5" s="198" t="s">
        <v>2</v>
      </c>
      <c r="F5" s="198" t="s">
        <v>3</v>
      </c>
      <c r="G5" s="198" t="s">
        <v>4</v>
      </c>
      <c r="H5" s="198" t="s">
        <v>11</v>
      </c>
      <c r="I5" s="198" t="s">
        <v>14</v>
      </c>
      <c r="J5" s="198" t="s">
        <v>15</v>
      </c>
      <c r="K5" s="198" t="s">
        <v>16</v>
      </c>
      <c r="L5" s="198" t="s">
        <v>17</v>
      </c>
      <c r="M5" s="198" t="s">
        <v>18</v>
      </c>
      <c r="N5" s="199" t="s">
        <v>19</v>
      </c>
    </row>
    <row r="6" spans="1:14" ht="25.5">
      <c r="A6" s="201"/>
      <c r="B6" s="202"/>
      <c r="C6" s="203" t="s">
        <v>275</v>
      </c>
      <c r="D6" s="204" t="s">
        <v>274</v>
      </c>
      <c r="E6" s="205" t="s">
        <v>273</v>
      </c>
      <c r="F6" s="206">
        <v>0</v>
      </c>
      <c r="G6" s="206">
        <v>0.2</v>
      </c>
      <c r="H6" s="206">
        <v>0.35</v>
      </c>
      <c r="I6" s="206">
        <v>0.5</v>
      </c>
      <c r="J6" s="206">
        <v>0.75</v>
      </c>
      <c r="K6" s="206">
        <v>1</v>
      </c>
      <c r="L6" s="206">
        <v>1.5</v>
      </c>
      <c r="M6" s="206">
        <v>2.5</v>
      </c>
      <c r="N6" s="267" t="s">
        <v>287</v>
      </c>
    </row>
    <row r="7" spans="1:14" ht="15">
      <c r="A7" s="207">
        <v>1</v>
      </c>
      <c r="B7" s="208" t="s">
        <v>272</v>
      </c>
      <c r="C7" s="209">
        <f>SUM(C8:C13)</f>
        <v>12072000</v>
      </c>
      <c r="D7" s="202"/>
      <c r="E7" s="210">
        <f t="shared" ref="E7:M7" si="0">SUM(E8:E13)</f>
        <v>1690080.0000000002</v>
      </c>
      <c r="F7" s="211">
        <f>SUM(F8:F13)</f>
        <v>0</v>
      </c>
      <c r="G7" s="211">
        <f t="shared" si="0"/>
        <v>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1">
        <f t="shared" si="0"/>
        <v>12072000</v>
      </c>
      <c r="L7" s="211">
        <f t="shared" si="0"/>
        <v>0</v>
      </c>
      <c r="M7" s="211">
        <f t="shared" si="0"/>
        <v>0</v>
      </c>
      <c r="N7" s="212">
        <f>SUM(N8:N13)</f>
        <v>12072000</v>
      </c>
    </row>
    <row r="8" spans="1:14" ht="14.25">
      <c r="A8" s="207">
        <v>1.1000000000000001</v>
      </c>
      <c r="B8" s="213" t="s">
        <v>270</v>
      </c>
      <c r="C8" s="211">
        <v>0</v>
      </c>
      <c r="D8" s="214">
        <v>0.02</v>
      </c>
      <c r="E8" s="210">
        <f>C8*D8</f>
        <v>0</v>
      </c>
      <c r="F8" s="211"/>
      <c r="G8" s="211"/>
      <c r="H8" s="211"/>
      <c r="I8" s="211"/>
      <c r="J8" s="211"/>
      <c r="K8" s="211"/>
      <c r="L8" s="211"/>
      <c r="M8" s="211"/>
      <c r="N8" s="212">
        <f>SUMPRODUCT($F$6:$M$6,F8:M8)</f>
        <v>0</v>
      </c>
    </row>
    <row r="9" spans="1:14" ht="14.25">
      <c r="A9" s="207">
        <v>1.2</v>
      </c>
      <c r="B9" s="213" t="s">
        <v>269</v>
      </c>
      <c r="C9" s="211">
        <v>0</v>
      </c>
      <c r="D9" s="214">
        <v>0.05</v>
      </c>
      <c r="E9" s="210">
        <f>C9*D9</f>
        <v>0</v>
      </c>
      <c r="F9" s="211"/>
      <c r="G9" s="211"/>
      <c r="H9" s="211"/>
      <c r="I9" s="211"/>
      <c r="J9" s="211"/>
      <c r="K9" s="211"/>
      <c r="L9" s="211"/>
      <c r="M9" s="211"/>
      <c r="N9" s="212">
        <f t="shared" ref="N9:N12" si="1">SUMPRODUCT($F$6:$M$6,F9:M9)</f>
        <v>0</v>
      </c>
    </row>
    <row r="10" spans="1:14" ht="14.25">
      <c r="A10" s="207">
        <v>1.3</v>
      </c>
      <c r="B10" s="213" t="s">
        <v>268</v>
      </c>
      <c r="C10" s="211">
        <v>0</v>
      </c>
      <c r="D10" s="214">
        <v>0.08</v>
      </c>
      <c r="E10" s="210">
        <f>C10*D10</f>
        <v>0</v>
      </c>
      <c r="F10" s="211"/>
      <c r="G10" s="211"/>
      <c r="H10" s="211"/>
      <c r="I10" s="211"/>
      <c r="J10" s="211"/>
      <c r="K10" s="211"/>
      <c r="L10" s="211"/>
      <c r="M10" s="211"/>
      <c r="N10" s="212">
        <f>SUMPRODUCT($F$6:$M$6,F10:M10)</f>
        <v>0</v>
      </c>
    </row>
    <row r="11" spans="1:14" ht="14.25">
      <c r="A11" s="207">
        <v>1.4</v>
      </c>
      <c r="B11" s="213" t="s">
        <v>267</v>
      </c>
      <c r="C11" s="211">
        <v>0</v>
      </c>
      <c r="D11" s="214">
        <v>0.11</v>
      </c>
      <c r="E11" s="210">
        <f>C11*D11</f>
        <v>0</v>
      </c>
      <c r="F11" s="211"/>
      <c r="G11" s="211"/>
      <c r="H11" s="211"/>
      <c r="I11" s="211"/>
      <c r="J11" s="211"/>
      <c r="K11" s="211"/>
      <c r="L11" s="211"/>
      <c r="M11" s="211"/>
      <c r="N11" s="212">
        <f t="shared" si="1"/>
        <v>0</v>
      </c>
    </row>
    <row r="12" spans="1:14" ht="15">
      <c r="A12" s="207">
        <v>1.5</v>
      </c>
      <c r="B12" s="213" t="s">
        <v>266</v>
      </c>
      <c r="C12" s="468">
        <v>12072000</v>
      </c>
      <c r="D12" s="214">
        <v>0.14000000000000001</v>
      </c>
      <c r="E12" s="210">
        <f>C12*D12</f>
        <v>1690080.0000000002</v>
      </c>
      <c r="F12" s="211"/>
      <c r="G12" s="211"/>
      <c r="H12" s="211"/>
      <c r="I12" s="211"/>
      <c r="J12" s="211"/>
      <c r="K12" s="468">
        <v>12072000</v>
      </c>
      <c r="L12" s="211"/>
      <c r="M12" s="211"/>
      <c r="N12" s="212">
        <f t="shared" si="1"/>
        <v>12072000</v>
      </c>
    </row>
    <row r="13" spans="1:14" ht="14.25">
      <c r="A13" s="207">
        <v>1.6</v>
      </c>
      <c r="B13" s="215" t="s">
        <v>265</v>
      </c>
      <c r="C13" s="211">
        <v>0</v>
      </c>
      <c r="D13" s="216"/>
      <c r="E13" s="211"/>
      <c r="F13" s="211"/>
      <c r="G13" s="211"/>
      <c r="H13" s="211"/>
      <c r="I13" s="211"/>
      <c r="J13" s="211"/>
      <c r="K13" s="211"/>
      <c r="L13" s="211"/>
      <c r="M13" s="211"/>
      <c r="N13" s="212">
        <f>SUMPRODUCT($F$6:$M$6,F13:M13)</f>
        <v>0</v>
      </c>
    </row>
    <row r="14" spans="1:14" ht="15">
      <c r="A14" s="207">
        <v>2</v>
      </c>
      <c r="B14" s="217" t="s">
        <v>271</v>
      </c>
      <c r="C14" s="209">
        <f>SUM(C15:C20)</f>
        <v>0</v>
      </c>
      <c r="D14" s="202"/>
      <c r="E14" s="210">
        <f t="shared" ref="E14:M14" si="2">SUM(E15:E20)</f>
        <v>0</v>
      </c>
      <c r="F14" s="211">
        <f t="shared" si="2"/>
        <v>0</v>
      </c>
      <c r="G14" s="211">
        <f t="shared" si="2"/>
        <v>0</v>
      </c>
      <c r="H14" s="211">
        <f t="shared" si="2"/>
        <v>0</v>
      </c>
      <c r="I14" s="211">
        <f t="shared" si="2"/>
        <v>0</v>
      </c>
      <c r="J14" s="211">
        <f t="shared" si="2"/>
        <v>0</v>
      </c>
      <c r="K14" s="211">
        <f t="shared" si="2"/>
        <v>0</v>
      </c>
      <c r="L14" s="211">
        <f t="shared" si="2"/>
        <v>0</v>
      </c>
      <c r="M14" s="211">
        <f t="shared" si="2"/>
        <v>0</v>
      </c>
      <c r="N14" s="212">
        <f>SUM(N15:N20)</f>
        <v>0</v>
      </c>
    </row>
    <row r="15" spans="1:14" ht="14.25">
      <c r="A15" s="207">
        <v>2.1</v>
      </c>
      <c r="B15" s="215" t="s">
        <v>270</v>
      </c>
      <c r="C15" s="211"/>
      <c r="D15" s="214">
        <v>5.0000000000000001E-3</v>
      </c>
      <c r="E15" s="210">
        <f>C15*D15</f>
        <v>0</v>
      </c>
      <c r="F15" s="211"/>
      <c r="G15" s="211"/>
      <c r="H15" s="211"/>
      <c r="I15" s="211"/>
      <c r="J15" s="211"/>
      <c r="K15" s="211"/>
      <c r="L15" s="211"/>
      <c r="M15" s="211"/>
      <c r="N15" s="212">
        <f>SUMPRODUCT($F$6:$M$6,F15:M15)</f>
        <v>0</v>
      </c>
    </row>
    <row r="16" spans="1:14" ht="14.25">
      <c r="A16" s="207">
        <v>2.2000000000000002</v>
      </c>
      <c r="B16" s="215" t="s">
        <v>269</v>
      </c>
      <c r="C16" s="211"/>
      <c r="D16" s="214">
        <v>0.01</v>
      </c>
      <c r="E16" s="210">
        <f>C16*D16</f>
        <v>0</v>
      </c>
      <c r="F16" s="211"/>
      <c r="G16" s="211"/>
      <c r="H16" s="211"/>
      <c r="I16" s="211"/>
      <c r="J16" s="211"/>
      <c r="K16" s="211"/>
      <c r="L16" s="211"/>
      <c r="M16" s="211"/>
      <c r="N16" s="212">
        <f t="shared" ref="N16:N20" si="3">SUMPRODUCT($F$6:$M$6,F16:M16)</f>
        <v>0</v>
      </c>
    </row>
    <row r="17" spans="1:14" ht="14.25">
      <c r="A17" s="207">
        <v>2.2999999999999998</v>
      </c>
      <c r="B17" s="215" t="s">
        <v>268</v>
      </c>
      <c r="C17" s="211"/>
      <c r="D17" s="214">
        <v>0.02</v>
      </c>
      <c r="E17" s="210">
        <f>C17*D17</f>
        <v>0</v>
      </c>
      <c r="F17" s="211"/>
      <c r="G17" s="211"/>
      <c r="H17" s="211"/>
      <c r="I17" s="211"/>
      <c r="J17" s="211"/>
      <c r="K17" s="211"/>
      <c r="L17" s="211"/>
      <c r="M17" s="211"/>
      <c r="N17" s="212">
        <f t="shared" si="3"/>
        <v>0</v>
      </c>
    </row>
    <row r="18" spans="1:14" ht="14.25">
      <c r="A18" s="207">
        <v>2.4</v>
      </c>
      <c r="B18" s="215" t="s">
        <v>267</v>
      </c>
      <c r="C18" s="211"/>
      <c r="D18" s="214">
        <v>0.03</v>
      </c>
      <c r="E18" s="210">
        <f>C18*D18</f>
        <v>0</v>
      </c>
      <c r="F18" s="211"/>
      <c r="G18" s="211"/>
      <c r="H18" s="211"/>
      <c r="I18" s="211"/>
      <c r="J18" s="211"/>
      <c r="K18" s="211"/>
      <c r="L18" s="211"/>
      <c r="M18" s="211"/>
      <c r="N18" s="212">
        <f t="shared" si="3"/>
        <v>0</v>
      </c>
    </row>
    <row r="19" spans="1:14" ht="14.25">
      <c r="A19" s="207">
        <v>2.5</v>
      </c>
      <c r="B19" s="215" t="s">
        <v>266</v>
      </c>
      <c r="C19" s="211"/>
      <c r="D19" s="214">
        <v>0.04</v>
      </c>
      <c r="E19" s="210">
        <f>C19*D19</f>
        <v>0</v>
      </c>
      <c r="F19" s="211"/>
      <c r="G19" s="211"/>
      <c r="H19" s="211"/>
      <c r="I19" s="211"/>
      <c r="J19" s="211"/>
      <c r="K19" s="211"/>
      <c r="L19" s="211"/>
      <c r="M19" s="211"/>
      <c r="N19" s="212">
        <f t="shared" si="3"/>
        <v>0</v>
      </c>
    </row>
    <row r="20" spans="1:14" ht="14.25">
      <c r="A20" s="207">
        <v>2.6</v>
      </c>
      <c r="B20" s="215" t="s">
        <v>265</v>
      </c>
      <c r="C20" s="211"/>
      <c r="D20" s="216"/>
      <c r="E20" s="218"/>
      <c r="F20" s="211"/>
      <c r="G20" s="211"/>
      <c r="H20" s="211"/>
      <c r="I20" s="211"/>
      <c r="J20" s="211"/>
      <c r="K20" s="211"/>
      <c r="L20" s="211"/>
      <c r="M20" s="211"/>
      <c r="N20" s="212">
        <f t="shared" si="3"/>
        <v>0</v>
      </c>
    </row>
    <row r="21" spans="1:14" ht="15.75" thickBot="1">
      <c r="A21" s="219"/>
      <c r="B21" s="220" t="s">
        <v>115</v>
      </c>
      <c r="C21" s="195">
        <f>C14+C7</f>
        <v>12072000</v>
      </c>
      <c r="D21" s="221"/>
      <c r="E21" s="222">
        <f>E14+E7</f>
        <v>1690080.0000000002</v>
      </c>
      <c r="F21" s="223">
        <f>F7+F14</f>
        <v>0</v>
      </c>
      <c r="G21" s="223">
        <f t="shared" ref="G21:L21" si="4">G7+G14</f>
        <v>0</v>
      </c>
      <c r="H21" s="223">
        <f t="shared" si="4"/>
        <v>0</v>
      </c>
      <c r="I21" s="223">
        <f t="shared" si="4"/>
        <v>0</v>
      </c>
      <c r="J21" s="223">
        <f t="shared" si="4"/>
        <v>0</v>
      </c>
      <c r="K21" s="223">
        <f t="shared" si="4"/>
        <v>12072000</v>
      </c>
      <c r="L21" s="223">
        <f t="shared" si="4"/>
        <v>0</v>
      </c>
      <c r="M21" s="223">
        <f>M7+M14</f>
        <v>0</v>
      </c>
      <c r="N21" s="224">
        <f>N14+N7</f>
        <v>12072000</v>
      </c>
    </row>
    <row r="22" spans="1:14">
      <c r="E22" s="225"/>
      <c r="F22" s="225"/>
      <c r="G22" s="225"/>
      <c r="H22" s="225"/>
      <c r="I22" s="225"/>
      <c r="J22" s="225"/>
      <c r="K22" s="225"/>
      <c r="L22" s="225"/>
      <c r="M22" s="22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F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3" t="s">
        <v>422</v>
      </c>
    </row>
    <row r="2" spans="1:8">
      <c r="A2" s="2" t="s">
        <v>37</v>
      </c>
      <c r="B2" s="3" t="s">
        <v>426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12</v>
      </c>
      <c r="B5" s="12"/>
      <c r="C5" s="13" t="s">
        <v>5</v>
      </c>
      <c r="D5" s="106" t="s">
        <v>6</v>
      </c>
      <c r="E5" s="106" t="s">
        <v>7</v>
      </c>
      <c r="F5" s="106" t="s">
        <v>8</v>
      </c>
      <c r="G5" s="14" t="s">
        <v>9</v>
      </c>
    </row>
    <row r="6" spans="1:8">
      <c r="B6" s="244" t="s">
        <v>148</v>
      </c>
      <c r="C6" s="335"/>
      <c r="D6" s="335"/>
      <c r="E6" s="335"/>
      <c r="F6" s="335"/>
      <c r="G6" s="365"/>
    </row>
    <row r="7" spans="1:8">
      <c r="A7" s="15"/>
      <c r="B7" s="245" t="s">
        <v>142</v>
      </c>
      <c r="C7" s="335"/>
      <c r="D7" s="335"/>
      <c r="E7" s="335"/>
      <c r="F7" s="335"/>
      <c r="G7" s="365"/>
    </row>
    <row r="8" spans="1:8" ht="15">
      <c r="A8" s="383">
        <v>1</v>
      </c>
      <c r="B8" s="16" t="s">
        <v>147</v>
      </c>
      <c r="C8" s="390">
        <v>112971684.50999996</v>
      </c>
      <c r="D8" s="391">
        <v>112009130.55999991</v>
      </c>
      <c r="E8" s="391">
        <v>107111086.31999999</v>
      </c>
      <c r="F8" s="391">
        <v>116643851</v>
      </c>
      <c r="G8" s="392">
        <v>113423383.24999999</v>
      </c>
    </row>
    <row r="9" spans="1:8" ht="15">
      <c r="A9" s="383">
        <v>2</v>
      </c>
      <c r="B9" s="16" t="s">
        <v>146</v>
      </c>
      <c r="C9" s="390">
        <v>112971684.50999996</v>
      </c>
      <c r="D9" s="391">
        <v>112009130.55999991</v>
      </c>
      <c r="E9" s="391">
        <v>107111086.31999999</v>
      </c>
      <c r="F9" s="391">
        <v>116643851</v>
      </c>
      <c r="G9" s="392">
        <v>113423383.24999999</v>
      </c>
    </row>
    <row r="10" spans="1:8" ht="15">
      <c r="A10" s="383">
        <v>3</v>
      </c>
      <c r="B10" s="16" t="s">
        <v>145</v>
      </c>
      <c r="C10" s="390">
        <v>120435278.6838128</v>
      </c>
      <c r="D10" s="391">
        <v>119560808.95264277</v>
      </c>
      <c r="E10" s="391">
        <v>114186320.24863835</v>
      </c>
      <c r="F10" s="391">
        <v>123569535.44519112</v>
      </c>
      <c r="G10" s="392">
        <v>121574217.94093886</v>
      </c>
    </row>
    <row r="11" spans="1:8" ht="15">
      <c r="A11" s="384"/>
      <c r="B11" s="244" t="s">
        <v>144</v>
      </c>
      <c r="C11" s="335"/>
      <c r="D11" s="335"/>
      <c r="E11" s="335"/>
      <c r="F11" s="335"/>
      <c r="G11" s="365"/>
    </row>
    <row r="12" spans="1:8" ht="15" customHeight="1">
      <c r="A12" s="383">
        <v>4</v>
      </c>
      <c r="B12" s="16" t="s">
        <v>427</v>
      </c>
      <c r="C12" s="393">
        <v>752416810.82645738</v>
      </c>
      <c r="D12" s="391">
        <v>765580935.25938439</v>
      </c>
      <c r="E12" s="391">
        <v>733030784.74181366</v>
      </c>
      <c r="F12" s="391">
        <v>719729794.53958106</v>
      </c>
      <c r="G12" s="392">
        <v>824967993.44653845</v>
      </c>
    </row>
    <row r="13" spans="1:8" ht="15">
      <c r="A13" s="384"/>
      <c r="B13" s="244" t="s">
        <v>143</v>
      </c>
      <c r="C13" s="335"/>
      <c r="D13" s="335"/>
      <c r="E13" s="335"/>
      <c r="F13" s="335"/>
      <c r="G13" s="365"/>
    </row>
    <row r="14" spans="1:8" s="19" customFormat="1" ht="15">
      <c r="A14" s="383"/>
      <c r="B14" s="245" t="s">
        <v>142</v>
      </c>
      <c r="C14" s="324"/>
      <c r="D14" s="17"/>
      <c r="E14" s="17"/>
      <c r="F14" s="17"/>
      <c r="G14" s="18"/>
    </row>
    <row r="15" spans="1:8" ht="15">
      <c r="A15" s="385">
        <v>5</v>
      </c>
      <c r="B15" s="16" t="s">
        <v>405</v>
      </c>
      <c r="C15" s="394">
        <v>0.15014508299716409</v>
      </c>
      <c r="D15" s="395">
        <v>0.14630000000000001</v>
      </c>
      <c r="E15" s="396">
        <v>0.1461208567901093</v>
      </c>
      <c r="F15" s="396">
        <v>0.16209999999999999</v>
      </c>
      <c r="G15" s="397">
        <v>0.13748822275654785</v>
      </c>
    </row>
    <row r="16" spans="1:8" ht="15" customHeight="1">
      <c r="A16" s="385">
        <v>6</v>
      </c>
      <c r="B16" s="16" t="s">
        <v>406</v>
      </c>
      <c r="C16" s="394">
        <v>0.15014508299716409</v>
      </c>
      <c r="D16" s="395">
        <v>0.14630000000000001</v>
      </c>
      <c r="E16" s="396">
        <v>0.1461208567901093</v>
      </c>
      <c r="F16" s="396">
        <v>0.16209999999999999</v>
      </c>
      <c r="G16" s="397">
        <v>0.13748822275654785</v>
      </c>
    </row>
    <row r="17" spans="1:7" ht="15.75" thickBot="1">
      <c r="A17" s="385">
        <v>7</v>
      </c>
      <c r="B17" s="16" t="s">
        <v>407</v>
      </c>
      <c r="C17" s="398">
        <v>0.16006457717435399</v>
      </c>
      <c r="D17" s="395">
        <v>0.15620000000000001</v>
      </c>
      <c r="E17" s="396">
        <v>0.15577288515769058</v>
      </c>
      <c r="F17" s="396">
        <v>0.17169999999999999</v>
      </c>
      <c r="G17" s="397">
        <v>0.14736840569175053</v>
      </c>
    </row>
    <row r="18" spans="1:7" ht="15">
      <c r="A18" s="384"/>
      <c r="B18" s="246" t="s">
        <v>141</v>
      </c>
      <c r="C18" s="335"/>
      <c r="D18" s="335"/>
      <c r="E18" s="335"/>
      <c r="F18" s="335"/>
      <c r="G18" s="365"/>
    </row>
    <row r="19" spans="1:7" ht="15" customHeight="1">
      <c r="A19" s="386">
        <v>8</v>
      </c>
      <c r="B19" s="16" t="s">
        <v>140</v>
      </c>
      <c r="C19" s="399">
        <v>0.17563300000000001</v>
      </c>
      <c r="D19" s="400">
        <v>0.18176700526307174</v>
      </c>
      <c r="E19" s="400">
        <v>0.1797</v>
      </c>
      <c r="F19" s="400">
        <v>0.18779999999999999</v>
      </c>
      <c r="G19" s="401">
        <v>0.1835</v>
      </c>
    </row>
    <row r="20" spans="1:7" ht="15">
      <c r="A20" s="386">
        <v>9</v>
      </c>
      <c r="B20" s="16" t="s">
        <v>139</v>
      </c>
      <c r="C20" s="399">
        <v>7.2700000000000001E-2</v>
      </c>
      <c r="D20" s="400">
        <v>6.7166842982752439E-2</v>
      </c>
      <c r="E20" s="400">
        <v>6.5799999999999997E-2</v>
      </c>
      <c r="F20" s="400">
        <v>6.4500000000000002E-2</v>
      </c>
      <c r="G20" s="401">
        <v>6.3894491512601986E-2</v>
      </c>
    </row>
    <row r="21" spans="1:7" ht="15">
      <c r="A21" s="386">
        <v>10</v>
      </c>
      <c r="B21" s="16" t="s">
        <v>138</v>
      </c>
      <c r="C21" s="399">
        <v>2.5999999999999999E-2</v>
      </c>
      <c r="D21" s="400">
        <v>4.2518302272538597E-2</v>
      </c>
      <c r="E21" s="400">
        <v>4.19E-2</v>
      </c>
      <c r="F21" s="400">
        <v>4.8500000000000001E-2</v>
      </c>
      <c r="G21" s="401">
        <v>4.8316540906499381E-2</v>
      </c>
    </row>
    <row r="22" spans="1:7" ht="15">
      <c r="A22" s="386">
        <v>11</v>
      </c>
      <c r="B22" s="16" t="s">
        <v>137</v>
      </c>
      <c r="C22" s="399">
        <v>0.10306999999999999</v>
      </c>
      <c r="D22" s="400">
        <v>0.1146001622803193</v>
      </c>
      <c r="E22" s="400">
        <v>0.1138</v>
      </c>
      <c r="F22" s="400">
        <v>0.12333811223247658</v>
      </c>
      <c r="G22" s="401">
        <v>0.11956212784052488</v>
      </c>
    </row>
    <row r="23" spans="1:7" ht="15">
      <c r="A23" s="386">
        <v>12</v>
      </c>
      <c r="B23" s="16" t="s">
        <v>282</v>
      </c>
      <c r="C23" s="399">
        <v>5.1999999999999998E-3</v>
      </c>
      <c r="D23" s="400">
        <v>2.411175455419029E-2</v>
      </c>
      <c r="E23" s="400">
        <v>2.2100000000000002E-2</v>
      </c>
      <c r="F23" s="400">
        <v>1.9E-2</v>
      </c>
      <c r="G23" s="401">
        <v>1.1370827457924627E-2</v>
      </c>
    </row>
    <row r="24" spans="1:7" ht="15">
      <c r="A24" s="386">
        <v>13</v>
      </c>
      <c r="B24" s="16" t="s">
        <v>283</v>
      </c>
      <c r="C24" s="399">
        <v>3.09E-2</v>
      </c>
      <c r="D24" s="400">
        <v>0.13047290647228812</v>
      </c>
      <c r="E24" s="400">
        <v>0.11799999999999999</v>
      </c>
      <c r="F24" s="400">
        <v>9.7000000000000003E-2</v>
      </c>
      <c r="G24" s="401">
        <v>5.7669808482318202E-2</v>
      </c>
    </row>
    <row r="25" spans="1:7" ht="15">
      <c r="A25" s="384"/>
      <c r="B25" s="246" t="s">
        <v>362</v>
      </c>
      <c r="C25" s="335"/>
      <c r="D25" s="335"/>
      <c r="E25" s="335"/>
      <c r="F25" s="335"/>
      <c r="G25" s="365"/>
    </row>
    <row r="26" spans="1:7" ht="15">
      <c r="A26" s="386">
        <v>14</v>
      </c>
      <c r="B26" s="16" t="s">
        <v>136</v>
      </c>
      <c r="C26" s="399">
        <v>8.5000000000000006E-3</v>
      </c>
      <c r="D26" s="400">
        <v>7.7390316006207662E-3</v>
      </c>
      <c r="E26" s="400">
        <v>8.0999999999999996E-3</v>
      </c>
      <c r="F26" s="400">
        <v>1.0110598139115632E-2</v>
      </c>
      <c r="G26" s="401">
        <v>3.6858662205856631E-2</v>
      </c>
    </row>
    <row r="27" spans="1:7" ht="15" customHeight="1">
      <c r="A27" s="386">
        <v>15</v>
      </c>
      <c r="B27" s="16" t="s">
        <v>135</v>
      </c>
      <c r="C27" s="399">
        <v>2.4989999999999998E-2</v>
      </c>
      <c r="D27" s="400">
        <v>2.3613885376010439E-2</v>
      </c>
      <c r="E27" s="400">
        <v>2.3900000000000001E-2</v>
      </c>
      <c r="F27" s="400">
        <v>2.57970848638026E-2</v>
      </c>
      <c r="G27" s="401">
        <v>5.0626692210347053E-2</v>
      </c>
    </row>
    <row r="28" spans="1:7" ht="15">
      <c r="A28" s="386">
        <v>16</v>
      </c>
      <c r="B28" s="16" t="s">
        <v>134</v>
      </c>
      <c r="C28" s="399">
        <v>0.1406</v>
      </c>
      <c r="D28" s="400">
        <v>0.16630911055464409</v>
      </c>
      <c r="E28" s="400">
        <v>0.19120000000000001</v>
      </c>
      <c r="F28" s="400">
        <v>0.21395028089804199</v>
      </c>
      <c r="G28" s="401">
        <v>0.27992439697066257</v>
      </c>
    </row>
    <row r="29" spans="1:7" ht="15" customHeight="1">
      <c r="A29" s="386">
        <v>17</v>
      </c>
      <c r="B29" s="16" t="s">
        <v>133</v>
      </c>
      <c r="C29" s="399">
        <v>0.22459999999999999</v>
      </c>
      <c r="D29" s="400">
        <v>0.2612488575449326</v>
      </c>
      <c r="E29" s="400">
        <v>0.27950000000000003</v>
      </c>
      <c r="F29" s="400">
        <v>0.29330763524397452</v>
      </c>
      <c r="G29" s="401">
        <v>0.35174567257108114</v>
      </c>
    </row>
    <row r="30" spans="1:7" ht="15">
      <c r="A30" s="386">
        <v>18</v>
      </c>
      <c r="B30" s="16" t="s">
        <v>132</v>
      </c>
      <c r="C30" s="399">
        <v>1.5599999999999999E-2</v>
      </c>
      <c r="D30" s="400">
        <v>0.13727767843867711</v>
      </c>
      <c r="E30" s="400">
        <v>1.3100000000000001E-2</v>
      </c>
      <c r="F30" s="400">
        <v>1.3332025063110918E-2</v>
      </c>
      <c r="G30" s="401">
        <v>-4.2425087637543157E-3</v>
      </c>
    </row>
    <row r="31" spans="1:7" ht="15" customHeight="1">
      <c r="A31" s="384"/>
      <c r="B31" s="246" t="s">
        <v>363</v>
      </c>
      <c r="C31" s="335"/>
      <c r="D31" s="335"/>
      <c r="E31" s="335"/>
      <c r="F31" s="335"/>
      <c r="G31" s="365"/>
    </row>
    <row r="32" spans="1:7" ht="15" customHeight="1">
      <c r="A32" s="386">
        <v>19</v>
      </c>
      <c r="B32" s="16" t="s">
        <v>131</v>
      </c>
      <c r="C32" s="399">
        <v>0.1236</v>
      </c>
      <c r="D32" s="399">
        <v>0.10557168410761898</v>
      </c>
      <c r="E32" s="399">
        <v>0.1227</v>
      </c>
      <c r="F32" s="399">
        <v>0.13189916619298908</v>
      </c>
      <c r="G32" s="402">
        <v>7.8600000000000003E-2</v>
      </c>
    </row>
    <row r="33" spans="1:7" ht="15" customHeight="1">
      <c r="A33" s="386">
        <v>20</v>
      </c>
      <c r="B33" s="16" t="s">
        <v>130</v>
      </c>
      <c r="C33" s="399">
        <v>0.29049999999999998</v>
      </c>
      <c r="D33" s="399">
        <v>0.32114258170752791</v>
      </c>
      <c r="E33" s="399">
        <v>0.34</v>
      </c>
      <c r="F33" s="399">
        <v>0.375</v>
      </c>
      <c r="G33" s="402">
        <v>0.48661280273784491</v>
      </c>
    </row>
    <row r="34" spans="1:7" ht="15" customHeight="1">
      <c r="A34" s="386">
        <v>21</v>
      </c>
      <c r="B34" s="16" t="s">
        <v>129</v>
      </c>
      <c r="C34" s="399">
        <v>1.66E-2</v>
      </c>
      <c r="D34" s="399">
        <v>0</v>
      </c>
      <c r="E34" s="399">
        <v>0</v>
      </c>
      <c r="F34" s="399">
        <v>0</v>
      </c>
      <c r="G34" s="402">
        <v>0</v>
      </c>
    </row>
    <row r="35" spans="1:7" ht="15" customHeight="1">
      <c r="A35" s="387"/>
      <c r="B35" s="246" t="s">
        <v>409</v>
      </c>
      <c r="C35" s="335"/>
      <c r="D35" s="335"/>
      <c r="E35" s="335"/>
      <c r="F35" s="335"/>
      <c r="G35" s="365"/>
    </row>
    <row r="36" spans="1:7" ht="15">
      <c r="A36" s="386">
        <v>22</v>
      </c>
      <c r="B36" s="16" t="s">
        <v>389</v>
      </c>
      <c r="C36" s="403">
        <v>73122631.64138101</v>
      </c>
      <c r="D36" s="403">
        <v>58105306.747520998</v>
      </c>
      <c r="E36" s="403">
        <v>49853043.577680007</v>
      </c>
      <c r="F36" s="403">
        <v>71944488.010444224</v>
      </c>
      <c r="G36" s="20"/>
    </row>
    <row r="37" spans="1:7" ht="15" customHeight="1">
      <c r="A37" s="386">
        <v>23</v>
      </c>
      <c r="B37" s="16" t="s">
        <v>401</v>
      </c>
      <c r="C37" s="403">
        <v>23035627.538151998</v>
      </c>
      <c r="D37" s="404">
        <v>17549863.575143501</v>
      </c>
      <c r="E37" s="404">
        <v>24341189.894715007</v>
      </c>
      <c r="F37" s="404">
        <v>17924670.524044007</v>
      </c>
      <c r="G37" s="20"/>
    </row>
    <row r="38" spans="1:7" ht="15.75" thickBot="1">
      <c r="A38" s="388">
        <v>24</v>
      </c>
      <c r="B38" s="247" t="s">
        <v>390</v>
      </c>
      <c r="C38" s="405">
        <v>3.1743277460218553</v>
      </c>
      <c r="D38" s="406">
        <v>3.3108694263479985</v>
      </c>
      <c r="E38" s="406">
        <v>2.0480939425440399</v>
      </c>
      <c r="F38" s="406">
        <v>4.0137132737775278</v>
      </c>
      <c r="G38" s="21"/>
    </row>
    <row r="39" spans="1:7">
      <c r="A39" s="22"/>
    </row>
    <row r="40" spans="1:7" ht="38.25">
      <c r="B40" s="326" t="s">
        <v>410</v>
      </c>
    </row>
    <row r="41" spans="1:7" ht="51">
      <c r="B41" s="326" t="s">
        <v>408</v>
      </c>
    </row>
    <row r="43" spans="1:7">
      <c r="B43" s="325"/>
    </row>
  </sheetData>
  <conditionalFormatting sqref="C17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F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3" t="s">
        <v>422</v>
      </c>
    </row>
    <row r="2" spans="1:8">
      <c r="A2" s="2" t="s">
        <v>37</v>
      </c>
      <c r="B2" s="3" t="s">
        <v>426</v>
      </c>
    </row>
    <row r="3" spans="1:8">
      <c r="A3" s="2"/>
    </row>
    <row r="4" spans="1:8" ht="15" thickBot="1">
      <c r="A4" s="23" t="s">
        <v>38</v>
      </c>
      <c r="B4" s="24" t="s">
        <v>39</v>
      </c>
      <c r="C4" s="23"/>
      <c r="D4" s="25"/>
      <c r="E4" s="25"/>
      <c r="F4" s="26"/>
      <c r="G4" s="26"/>
      <c r="H4" s="27" t="s">
        <v>79</v>
      </c>
    </row>
    <row r="5" spans="1:8">
      <c r="A5" s="28"/>
      <c r="B5" s="29"/>
      <c r="C5" s="471" t="s">
        <v>74</v>
      </c>
      <c r="D5" s="472"/>
      <c r="E5" s="473"/>
      <c r="F5" s="471" t="s">
        <v>78</v>
      </c>
      <c r="G5" s="472"/>
      <c r="H5" s="474"/>
    </row>
    <row r="6" spans="1:8">
      <c r="A6" s="30" t="s">
        <v>12</v>
      </c>
      <c r="B6" s="31" t="s">
        <v>40</v>
      </c>
      <c r="C6" s="32" t="s">
        <v>75</v>
      </c>
      <c r="D6" s="32" t="s">
        <v>76</v>
      </c>
      <c r="E6" s="32" t="s">
        <v>77</v>
      </c>
      <c r="F6" s="32" t="s">
        <v>75</v>
      </c>
      <c r="G6" s="32" t="s">
        <v>76</v>
      </c>
      <c r="H6" s="33" t="s">
        <v>77</v>
      </c>
    </row>
    <row r="7" spans="1:8" ht="15.75">
      <c r="A7" s="30">
        <v>1</v>
      </c>
      <c r="B7" s="34" t="s">
        <v>41</v>
      </c>
      <c r="C7" s="407">
        <v>8781547.9900000002</v>
      </c>
      <c r="D7" s="407">
        <v>7720867.2799999993</v>
      </c>
      <c r="E7" s="36">
        <f>C7+D7</f>
        <v>16502415.27</v>
      </c>
      <c r="F7" s="408">
        <v>3872702.55</v>
      </c>
      <c r="G7" s="409">
        <v>2858183.95</v>
      </c>
      <c r="H7" s="38">
        <f>F7+G7</f>
        <v>6730886.5</v>
      </c>
    </row>
    <row r="8" spans="1:8" ht="15.75">
      <c r="A8" s="30">
        <v>2</v>
      </c>
      <c r="B8" s="34" t="s">
        <v>42</v>
      </c>
      <c r="C8" s="407">
        <v>3032256.59</v>
      </c>
      <c r="D8" s="407">
        <v>19216014.299999997</v>
      </c>
      <c r="E8" s="36">
        <f t="shared" ref="E8:E19" si="0">C8+D8</f>
        <v>22248270.889999997</v>
      </c>
      <c r="F8" s="408">
        <v>24177</v>
      </c>
      <c r="G8" s="409">
        <v>1959720.21</v>
      </c>
      <c r="H8" s="38">
        <f t="shared" ref="H8:H40" si="1">F8+G8</f>
        <v>1983897.21</v>
      </c>
    </row>
    <row r="9" spans="1:8" ht="15.75">
      <c r="A9" s="30">
        <v>3</v>
      </c>
      <c r="B9" s="34" t="s">
        <v>43</v>
      </c>
      <c r="C9" s="407">
        <v>34736229.609999999</v>
      </c>
      <c r="D9" s="407">
        <v>53389466.300000004</v>
      </c>
      <c r="E9" s="36">
        <f t="shared" si="0"/>
        <v>88125695.909999996</v>
      </c>
      <c r="F9" s="408">
        <v>14306674.26</v>
      </c>
      <c r="G9" s="409">
        <v>72354302.480000004</v>
      </c>
      <c r="H9" s="38">
        <f t="shared" si="1"/>
        <v>86660976.74000001</v>
      </c>
    </row>
    <row r="10" spans="1:8" ht="15.75">
      <c r="A10" s="30">
        <v>4</v>
      </c>
      <c r="B10" s="34" t="s">
        <v>44</v>
      </c>
      <c r="C10" s="407">
        <v>0</v>
      </c>
      <c r="D10" s="407">
        <v>0</v>
      </c>
      <c r="E10" s="36">
        <f t="shared" si="0"/>
        <v>0</v>
      </c>
      <c r="F10" s="408">
        <v>0</v>
      </c>
      <c r="G10" s="409">
        <v>0</v>
      </c>
      <c r="H10" s="38">
        <f t="shared" si="1"/>
        <v>0</v>
      </c>
    </row>
    <row r="11" spans="1:8" ht="15.75">
      <c r="A11" s="30">
        <v>5</v>
      </c>
      <c r="B11" s="34" t="s">
        <v>45</v>
      </c>
      <c r="C11" s="407">
        <v>0</v>
      </c>
      <c r="D11" s="407">
        <v>0</v>
      </c>
      <c r="E11" s="36">
        <f t="shared" si="0"/>
        <v>0</v>
      </c>
      <c r="F11" s="408">
        <v>0</v>
      </c>
      <c r="G11" s="409">
        <v>0</v>
      </c>
      <c r="H11" s="38">
        <f t="shared" si="1"/>
        <v>0</v>
      </c>
    </row>
    <row r="12" spans="1:8" ht="15.75">
      <c r="A12" s="30">
        <v>6.1</v>
      </c>
      <c r="B12" s="39" t="s">
        <v>46</v>
      </c>
      <c r="C12" s="407">
        <v>465178942.94999999</v>
      </c>
      <c r="D12" s="407">
        <v>76161166.952299997</v>
      </c>
      <c r="E12" s="36">
        <f t="shared" si="0"/>
        <v>541340109.9023</v>
      </c>
      <c r="F12" s="408">
        <v>336048838.91329998</v>
      </c>
      <c r="G12" s="409">
        <v>130636655.63692801</v>
      </c>
      <c r="H12" s="38">
        <f t="shared" si="1"/>
        <v>466685494.550228</v>
      </c>
    </row>
    <row r="13" spans="1:8" ht="15.75">
      <c r="A13" s="30">
        <v>6.2</v>
      </c>
      <c r="B13" s="39" t="s">
        <v>47</v>
      </c>
      <c r="C13" s="407">
        <v>-10828382.214199999</v>
      </c>
      <c r="D13" s="407">
        <v>-2699860.5652999999</v>
      </c>
      <c r="E13" s="36">
        <f t="shared" si="0"/>
        <v>-13528242.7795</v>
      </c>
      <c r="F13" s="408">
        <v>-10766391.720699998</v>
      </c>
      <c r="G13" s="409">
        <v>-12860351.170927992</v>
      </c>
      <c r="H13" s="38">
        <f t="shared" si="1"/>
        <v>-23626742.89162799</v>
      </c>
    </row>
    <row r="14" spans="1:8">
      <c r="A14" s="30">
        <v>6</v>
      </c>
      <c r="B14" s="34" t="s">
        <v>48</v>
      </c>
      <c r="C14" s="36">
        <f>C12+C13</f>
        <v>454350560.73579997</v>
      </c>
      <c r="D14" s="36">
        <f>D12+D13</f>
        <v>73461306.386999995</v>
      </c>
      <c r="E14" s="36">
        <f t="shared" si="0"/>
        <v>527811867.12279999</v>
      </c>
      <c r="F14" s="36">
        <f>F12+F13</f>
        <v>325282447.19259995</v>
      </c>
      <c r="G14" s="36">
        <f>G12+G13</f>
        <v>117776304.46600002</v>
      </c>
      <c r="H14" s="38">
        <f t="shared" si="1"/>
        <v>443058751.65859997</v>
      </c>
    </row>
    <row r="15" spans="1:8" ht="15.75">
      <c r="A15" s="30">
        <v>7</v>
      </c>
      <c r="B15" s="34" t="s">
        <v>49</v>
      </c>
      <c r="C15" s="407">
        <v>9817318.3099999987</v>
      </c>
      <c r="D15" s="407">
        <v>1222015.5800000003</v>
      </c>
      <c r="E15" s="36">
        <f t="shared" si="0"/>
        <v>11039333.889999999</v>
      </c>
      <c r="F15" s="408">
        <v>7490597.0199999996</v>
      </c>
      <c r="G15" s="409">
        <v>2695945.54</v>
      </c>
      <c r="H15" s="38">
        <f t="shared" si="1"/>
        <v>10186542.559999999</v>
      </c>
    </row>
    <row r="16" spans="1:8" ht="15.75">
      <c r="A16" s="30">
        <v>8</v>
      </c>
      <c r="B16" s="34" t="s">
        <v>210</v>
      </c>
      <c r="C16" s="407">
        <v>351587</v>
      </c>
      <c r="D16" s="407" t="s">
        <v>428</v>
      </c>
      <c r="E16" s="36">
        <f>C16</f>
        <v>351587</v>
      </c>
      <c r="F16" s="408">
        <v>237727.56</v>
      </c>
      <c r="G16" s="409" t="s">
        <v>428</v>
      </c>
      <c r="H16" s="38">
        <f>F16</f>
        <v>237727.56</v>
      </c>
    </row>
    <row r="17" spans="1:8" ht="15.75">
      <c r="A17" s="30">
        <v>9</v>
      </c>
      <c r="B17" s="34" t="s">
        <v>50</v>
      </c>
      <c r="C17" s="407">
        <v>0</v>
      </c>
      <c r="D17" s="407">
        <v>0</v>
      </c>
      <c r="E17" s="36">
        <f t="shared" si="0"/>
        <v>0</v>
      </c>
      <c r="F17" s="408">
        <v>0</v>
      </c>
      <c r="G17" s="409">
        <v>0</v>
      </c>
      <c r="H17" s="38">
        <f t="shared" si="1"/>
        <v>0</v>
      </c>
    </row>
    <row r="18" spans="1:8" ht="15.75">
      <c r="A18" s="30">
        <v>10</v>
      </c>
      <c r="B18" s="34" t="s">
        <v>51</v>
      </c>
      <c r="C18" s="407">
        <v>11544442.890000001</v>
      </c>
      <c r="D18" s="407" t="s">
        <v>428</v>
      </c>
      <c r="E18" s="36">
        <f>C18</f>
        <v>11544442.890000001</v>
      </c>
      <c r="F18" s="408">
        <v>9999690.5700000003</v>
      </c>
      <c r="G18" s="409" t="s">
        <v>428</v>
      </c>
      <c r="H18" s="38">
        <f>F18</f>
        <v>9999690.5700000003</v>
      </c>
    </row>
    <row r="19" spans="1:8" ht="15.75">
      <c r="A19" s="30">
        <v>11</v>
      </c>
      <c r="B19" s="34" t="s">
        <v>52</v>
      </c>
      <c r="C19" s="407">
        <v>18473587.469999999</v>
      </c>
      <c r="D19" s="407">
        <v>1776101.8800000004</v>
      </c>
      <c r="E19" s="36">
        <f t="shared" si="0"/>
        <v>20249689.349999998</v>
      </c>
      <c r="F19" s="408">
        <v>11294521.09</v>
      </c>
      <c r="G19" s="409">
        <v>4480327.4499999993</v>
      </c>
      <c r="H19" s="38">
        <f t="shared" si="1"/>
        <v>15774848.539999999</v>
      </c>
    </row>
    <row r="20" spans="1:8">
      <c r="A20" s="30">
        <v>12</v>
      </c>
      <c r="B20" s="41" t="s">
        <v>53</v>
      </c>
      <c r="C20" s="36">
        <f>SUM(C7:C11)+SUM(C14:C19)</f>
        <v>541087530.59579992</v>
      </c>
      <c r="D20" s="36">
        <f>SUM(D7:D11)+SUM(D14:D19)</f>
        <v>156785771.727</v>
      </c>
      <c r="E20" s="36">
        <f>C20+D20</f>
        <v>697873302.32279992</v>
      </c>
      <c r="F20" s="36">
        <f>SUM(F7:F11)+SUM(F14:F19)</f>
        <v>372508537.2425999</v>
      </c>
      <c r="G20" s="36">
        <f>SUM(G7:G11)+SUM(G14:G19)</f>
        <v>202124784.09600002</v>
      </c>
      <c r="H20" s="38">
        <f t="shared" si="1"/>
        <v>574633321.33859992</v>
      </c>
    </row>
    <row r="21" spans="1:8">
      <c r="A21" s="30"/>
      <c r="B21" s="31" t="s">
        <v>54</v>
      </c>
      <c r="C21" s="42"/>
      <c r="D21" s="42"/>
      <c r="E21" s="42"/>
      <c r="F21" s="43"/>
      <c r="G21" s="44"/>
      <c r="H21" s="45"/>
    </row>
    <row r="22" spans="1:8" ht="15.75">
      <c r="A22" s="30">
        <v>13</v>
      </c>
      <c r="B22" s="34" t="s">
        <v>55</v>
      </c>
      <c r="C22" s="407">
        <v>57500000</v>
      </c>
      <c r="D22" s="407">
        <v>1488100</v>
      </c>
      <c r="E22" s="36">
        <f>C22+D22</f>
        <v>58988100</v>
      </c>
      <c r="F22" s="408">
        <v>0</v>
      </c>
      <c r="G22" s="409">
        <v>0</v>
      </c>
      <c r="H22" s="38">
        <f t="shared" si="1"/>
        <v>0</v>
      </c>
    </row>
    <row r="23" spans="1:8" ht="15.75">
      <c r="A23" s="30">
        <v>14</v>
      </c>
      <c r="B23" s="34" t="s">
        <v>56</v>
      </c>
      <c r="C23" s="407">
        <v>9664254.5099999998</v>
      </c>
      <c r="D23" s="407">
        <v>1910565.61</v>
      </c>
      <c r="E23" s="36">
        <f t="shared" ref="E23:E40" si="2">C23+D23</f>
        <v>11574820.119999999</v>
      </c>
      <c r="F23" s="408">
        <v>0</v>
      </c>
      <c r="G23" s="409">
        <v>0</v>
      </c>
      <c r="H23" s="38">
        <f t="shared" si="1"/>
        <v>0</v>
      </c>
    </row>
    <row r="24" spans="1:8" ht="15.75">
      <c r="A24" s="30">
        <v>15</v>
      </c>
      <c r="B24" s="34" t="s">
        <v>57</v>
      </c>
      <c r="C24" s="407">
        <v>0</v>
      </c>
      <c r="D24" s="407">
        <v>0</v>
      </c>
      <c r="E24" s="36">
        <f t="shared" si="2"/>
        <v>0</v>
      </c>
      <c r="F24" s="408">
        <v>0</v>
      </c>
      <c r="G24" s="409">
        <v>0</v>
      </c>
      <c r="H24" s="38">
        <f t="shared" si="1"/>
        <v>0</v>
      </c>
    </row>
    <row r="25" spans="1:8" ht="15.75">
      <c r="A25" s="30">
        <v>16</v>
      </c>
      <c r="B25" s="34" t="s">
        <v>58</v>
      </c>
      <c r="C25" s="407">
        <v>500000</v>
      </c>
      <c r="D25" s="407">
        <v>0</v>
      </c>
      <c r="E25" s="36">
        <f t="shared" si="2"/>
        <v>500000</v>
      </c>
      <c r="F25" s="408">
        <v>0</v>
      </c>
      <c r="G25" s="409">
        <v>0</v>
      </c>
      <c r="H25" s="38">
        <f t="shared" si="1"/>
        <v>0</v>
      </c>
    </row>
    <row r="26" spans="1:8" ht="15.75">
      <c r="A26" s="30">
        <v>17</v>
      </c>
      <c r="B26" s="34" t="s">
        <v>59</v>
      </c>
      <c r="C26" s="410"/>
      <c r="D26" s="410"/>
      <c r="E26" s="36">
        <f t="shared" si="2"/>
        <v>0</v>
      </c>
      <c r="F26" s="411">
        <v>150000</v>
      </c>
      <c r="G26" s="412"/>
      <c r="H26" s="38">
        <f t="shared" si="1"/>
        <v>150000</v>
      </c>
    </row>
    <row r="27" spans="1:8" ht="15.75">
      <c r="A27" s="30">
        <v>18</v>
      </c>
      <c r="B27" s="34" t="s">
        <v>60</v>
      </c>
      <c r="C27" s="407">
        <v>303347289.50749999</v>
      </c>
      <c r="D27" s="407">
        <v>161535104.86604574</v>
      </c>
      <c r="E27" s="36">
        <f t="shared" si="2"/>
        <v>464882394.37354577</v>
      </c>
      <c r="F27" s="408">
        <v>208290664.73250002</v>
      </c>
      <c r="G27" s="409">
        <v>215148067.90045711</v>
      </c>
      <c r="H27" s="38">
        <f t="shared" si="1"/>
        <v>423438732.6329571</v>
      </c>
    </row>
    <row r="28" spans="1:8" ht="15.75">
      <c r="A28" s="30">
        <v>19</v>
      </c>
      <c r="B28" s="34" t="s">
        <v>61</v>
      </c>
      <c r="C28" s="407">
        <v>10057057.159999998</v>
      </c>
      <c r="D28" s="407">
        <v>2738273.08</v>
      </c>
      <c r="E28" s="36">
        <f t="shared" si="2"/>
        <v>12795330.239999998</v>
      </c>
      <c r="F28" s="408">
        <v>4063167.8600000003</v>
      </c>
      <c r="G28" s="409">
        <v>3727991.7800000003</v>
      </c>
      <c r="H28" s="38">
        <f t="shared" si="1"/>
        <v>7791159.6400000006</v>
      </c>
    </row>
    <row r="29" spans="1:8" ht="15.75">
      <c r="A29" s="30">
        <v>20</v>
      </c>
      <c r="B29" s="34" t="s">
        <v>62</v>
      </c>
      <c r="C29" s="407">
        <v>22905486.279999997</v>
      </c>
      <c r="D29" s="407">
        <v>1060054.5599999998</v>
      </c>
      <c r="E29" s="36">
        <f t="shared" si="2"/>
        <v>23965540.839999996</v>
      </c>
      <c r="F29" s="408">
        <v>22433472.75</v>
      </c>
      <c r="G29" s="409">
        <v>3808692.16</v>
      </c>
      <c r="H29" s="38">
        <f t="shared" si="1"/>
        <v>26242164.91</v>
      </c>
    </row>
    <row r="30" spans="1:8" ht="15.75">
      <c r="A30" s="30">
        <v>21</v>
      </c>
      <c r="B30" s="34" t="s">
        <v>63</v>
      </c>
      <c r="C30" s="407">
        <v>8119900.0000000009</v>
      </c>
      <c r="D30" s="407">
        <v>0</v>
      </c>
      <c r="E30" s="36">
        <f t="shared" si="2"/>
        <v>8119900.0000000009</v>
      </c>
      <c r="F30" s="408">
        <v>0</v>
      </c>
      <c r="G30" s="409">
        <v>0</v>
      </c>
      <c r="H30" s="38">
        <f t="shared" si="1"/>
        <v>0</v>
      </c>
    </row>
    <row r="31" spans="1:8">
      <c r="A31" s="30">
        <v>22</v>
      </c>
      <c r="B31" s="41" t="s">
        <v>64</v>
      </c>
      <c r="C31" s="36">
        <f>SUM(C22:C30)</f>
        <v>412093987.45749998</v>
      </c>
      <c r="D31" s="36">
        <f>SUM(D22:D30)</f>
        <v>168732098.11604577</v>
      </c>
      <c r="E31" s="36">
        <f>C31+D31</f>
        <v>580826085.57354569</v>
      </c>
      <c r="F31" s="36">
        <f>SUM(F22:F30)</f>
        <v>234937305.34250003</v>
      </c>
      <c r="G31" s="36">
        <f>SUM(G22:G30)</f>
        <v>222684751.84045711</v>
      </c>
      <c r="H31" s="38">
        <f t="shared" si="1"/>
        <v>457622057.18295717</v>
      </c>
    </row>
    <row r="32" spans="1:8">
      <c r="A32" s="30"/>
      <c r="B32" s="31" t="s">
        <v>65</v>
      </c>
      <c r="C32" s="42"/>
      <c r="D32" s="42"/>
      <c r="E32" s="35"/>
      <c r="F32" s="43"/>
      <c r="G32" s="44"/>
      <c r="H32" s="45"/>
    </row>
    <row r="33" spans="1:8" ht="15.75">
      <c r="A33" s="30">
        <v>23</v>
      </c>
      <c r="B33" s="34" t="s">
        <v>66</v>
      </c>
      <c r="C33" s="407">
        <v>4400000</v>
      </c>
      <c r="D33" s="42"/>
      <c r="E33" s="36">
        <f t="shared" si="2"/>
        <v>4400000</v>
      </c>
      <c r="F33" s="408">
        <v>4400000</v>
      </c>
      <c r="G33" s="44"/>
      <c r="H33" s="38">
        <f t="shared" si="1"/>
        <v>4400000</v>
      </c>
    </row>
    <row r="34" spans="1:8" ht="15.75">
      <c r="A34" s="30">
        <v>24</v>
      </c>
      <c r="B34" s="34" t="s">
        <v>67</v>
      </c>
      <c r="C34" s="407">
        <v>0</v>
      </c>
      <c r="D34" s="42"/>
      <c r="E34" s="36">
        <f t="shared" si="2"/>
        <v>0</v>
      </c>
      <c r="F34" s="408">
        <v>0</v>
      </c>
      <c r="G34" s="44"/>
      <c r="H34" s="38">
        <f t="shared" si="1"/>
        <v>0</v>
      </c>
    </row>
    <row r="35" spans="1:8" ht="15.75">
      <c r="A35" s="30">
        <v>25</v>
      </c>
      <c r="B35" s="40" t="s">
        <v>68</v>
      </c>
      <c r="C35" s="407">
        <v>0</v>
      </c>
      <c r="D35" s="42"/>
      <c r="E35" s="36">
        <f t="shared" si="2"/>
        <v>0</v>
      </c>
      <c r="F35" s="408">
        <v>0</v>
      </c>
      <c r="G35" s="44"/>
      <c r="H35" s="38">
        <f t="shared" si="1"/>
        <v>0</v>
      </c>
    </row>
    <row r="36" spans="1:8" ht="15.75">
      <c r="A36" s="30">
        <v>26</v>
      </c>
      <c r="B36" s="34" t="s">
        <v>69</v>
      </c>
      <c r="C36" s="407">
        <v>0</v>
      </c>
      <c r="D36" s="42"/>
      <c r="E36" s="36">
        <f t="shared" si="2"/>
        <v>0</v>
      </c>
      <c r="F36" s="408">
        <v>0</v>
      </c>
      <c r="G36" s="44"/>
      <c r="H36" s="38">
        <f t="shared" si="1"/>
        <v>0</v>
      </c>
    </row>
    <row r="37" spans="1:8" ht="15.75">
      <c r="A37" s="30">
        <v>27</v>
      </c>
      <c r="B37" s="34" t="s">
        <v>70</v>
      </c>
      <c r="C37" s="407">
        <v>0</v>
      </c>
      <c r="D37" s="42"/>
      <c r="E37" s="36">
        <f t="shared" si="2"/>
        <v>0</v>
      </c>
      <c r="F37" s="408">
        <v>0</v>
      </c>
      <c r="G37" s="44"/>
      <c r="H37" s="38">
        <f t="shared" si="1"/>
        <v>0</v>
      </c>
    </row>
    <row r="38" spans="1:8" ht="15.75">
      <c r="A38" s="30">
        <v>28</v>
      </c>
      <c r="B38" s="34" t="s">
        <v>71</v>
      </c>
      <c r="C38" s="407">
        <v>112250757.76999997</v>
      </c>
      <c r="D38" s="42"/>
      <c r="E38" s="36">
        <f t="shared" si="2"/>
        <v>112250757.76999997</v>
      </c>
      <c r="F38" s="408">
        <v>112214805.24999999</v>
      </c>
      <c r="G38" s="44"/>
      <c r="H38" s="38">
        <f t="shared" si="1"/>
        <v>112214805.24999999</v>
      </c>
    </row>
    <row r="39" spans="1:8" ht="15.75">
      <c r="A39" s="30">
        <v>29</v>
      </c>
      <c r="B39" s="34" t="s">
        <v>72</v>
      </c>
      <c r="C39" s="407">
        <v>396459</v>
      </c>
      <c r="D39" s="42"/>
      <c r="E39" s="36">
        <f t="shared" si="2"/>
        <v>396459</v>
      </c>
      <c r="F39" s="408">
        <v>396459</v>
      </c>
      <c r="G39" s="44"/>
      <c r="H39" s="38">
        <f t="shared" si="1"/>
        <v>396459</v>
      </c>
    </row>
    <row r="40" spans="1:8" ht="15.75">
      <c r="A40" s="30">
        <v>30</v>
      </c>
      <c r="B40" s="297" t="s">
        <v>277</v>
      </c>
      <c r="C40" s="407">
        <f>SUM(C33:C39)</f>
        <v>117047216.76999997</v>
      </c>
      <c r="D40" s="42"/>
      <c r="E40" s="36">
        <f t="shared" si="2"/>
        <v>117047216.76999997</v>
      </c>
      <c r="F40" s="407">
        <f>SUM(F33:F39)</f>
        <v>117011264.24999999</v>
      </c>
      <c r="G40" s="44"/>
      <c r="H40" s="38">
        <f t="shared" si="1"/>
        <v>117011264.24999999</v>
      </c>
    </row>
    <row r="41" spans="1:8" ht="15" thickBot="1">
      <c r="A41" s="46">
        <v>31</v>
      </c>
      <c r="B41" s="47" t="s">
        <v>73</v>
      </c>
      <c r="C41" s="48">
        <f>C31+C40</f>
        <v>529141204.22749996</v>
      </c>
      <c r="D41" s="48">
        <f>D31+D40</f>
        <v>168732098.11604577</v>
      </c>
      <c r="E41" s="48">
        <f>C41+D41</f>
        <v>697873302.34354568</v>
      </c>
      <c r="F41" s="48">
        <f>F31+F40</f>
        <v>351948569.59250003</v>
      </c>
      <c r="G41" s="48">
        <f>G31+G40</f>
        <v>222684751.84045711</v>
      </c>
      <c r="H41" s="49">
        <f>F41+G41</f>
        <v>574633321.43295717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8 H16:H18 E14 E31" formula="1"/>
    <ignoredError sqref="C20:D20" formulaRange="1"/>
    <ignoredError sqref="E20:G2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E67" sqref="E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36</v>
      </c>
      <c r="B1" s="3" t="s">
        <v>422</v>
      </c>
      <c r="C1" s="3"/>
    </row>
    <row r="2" spans="1:8">
      <c r="A2" s="2" t="s">
        <v>37</v>
      </c>
      <c r="B2" s="3" t="s">
        <v>426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205</v>
      </c>
      <c r="B4" s="248" t="s">
        <v>28</v>
      </c>
      <c r="C4" s="23"/>
      <c r="D4" s="25"/>
      <c r="E4" s="25"/>
      <c r="F4" s="26"/>
      <c r="G4" s="26"/>
      <c r="H4" s="53" t="s">
        <v>79</v>
      </c>
    </row>
    <row r="5" spans="1:8">
      <c r="A5" s="54" t="s">
        <v>12</v>
      </c>
      <c r="B5" s="55"/>
      <c r="C5" s="471" t="s">
        <v>74</v>
      </c>
      <c r="D5" s="472"/>
      <c r="E5" s="473"/>
      <c r="F5" s="471" t="s">
        <v>78</v>
      </c>
      <c r="G5" s="472"/>
      <c r="H5" s="474"/>
    </row>
    <row r="6" spans="1:8">
      <c r="A6" s="56" t="s">
        <v>12</v>
      </c>
      <c r="B6" s="57"/>
      <c r="C6" s="58" t="s">
        <v>75</v>
      </c>
      <c r="D6" s="58" t="s">
        <v>76</v>
      </c>
      <c r="E6" s="58" t="s">
        <v>77</v>
      </c>
      <c r="F6" s="58" t="s">
        <v>75</v>
      </c>
      <c r="G6" s="58" t="s">
        <v>76</v>
      </c>
      <c r="H6" s="59" t="s">
        <v>77</v>
      </c>
    </row>
    <row r="7" spans="1:8">
      <c r="A7" s="60"/>
      <c r="B7" s="248" t="s">
        <v>204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203</v>
      </c>
      <c r="C8" s="413">
        <v>399483.03</v>
      </c>
      <c r="D8" s="413">
        <v>215370.46</v>
      </c>
      <c r="E8" s="414">
        <f t="shared" ref="E8:E22" si="0">C8+D8</f>
        <v>614853.49</v>
      </c>
      <c r="F8" s="413">
        <v>202298.45</v>
      </c>
      <c r="G8" s="413">
        <v>468405.45</v>
      </c>
      <c r="H8" s="415">
        <f t="shared" ref="H8:H22" si="1">F8+G8</f>
        <v>670703.9</v>
      </c>
    </row>
    <row r="9" spans="1:8">
      <c r="A9" s="60">
        <v>2</v>
      </c>
      <c r="B9" s="63" t="s">
        <v>202</v>
      </c>
      <c r="C9" s="64">
        <f>C10+C11+C12+C13+C14+C15+C16+C17+C18</f>
        <v>25550087.550000001</v>
      </c>
      <c r="D9" s="64">
        <f>D10+D11+D12+D13+D14+D15+D16+D17+D18</f>
        <v>2767828.83</v>
      </c>
      <c r="E9" s="414">
        <f t="shared" si="0"/>
        <v>28317916.380000003</v>
      </c>
      <c r="F9" s="64">
        <f>F10+F11+F12+F13+F14+F15+F16+F17+F18</f>
        <v>18602072.149999999</v>
      </c>
      <c r="G9" s="64">
        <f>G10+G11+G12+G13+G14+G15+G16+G17+G18</f>
        <v>6844121.2699999996</v>
      </c>
      <c r="H9" s="415">
        <f t="shared" si="1"/>
        <v>25446193.419999998</v>
      </c>
    </row>
    <row r="10" spans="1:8">
      <c r="A10" s="60">
        <v>2.1</v>
      </c>
      <c r="B10" s="65" t="s">
        <v>201</v>
      </c>
      <c r="C10" s="413">
        <v>0</v>
      </c>
      <c r="D10" s="413">
        <v>0</v>
      </c>
      <c r="E10" s="414">
        <f t="shared" si="0"/>
        <v>0</v>
      </c>
      <c r="F10" s="413"/>
      <c r="G10" s="413"/>
      <c r="H10" s="415">
        <f t="shared" si="1"/>
        <v>0</v>
      </c>
    </row>
    <row r="11" spans="1:8">
      <c r="A11" s="60">
        <v>2.2000000000000002</v>
      </c>
      <c r="B11" s="65" t="s">
        <v>200</v>
      </c>
      <c r="C11" s="413">
        <v>48319.72</v>
      </c>
      <c r="D11" s="413">
        <v>209060.98</v>
      </c>
      <c r="E11" s="414">
        <f t="shared" si="0"/>
        <v>257380.7</v>
      </c>
      <c r="F11" s="413"/>
      <c r="G11" s="413"/>
      <c r="H11" s="415">
        <f t="shared" si="1"/>
        <v>0</v>
      </c>
    </row>
    <row r="12" spans="1:8">
      <c r="A12" s="60">
        <v>2.2999999999999998</v>
      </c>
      <c r="B12" s="65" t="s">
        <v>199</v>
      </c>
      <c r="C12" s="413">
        <v>0</v>
      </c>
      <c r="D12" s="413">
        <v>0</v>
      </c>
      <c r="E12" s="414">
        <f t="shared" si="0"/>
        <v>0</v>
      </c>
      <c r="F12" s="413"/>
      <c r="G12" s="413"/>
      <c r="H12" s="415">
        <f t="shared" si="1"/>
        <v>0</v>
      </c>
    </row>
    <row r="13" spans="1:8">
      <c r="A13" s="60">
        <v>2.4</v>
      </c>
      <c r="B13" s="65" t="s">
        <v>198</v>
      </c>
      <c r="C13" s="413">
        <v>0</v>
      </c>
      <c r="D13" s="413">
        <v>0</v>
      </c>
      <c r="E13" s="414">
        <f t="shared" si="0"/>
        <v>0</v>
      </c>
      <c r="F13" s="413"/>
      <c r="G13" s="413"/>
      <c r="H13" s="415">
        <f t="shared" si="1"/>
        <v>0</v>
      </c>
    </row>
    <row r="14" spans="1:8">
      <c r="A14" s="60">
        <v>2.5</v>
      </c>
      <c r="B14" s="65" t="s">
        <v>197</v>
      </c>
      <c r="C14" s="413">
        <v>1888.44</v>
      </c>
      <c r="D14" s="413">
        <v>11628.68</v>
      </c>
      <c r="E14" s="414">
        <f t="shared" si="0"/>
        <v>13517.12</v>
      </c>
      <c r="F14" s="413"/>
      <c r="G14" s="413"/>
      <c r="H14" s="415">
        <f t="shared" si="1"/>
        <v>0</v>
      </c>
    </row>
    <row r="15" spans="1:8">
      <c r="A15" s="60">
        <v>2.6</v>
      </c>
      <c r="B15" s="65" t="s">
        <v>196</v>
      </c>
      <c r="C15" s="413">
        <v>8846.3700000000008</v>
      </c>
      <c r="D15" s="413">
        <v>13260.92</v>
      </c>
      <c r="E15" s="414">
        <f t="shared" si="0"/>
        <v>22107.29</v>
      </c>
      <c r="F15" s="413"/>
      <c r="G15" s="413"/>
      <c r="H15" s="415">
        <f t="shared" si="1"/>
        <v>0</v>
      </c>
    </row>
    <row r="16" spans="1:8">
      <c r="A16" s="60">
        <v>2.7</v>
      </c>
      <c r="B16" s="65" t="s">
        <v>195</v>
      </c>
      <c r="C16" s="413">
        <v>6795.26</v>
      </c>
      <c r="D16" s="413">
        <v>52300.24</v>
      </c>
      <c r="E16" s="414">
        <f t="shared" si="0"/>
        <v>59095.5</v>
      </c>
      <c r="F16" s="413"/>
      <c r="G16" s="413"/>
      <c r="H16" s="415">
        <f t="shared" si="1"/>
        <v>0</v>
      </c>
    </row>
    <row r="17" spans="1:8">
      <c r="A17" s="60">
        <v>2.8</v>
      </c>
      <c r="B17" s="65" t="s">
        <v>194</v>
      </c>
      <c r="C17" s="413">
        <v>25476394.5</v>
      </c>
      <c r="D17" s="413">
        <v>2449942.91</v>
      </c>
      <c r="E17" s="414">
        <f t="shared" si="0"/>
        <v>27926337.41</v>
      </c>
      <c r="F17" s="413">
        <v>18602072.149999999</v>
      </c>
      <c r="G17" s="413">
        <v>6844121.2699999996</v>
      </c>
      <c r="H17" s="415">
        <f t="shared" si="1"/>
        <v>25446193.419999998</v>
      </c>
    </row>
    <row r="18" spans="1:8">
      <c r="A18" s="60">
        <v>2.9</v>
      </c>
      <c r="B18" s="65" t="s">
        <v>193</v>
      </c>
      <c r="C18" s="413">
        <v>7843.26</v>
      </c>
      <c r="D18" s="413">
        <v>31635.1</v>
      </c>
      <c r="E18" s="414">
        <f t="shared" si="0"/>
        <v>39478.36</v>
      </c>
      <c r="F18" s="413"/>
      <c r="G18" s="413"/>
      <c r="H18" s="415">
        <f t="shared" si="1"/>
        <v>0</v>
      </c>
    </row>
    <row r="19" spans="1:8">
      <c r="A19" s="60">
        <v>3</v>
      </c>
      <c r="B19" s="63" t="s">
        <v>192</v>
      </c>
      <c r="C19" s="413">
        <v>891729.73</v>
      </c>
      <c r="D19" s="413">
        <v>244073.66</v>
      </c>
      <c r="E19" s="414">
        <f t="shared" si="0"/>
        <v>1135803.3899999999</v>
      </c>
      <c r="F19" s="413">
        <v>666595.68000000005</v>
      </c>
      <c r="G19" s="413">
        <v>316890.12</v>
      </c>
      <c r="H19" s="415">
        <f t="shared" si="1"/>
        <v>983485.8</v>
      </c>
    </row>
    <row r="20" spans="1:8">
      <c r="A20" s="60">
        <v>4</v>
      </c>
      <c r="B20" s="63" t="s">
        <v>191</v>
      </c>
      <c r="C20" s="413">
        <v>0</v>
      </c>
      <c r="D20" s="413">
        <v>0</v>
      </c>
      <c r="E20" s="414">
        <f t="shared" si="0"/>
        <v>0</v>
      </c>
      <c r="F20" s="413"/>
      <c r="G20" s="413"/>
      <c r="H20" s="415">
        <f t="shared" si="1"/>
        <v>0</v>
      </c>
    </row>
    <row r="21" spans="1:8">
      <c r="A21" s="60">
        <v>5</v>
      </c>
      <c r="B21" s="63" t="s">
        <v>190</v>
      </c>
      <c r="C21" s="413">
        <v>0</v>
      </c>
      <c r="D21" s="413">
        <v>0</v>
      </c>
      <c r="E21" s="414">
        <f t="shared" si="0"/>
        <v>0</v>
      </c>
      <c r="F21" s="413"/>
      <c r="G21" s="413"/>
      <c r="H21" s="415">
        <f t="shared" si="1"/>
        <v>0</v>
      </c>
    </row>
    <row r="22" spans="1:8">
      <c r="A22" s="60">
        <v>6</v>
      </c>
      <c r="B22" s="66" t="s">
        <v>189</v>
      </c>
      <c r="C22" s="64">
        <f>C8+C9+C19+C20+C21</f>
        <v>26841300.310000002</v>
      </c>
      <c r="D22" s="64">
        <f>D8+D9+D19+D20+D21</f>
        <v>3227272.95</v>
      </c>
      <c r="E22" s="414">
        <f t="shared" si="0"/>
        <v>30068573.260000002</v>
      </c>
      <c r="F22" s="64">
        <f>F8+F9+F19+F20+F21</f>
        <v>19470966.279999997</v>
      </c>
      <c r="G22" s="64">
        <f>G8+G9+G19+G20+G21</f>
        <v>7629416.8399999999</v>
      </c>
      <c r="H22" s="415">
        <f t="shared" si="1"/>
        <v>27100383.119999997</v>
      </c>
    </row>
    <row r="23" spans="1:8">
      <c r="A23" s="60"/>
      <c r="B23" s="248" t="s">
        <v>188</v>
      </c>
      <c r="C23" s="67"/>
      <c r="D23" s="67"/>
      <c r="E23" s="68"/>
      <c r="F23" s="67"/>
      <c r="G23" s="67"/>
      <c r="H23" s="69"/>
    </row>
    <row r="24" spans="1:8">
      <c r="A24" s="60">
        <v>7</v>
      </c>
      <c r="B24" s="63" t="s">
        <v>187</v>
      </c>
      <c r="C24" s="413">
        <v>0</v>
      </c>
      <c r="D24" s="413">
        <v>0</v>
      </c>
      <c r="E24" s="414">
        <f t="shared" ref="E24:E31" si="2">C24+D24</f>
        <v>0</v>
      </c>
      <c r="F24" s="413"/>
      <c r="G24" s="413"/>
      <c r="H24" s="415">
        <f t="shared" ref="H24:H31" si="3">F24+G24</f>
        <v>0</v>
      </c>
    </row>
    <row r="25" spans="1:8">
      <c r="A25" s="60">
        <v>8</v>
      </c>
      <c r="B25" s="63" t="s">
        <v>186</v>
      </c>
      <c r="C25" s="413">
        <v>0</v>
      </c>
      <c r="D25" s="413">
        <v>0</v>
      </c>
      <c r="E25" s="414">
        <f t="shared" si="2"/>
        <v>0</v>
      </c>
      <c r="F25" s="413"/>
      <c r="G25" s="413"/>
      <c r="H25" s="415">
        <f t="shared" si="3"/>
        <v>0</v>
      </c>
    </row>
    <row r="26" spans="1:8">
      <c r="A26" s="60">
        <v>9</v>
      </c>
      <c r="B26" s="63" t="s">
        <v>185</v>
      </c>
      <c r="C26" s="413">
        <v>1427848.63</v>
      </c>
      <c r="D26" s="413">
        <v>1189.54</v>
      </c>
      <c r="E26" s="414">
        <f t="shared" si="2"/>
        <v>1429038.17</v>
      </c>
      <c r="F26" s="413"/>
      <c r="G26" s="413"/>
      <c r="H26" s="415">
        <f t="shared" si="3"/>
        <v>0</v>
      </c>
    </row>
    <row r="27" spans="1:8">
      <c r="A27" s="60">
        <v>10</v>
      </c>
      <c r="B27" s="63" t="s">
        <v>184</v>
      </c>
      <c r="C27" s="413">
        <v>0</v>
      </c>
      <c r="D27" s="413">
        <v>0</v>
      </c>
      <c r="E27" s="414">
        <f t="shared" si="2"/>
        <v>0</v>
      </c>
      <c r="F27" s="413">
        <v>36136.949999999997</v>
      </c>
      <c r="G27" s="413"/>
      <c r="H27" s="415">
        <f t="shared" si="3"/>
        <v>36136.949999999997</v>
      </c>
    </row>
    <row r="28" spans="1:8">
      <c r="A28" s="60">
        <v>11</v>
      </c>
      <c r="B28" s="63" t="s">
        <v>183</v>
      </c>
      <c r="C28" s="413">
        <v>8459773.5999999996</v>
      </c>
      <c r="D28" s="413">
        <v>2552490.21</v>
      </c>
      <c r="E28" s="414">
        <f t="shared" si="2"/>
        <v>11012263.809999999</v>
      </c>
      <c r="F28" s="413">
        <v>5225171</v>
      </c>
      <c r="G28" s="413">
        <v>4177246</v>
      </c>
      <c r="H28" s="415">
        <f t="shared" si="3"/>
        <v>9402417</v>
      </c>
    </row>
    <row r="29" spans="1:8">
      <c r="A29" s="60">
        <v>12</v>
      </c>
      <c r="B29" s="63" t="s">
        <v>182</v>
      </c>
      <c r="C29" s="413">
        <v>0</v>
      </c>
      <c r="D29" s="413">
        <v>0</v>
      </c>
      <c r="E29" s="414">
        <f t="shared" si="2"/>
        <v>0</v>
      </c>
      <c r="F29" s="413"/>
      <c r="G29" s="413"/>
      <c r="H29" s="415">
        <f t="shared" si="3"/>
        <v>0</v>
      </c>
    </row>
    <row r="30" spans="1:8">
      <c r="A30" s="60">
        <v>13</v>
      </c>
      <c r="B30" s="70" t="s">
        <v>181</v>
      </c>
      <c r="C30" s="64">
        <f>C24+C25+C26+C27+C28+C29</f>
        <v>9887622.2300000004</v>
      </c>
      <c r="D30" s="64">
        <f>D24+D25+D26+D27+D28+D29</f>
        <v>2553679.75</v>
      </c>
      <c r="E30" s="414">
        <f t="shared" si="2"/>
        <v>12441301.98</v>
      </c>
      <c r="F30" s="64">
        <f>F24+F25+F26+F27+F28+F29</f>
        <v>5261307.95</v>
      </c>
      <c r="G30" s="64">
        <f>G24+G25+G26+G27+G28+G29</f>
        <v>4177246</v>
      </c>
      <c r="H30" s="415">
        <f t="shared" si="3"/>
        <v>9438553.9499999993</v>
      </c>
    </row>
    <row r="31" spans="1:8">
      <c r="A31" s="60">
        <v>14</v>
      </c>
      <c r="B31" s="70" t="s">
        <v>180</v>
      </c>
      <c r="C31" s="64">
        <f>C22-C30</f>
        <v>16953678.080000002</v>
      </c>
      <c r="D31" s="64">
        <f>D22-D30</f>
        <v>673593.20000000019</v>
      </c>
      <c r="E31" s="414">
        <f t="shared" si="2"/>
        <v>17627271.280000001</v>
      </c>
      <c r="F31" s="64">
        <f>F22-F30</f>
        <v>14209658.329999998</v>
      </c>
      <c r="G31" s="64">
        <f>G22-G30</f>
        <v>3452170.84</v>
      </c>
      <c r="H31" s="415">
        <f t="shared" si="3"/>
        <v>17661829.169999998</v>
      </c>
    </row>
    <row r="32" spans="1:8">
      <c r="A32" s="60"/>
      <c r="B32" s="71"/>
      <c r="C32" s="71"/>
      <c r="D32" s="72"/>
      <c r="E32" s="68"/>
      <c r="F32" s="72"/>
      <c r="G32" s="72"/>
      <c r="H32" s="69"/>
    </row>
    <row r="33" spans="1:8">
      <c r="A33" s="60"/>
      <c r="B33" s="71" t="s">
        <v>179</v>
      </c>
      <c r="C33" s="67"/>
      <c r="D33" s="67"/>
      <c r="E33" s="68"/>
      <c r="F33" s="67"/>
      <c r="G33" s="67"/>
      <c r="H33" s="69"/>
    </row>
    <row r="34" spans="1:8">
      <c r="A34" s="60">
        <v>15</v>
      </c>
      <c r="B34" s="73" t="s">
        <v>178</v>
      </c>
      <c r="C34" s="74">
        <f>C35-C36</f>
        <v>6725987.1000000024</v>
      </c>
      <c r="D34" s="74">
        <f>D35-D36</f>
        <v>228508.10000000009</v>
      </c>
      <c r="E34" s="414">
        <f t="shared" ref="E34:E45" si="4">C34+D34</f>
        <v>6954495.200000003</v>
      </c>
      <c r="F34" s="74">
        <f>F35-F36</f>
        <v>7610964.4000000004</v>
      </c>
      <c r="G34" s="74">
        <f>G35-G36</f>
        <v>903353.10999999952</v>
      </c>
      <c r="H34" s="414">
        <f t="shared" ref="H34:H45" si="5">F34+G34</f>
        <v>8514317.5099999998</v>
      </c>
    </row>
    <row r="35" spans="1:8">
      <c r="A35" s="60">
        <v>15.1</v>
      </c>
      <c r="B35" s="65" t="s">
        <v>177</v>
      </c>
      <c r="C35" s="413">
        <v>7918593.9600000028</v>
      </c>
      <c r="D35" s="413">
        <v>644986.82000000007</v>
      </c>
      <c r="E35" s="414">
        <f t="shared" si="4"/>
        <v>8563580.7800000031</v>
      </c>
      <c r="F35" s="413">
        <v>9059692.4000000004</v>
      </c>
      <c r="G35" s="413">
        <v>1667714.5099999995</v>
      </c>
      <c r="H35" s="414">
        <f t="shared" si="5"/>
        <v>10727406.91</v>
      </c>
    </row>
    <row r="36" spans="1:8">
      <c r="A36" s="60">
        <v>15.2</v>
      </c>
      <c r="B36" s="65" t="s">
        <v>176</v>
      </c>
      <c r="C36" s="413">
        <v>1192606.8600000001</v>
      </c>
      <c r="D36" s="413">
        <v>416478.71999999997</v>
      </c>
      <c r="E36" s="414">
        <f t="shared" si="4"/>
        <v>1609085.58</v>
      </c>
      <c r="F36" s="413">
        <v>1448728</v>
      </c>
      <c r="G36" s="413">
        <v>764361.4</v>
      </c>
      <c r="H36" s="414">
        <f t="shared" si="5"/>
        <v>2213089.4</v>
      </c>
    </row>
    <row r="37" spans="1:8">
      <c r="A37" s="60">
        <v>16</v>
      </c>
      <c r="B37" s="63" t="s">
        <v>175</v>
      </c>
      <c r="C37" s="413">
        <v>0</v>
      </c>
      <c r="D37" s="413">
        <v>0</v>
      </c>
      <c r="E37" s="414">
        <f t="shared" si="4"/>
        <v>0</v>
      </c>
      <c r="F37" s="413"/>
      <c r="G37" s="413"/>
      <c r="H37" s="414">
        <f t="shared" si="5"/>
        <v>0</v>
      </c>
    </row>
    <row r="38" spans="1:8">
      <c r="A38" s="60">
        <v>17</v>
      </c>
      <c r="B38" s="63" t="s">
        <v>174</v>
      </c>
      <c r="C38" s="413">
        <v>0</v>
      </c>
      <c r="D38" s="413">
        <v>0</v>
      </c>
      <c r="E38" s="414">
        <f t="shared" si="4"/>
        <v>0</v>
      </c>
      <c r="F38" s="413"/>
      <c r="G38" s="413"/>
      <c r="H38" s="414">
        <f t="shared" si="5"/>
        <v>0</v>
      </c>
    </row>
    <row r="39" spans="1:8">
      <c r="A39" s="60">
        <v>18</v>
      </c>
      <c r="B39" s="63" t="s">
        <v>173</v>
      </c>
      <c r="C39" s="413">
        <v>0</v>
      </c>
      <c r="D39" s="413">
        <v>0</v>
      </c>
      <c r="E39" s="414">
        <f t="shared" si="4"/>
        <v>0</v>
      </c>
      <c r="F39" s="413"/>
      <c r="G39" s="413"/>
      <c r="H39" s="414">
        <f t="shared" si="5"/>
        <v>0</v>
      </c>
    </row>
    <row r="40" spans="1:8">
      <c r="A40" s="60">
        <v>19</v>
      </c>
      <c r="B40" s="63" t="s">
        <v>172</v>
      </c>
      <c r="C40" s="413">
        <v>-955526.44</v>
      </c>
      <c r="D40" s="413"/>
      <c r="E40" s="414">
        <f t="shared" si="4"/>
        <v>-955526.44</v>
      </c>
      <c r="F40" s="413">
        <v>-786320.10000000009</v>
      </c>
      <c r="G40" s="413"/>
      <c r="H40" s="414">
        <f t="shared" si="5"/>
        <v>-786320.10000000009</v>
      </c>
    </row>
    <row r="41" spans="1:8">
      <c r="A41" s="60">
        <v>20</v>
      </c>
      <c r="B41" s="63" t="s">
        <v>171</v>
      </c>
      <c r="C41" s="413">
        <v>406730.62999996543</v>
      </c>
      <c r="D41" s="413"/>
      <c r="E41" s="414">
        <f t="shared" si="4"/>
        <v>406730.62999996543</v>
      </c>
      <c r="F41" s="413">
        <v>991313.71999998391</v>
      </c>
      <c r="G41" s="413"/>
      <c r="H41" s="414">
        <f t="shared" si="5"/>
        <v>991313.71999998391</v>
      </c>
    </row>
    <row r="42" spans="1:8">
      <c r="A42" s="60">
        <v>21</v>
      </c>
      <c r="B42" s="63" t="s">
        <v>170</v>
      </c>
      <c r="C42" s="413">
        <v>11729.57</v>
      </c>
      <c r="D42" s="413">
        <v>0</v>
      </c>
      <c r="E42" s="414">
        <f t="shared" si="4"/>
        <v>11729.57</v>
      </c>
      <c r="F42" s="413">
        <v>-58036.040000000008</v>
      </c>
      <c r="G42" s="413"/>
      <c r="H42" s="414">
        <f t="shared" si="5"/>
        <v>-58036.040000000008</v>
      </c>
    </row>
    <row r="43" spans="1:8">
      <c r="A43" s="60">
        <v>22</v>
      </c>
      <c r="B43" s="63" t="s">
        <v>169</v>
      </c>
      <c r="C43" s="413">
        <v>100436.58</v>
      </c>
      <c r="D43" s="413">
        <v>0</v>
      </c>
      <c r="E43" s="414">
        <f t="shared" si="4"/>
        <v>100436.58</v>
      </c>
      <c r="F43" s="413">
        <v>82694.84</v>
      </c>
      <c r="G43" s="413"/>
      <c r="H43" s="414">
        <f t="shared" si="5"/>
        <v>82694.84</v>
      </c>
    </row>
    <row r="44" spans="1:8">
      <c r="A44" s="60">
        <v>23</v>
      </c>
      <c r="B44" s="63" t="s">
        <v>168</v>
      </c>
      <c r="C44" s="413">
        <v>285263.84000000136</v>
      </c>
      <c r="D44" s="413">
        <v>0</v>
      </c>
      <c r="E44" s="414">
        <f t="shared" si="4"/>
        <v>285263.84000000136</v>
      </c>
      <c r="F44" s="413">
        <v>5236696.09</v>
      </c>
      <c r="G44" s="413"/>
      <c r="H44" s="414">
        <f t="shared" si="5"/>
        <v>5236696.09</v>
      </c>
    </row>
    <row r="45" spans="1:8">
      <c r="A45" s="60">
        <v>24</v>
      </c>
      <c r="B45" s="70" t="s">
        <v>284</v>
      </c>
      <c r="C45" s="64">
        <f>C34+C37+C38+C39+C40+C41+C42+C43+C44</f>
        <v>6574621.2799999695</v>
      </c>
      <c r="D45" s="64">
        <f>D34+D37+D38+D39+D40+D41+D42+D43+D44</f>
        <v>228508.10000000009</v>
      </c>
      <c r="E45" s="414">
        <f t="shared" si="4"/>
        <v>6803129.3799999692</v>
      </c>
      <c r="F45" s="64">
        <f>F34+F37+F38+F39+F40+F41+F42+F43+F44</f>
        <v>13077312.909999985</v>
      </c>
      <c r="G45" s="64">
        <f>G34+G37+G38+G39+G40+G41+G42+G43+G44</f>
        <v>903353.10999999952</v>
      </c>
      <c r="H45" s="414">
        <f t="shared" si="5"/>
        <v>13980666.019999985</v>
      </c>
    </row>
    <row r="46" spans="1:8">
      <c r="A46" s="60"/>
      <c r="B46" s="248" t="s">
        <v>167</v>
      </c>
      <c r="C46" s="67"/>
      <c r="D46" s="67"/>
      <c r="E46" s="68"/>
      <c r="F46" s="67"/>
      <c r="G46" s="67"/>
      <c r="H46" s="69"/>
    </row>
    <row r="47" spans="1:8">
      <c r="A47" s="60">
        <v>25</v>
      </c>
      <c r="B47" s="63" t="s">
        <v>166</v>
      </c>
      <c r="C47" s="413">
        <v>1722498.1199999999</v>
      </c>
      <c r="D47" s="413">
        <v>0</v>
      </c>
      <c r="E47" s="414">
        <f t="shared" ref="E47:E54" si="6">C47+D47</f>
        <v>1722498.1199999999</v>
      </c>
      <c r="F47" s="413">
        <v>1450662.06</v>
      </c>
      <c r="G47" s="413"/>
      <c r="H47" s="415">
        <f t="shared" ref="H47:H54" si="7">F47+G47</f>
        <v>1450662.06</v>
      </c>
    </row>
    <row r="48" spans="1:8">
      <c r="A48" s="60">
        <v>26</v>
      </c>
      <c r="B48" s="63" t="s">
        <v>165</v>
      </c>
      <c r="C48" s="413">
        <v>754737.83000000007</v>
      </c>
      <c r="D48" s="413">
        <v>60365.85</v>
      </c>
      <c r="E48" s="414">
        <f t="shared" si="6"/>
        <v>815103.68</v>
      </c>
      <c r="F48" s="413">
        <v>949791.44</v>
      </c>
      <c r="G48" s="413">
        <v>74693.929999999993</v>
      </c>
      <c r="H48" s="415">
        <f t="shared" si="7"/>
        <v>1024485.3699999999</v>
      </c>
    </row>
    <row r="49" spans="1:8">
      <c r="A49" s="60">
        <v>27</v>
      </c>
      <c r="B49" s="63" t="s">
        <v>164</v>
      </c>
      <c r="C49" s="413">
        <v>13553121.120000001</v>
      </c>
      <c r="D49" s="413"/>
      <c r="E49" s="414">
        <f t="shared" si="6"/>
        <v>13553121.120000001</v>
      </c>
      <c r="F49" s="413">
        <v>13021443.73</v>
      </c>
      <c r="G49" s="413"/>
      <c r="H49" s="415">
        <f t="shared" si="7"/>
        <v>13021443.73</v>
      </c>
    </row>
    <row r="50" spans="1:8">
      <c r="A50" s="60">
        <v>28</v>
      </c>
      <c r="B50" s="63" t="s">
        <v>163</v>
      </c>
      <c r="C50" s="413">
        <v>2068863.25</v>
      </c>
      <c r="D50" s="413"/>
      <c r="E50" s="414">
        <f t="shared" si="6"/>
        <v>2068863.25</v>
      </c>
      <c r="F50" s="413">
        <v>1878824</v>
      </c>
      <c r="G50" s="413"/>
      <c r="H50" s="415">
        <f t="shared" si="7"/>
        <v>1878824</v>
      </c>
    </row>
    <row r="51" spans="1:8">
      <c r="A51" s="60">
        <v>29</v>
      </c>
      <c r="B51" s="63" t="s">
        <v>162</v>
      </c>
      <c r="C51" s="413">
        <v>864293.55999999994</v>
      </c>
      <c r="D51" s="413"/>
      <c r="E51" s="414">
        <f t="shared" si="6"/>
        <v>864293.55999999994</v>
      </c>
      <c r="F51" s="413">
        <v>888682.88</v>
      </c>
      <c r="G51" s="413"/>
      <c r="H51" s="415">
        <f t="shared" si="7"/>
        <v>888682.88</v>
      </c>
    </row>
    <row r="52" spans="1:8">
      <c r="A52" s="60">
        <v>30</v>
      </c>
      <c r="B52" s="63" t="s">
        <v>161</v>
      </c>
      <c r="C52" s="413">
        <v>501224.11999999674</v>
      </c>
      <c r="D52" s="413">
        <v>35456.200000000004</v>
      </c>
      <c r="E52" s="414">
        <f t="shared" si="6"/>
        <v>536680.31999999669</v>
      </c>
      <c r="F52" s="413">
        <v>5307754.9300000006</v>
      </c>
      <c r="G52" s="413"/>
      <c r="H52" s="415">
        <f t="shared" si="7"/>
        <v>5307754.9300000006</v>
      </c>
    </row>
    <row r="53" spans="1:8">
      <c r="A53" s="60">
        <v>31</v>
      </c>
      <c r="B53" s="70" t="s">
        <v>285</v>
      </c>
      <c r="C53" s="64">
        <f>C47+C48+C49+C50+C51+C52</f>
        <v>19464737.999999996</v>
      </c>
      <c r="D53" s="64">
        <f>D47+D48+D49+D50+D51+D52</f>
        <v>95822.05</v>
      </c>
      <c r="E53" s="414">
        <f t="shared" si="6"/>
        <v>19560560.049999997</v>
      </c>
      <c r="F53" s="64">
        <f>F47+F48+F49+F50+F51+F52</f>
        <v>23497159.039999999</v>
      </c>
      <c r="G53" s="64">
        <f>G47+G48+G49+G50+G51+G52</f>
        <v>74693.929999999993</v>
      </c>
      <c r="H53" s="414">
        <f t="shared" si="7"/>
        <v>23571852.969999999</v>
      </c>
    </row>
    <row r="54" spans="1:8">
      <c r="A54" s="60">
        <v>32</v>
      </c>
      <c r="B54" s="70" t="s">
        <v>286</v>
      </c>
      <c r="C54" s="64">
        <f>C45-C53</f>
        <v>-12890116.720000027</v>
      </c>
      <c r="D54" s="64">
        <f>D45-D53</f>
        <v>132686.0500000001</v>
      </c>
      <c r="E54" s="414">
        <f t="shared" si="6"/>
        <v>-12757430.670000026</v>
      </c>
      <c r="F54" s="64">
        <f>F45-F53</f>
        <v>-10419846.130000014</v>
      </c>
      <c r="G54" s="64">
        <f>G45-G53</f>
        <v>828659.17999999947</v>
      </c>
      <c r="H54" s="414">
        <f t="shared" si="7"/>
        <v>-9591186.9500000142</v>
      </c>
    </row>
    <row r="55" spans="1:8">
      <c r="A55" s="60"/>
      <c r="B55" s="71"/>
      <c r="C55" s="72"/>
      <c r="D55" s="72"/>
      <c r="E55" s="68"/>
      <c r="F55" s="72"/>
      <c r="G55" s="72"/>
      <c r="H55" s="69"/>
    </row>
    <row r="56" spans="1:8">
      <c r="A56" s="60">
        <v>33</v>
      </c>
      <c r="B56" s="70" t="s">
        <v>160</v>
      </c>
      <c r="C56" s="64">
        <f>C31+C54</f>
        <v>4063561.3599999752</v>
      </c>
      <c r="D56" s="64">
        <f>D31+D54</f>
        <v>806279.25000000023</v>
      </c>
      <c r="E56" s="414">
        <f>C56+D56</f>
        <v>4869840.6099999752</v>
      </c>
      <c r="F56" s="64">
        <f>F31+F54</f>
        <v>3789812.1999999844</v>
      </c>
      <c r="G56" s="64">
        <f>G31+G54</f>
        <v>4280830.0199999996</v>
      </c>
      <c r="H56" s="415">
        <f>F56+G56</f>
        <v>8070642.2199999839</v>
      </c>
    </row>
    <row r="57" spans="1:8">
      <c r="A57" s="60"/>
      <c r="B57" s="71"/>
      <c r="C57" s="72"/>
      <c r="D57" s="72"/>
      <c r="E57" s="68"/>
      <c r="F57" s="72"/>
      <c r="G57" s="72"/>
      <c r="H57" s="69"/>
    </row>
    <row r="58" spans="1:8">
      <c r="A58" s="60">
        <v>34</v>
      </c>
      <c r="B58" s="63" t="s">
        <v>159</v>
      </c>
      <c r="C58" s="61">
        <v>2139135.7299999995</v>
      </c>
      <c r="D58" s="61"/>
      <c r="E58" s="414">
        <f>C58+D58</f>
        <v>2139135.7299999995</v>
      </c>
      <c r="F58" s="61">
        <v>5558158.7500000009</v>
      </c>
      <c r="G58" s="61"/>
      <c r="H58" s="415">
        <f>F58+G58</f>
        <v>5558158.7500000009</v>
      </c>
    </row>
    <row r="59" spans="1:8" s="249" customFormat="1">
      <c r="A59" s="60">
        <v>35</v>
      </c>
      <c r="B59" s="63" t="s">
        <v>158</v>
      </c>
      <c r="C59" s="61"/>
      <c r="D59" s="61"/>
      <c r="E59" s="414">
        <f>C59+D59</f>
        <v>0</v>
      </c>
      <c r="F59" s="61"/>
      <c r="G59" s="61"/>
      <c r="H59" s="415">
        <f>F59+G59</f>
        <v>0</v>
      </c>
    </row>
    <row r="60" spans="1:8">
      <c r="A60" s="60">
        <v>36</v>
      </c>
      <c r="B60" s="63" t="s">
        <v>157</v>
      </c>
      <c r="C60" s="61">
        <v>639359.81000000006</v>
      </c>
      <c r="D60" s="61"/>
      <c r="E60" s="414">
        <f>C60+D60</f>
        <v>639359.81000000006</v>
      </c>
      <c r="F60" s="61">
        <v>327701.28000000003</v>
      </c>
      <c r="G60" s="61"/>
      <c r="H60" s="415">
        <f>F60+G60</f>
        <v>327701.28000000003</v>
      </c>
    </row>
    <row r="61" spans="1:8">
      <c r="A61" s="60">
        <v>37</v>
      </c>
      <c r="B61" s="70" t="s">
        <v>156</v>
      </c>
      <c r="C61" s="64">
        <f>C58+C59+C60</f>
        <v>2778495.5399999996</v>
      </c>
      <c r="D61" s="64">
        <f>D58+D59+D60</f>
        <v>0</v>
      </c>
      <c r="E61" s="414">
        <f>C61+D61</f>
        <v>2778495.5399999996</v>
      </c>
      <c r="F61" s="64">
        <f>F58+F59+F60</f>
        <v>5885860.0300000012</v>
      </c>
      <c r="G61" s="64">
        <f>G58+G59+G60</f>
        <v>0</v>
      </c>
      <c r="H61" s="415">
        <f>F61+G61</f>
        <v>5885860.0300000012</v>
      </c>
    </row>
    <row r="62" spans="1:8">
      <c r="A62" s="60"/>
      <c r="B62" s="75"/>
      <c r="C62" s="67"/>
      <c r="D62" s="67"/>
      <c r="E62" s="68"/>
      <c r="F62" s="67"/>
      <c r="G62" s="67"/>
      <c r="H62" s="69"/>
    </row>
    <row r="63" spans="1:8">
      <c r="A63" s="60">
        <v>38</v>
      </c>
      <c r="B63" s="76" t="s">
        <v>155</v>
      </c>
      <c r="C63" s="64">
        <f>C56-C61</f>
        <v>1285065.8199999756</v>
      </c>
      <c r="D63" s="64">
        <f>D56-D61</f>
        <v>806279.25000000023</v>
      </c>
      <c r="E63" s="414">
        <f>C63+D63</f>
        <v>2091345.0699999759</v>
      </c>
      <c r="F63" s="64">
        <f>F56-F61</f>
        <v>-2096047.8300000168</v>
      </c>
      <c r="G63" s="64">
        <f>G56-G61</f>
        <v>4280830.0199999996</v>
      </c>
      <c r="H63" s="415">
        <f>F63+G63</f>
        <v>2184782.1899999827</v>
      </c>
    </row>
    <row r="64" spans="1:8">
      <c r="A64" s="56">
        <v>39</v>
      </c>
      <c r="B64" s="63" t="s">
        <v>154</v>
      </c>
      <c r="C64" s="416">
        <v>1159347.71</v>
      </c>
      <c r="D64" s="77"/>
      <c r="E64" s="414">
        <f>C64+D64</f>
        <v>1159347.71</v>
      </c>
      <c r="F64" s="416">
        <v>472132.12</v>
      </c>
      <c r="G64" s="77"/>
      <c r="H64" s="415">
        <f>F64+G64</f>
        <v>472132.12</v>
      </c>
    </row>
    <row r="65" spans="1:8">
      <c r="A65" s="60">
        <v>40</v>
      </c>
      <c r="B65" s="70" t="s">
        <v>153</v>
      </c>
      <c r="C65" s="64">
        <f>C63-C64</f>
        <v>125718.10999997566</v>
      </c>
      <c r="D65" s="64">
        <f>D63-D64</f>
        <v>806279.25000000023</v>
      </c>
      <c r="E65" s="414">
        <f>C65+D65</f>
        <v>931997.35999997589</v>
      </c>
      <c r="F65" s="64">
        <f>F63-F64</f>
        <v>-2568179.950000017</v>
      </c>
      <c r="G65" s="64">
        <f>G63-G64</f>
        <v>4280830.0199999996</v>
      </c>
      <c r="H65" s="415">
        <f>F65+G65</f>
        <v>1712650.0699999826</v>
      </c>
    </row>
    <row r="66" spans="1:8">
      <c r="A66" s="56">
        <v>41</v>
      </c>
      <c r="B66" s="63" t="s">
        <v>152</v>
      </c>
      <c r="C66" s="416">
        <v>-31380</v>
      </c>
      <c r="D66" s="77"/>
      <c r="E66" s="414">
        <f>C66+D66</f>
        <v>-31380</v>
      </c>
      <c r="F66" s="416">
        <v>-32940.82</v>
      </c>
      <c r="G66" s="77"/>
      <c r="H66" s="415">
        <f>F66+G66</f>
        <v>-32940.82</v>
      </c>
    </row>
    <row r="67" spans="1:8" ht="13.5" thickBot="1">
      <c r="A67" s="78">
        <v>42</v>
      </c>
      <c r="B67" s="79" t="s">
        <v>151</v>
      </c>
      <c r="C67" s="80">
        <f>C65+C66</f>
        <v>94338.109999975655</v>
      </c>
      <c r="D67" s="80">
        <f>D65+D66</f>
        <v>806279.25000000023</v>
      </c>
      <c r="E67" s="417">
        <f>C67+D67</f>
        <v>900617.35999997589</v>
      </c>
      <c r="F67" s="80">
        <f>F65+F66</f>
        <v>-2601120.7700000168</v>
      </c>
      <c r="G67" s="80">
        <f>G65+G66</f>
        <v>4280830.0199999996</v>
      </c>
      <c r="H67" s="418">
        <f>F67+G67</f>
        <v>1679709.2499999828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 E45 E53:E54 E56 E61 E63 E65 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7" zoomScaleNormal="100" workbookViewId="0">
      <selection activeCell="F22" sqref="F2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3" t="s">
        <v>422</v>
      </c>
    </row>
    <row r="2" spans="1:8">
      <c r="A2" s="2" t="s">
        <v>37</v>
      </c>
      <c r="B2" s="3" t="s">
        <v>426</v>
      </c>
    </row>
    <row r="3" spans="1:8">
      <c r="A3" s="4"/>
    </row>
    <row r="4" spans="1:8" ht="15" thickBot="1">
      <c r="A4" s="4" t="s">
        <v>80</v>
      </c>
      <c r="B4" s="4"/>
      <c r="C4" s="226"/>
      <c r="D4" s="226"/>
      <c r="E4" s="226"/>
      <c r="F4" s="227"/>
      <c r="G4" s="227"/>
      <c r="H4" s="228" t="s">
        <v>79</v>
      </c>
    </row>
    <row r="5" spans="1:8">
      <c r="A5" s="475" t="s">
        <v>12</v>
      </c>
      <c r="B5" s="477" t="s">
        <v>351</v>
      </c>
      <c r="C5" s="471" t="s">
        <v>74</v>
      </c>
      <c r="D5" s="472"/>
      <c r="E5" s="473"/>
      <c r="F5" s="471" t="s">
        <v>78</v>
      </c>
      <c r="G5" s="472"/>
      <c r="H5" s="474"/>
    </row>
    <row r="6" spans="1:8">
      <c r="A6" s="476"/>
      <c r="B6" s="478"/>
      <c r="C6" s="32" t="s">
        <v>298</v>
      </c>
      <c r="D6" s="32" t="s">
        <v>128</v>
      </c>
      <c r="E6" s="32" t="s">
        <v>115</v>
      </c>
      <c r="F6" s="32" t="s">
        <v>298</v>
      </c>
      <c r="G6" s="32" t="s">
        <v>128</v>
      </c>
      <c r="H6" s="33" t="s">
        <v>115</v>
      </c>
    </row>
    <row r="7" spans="1:8" s="19" customFormat="1">
      <c r="A7" s="229">
        <v>1</v>
      </c>
      <c r="B7" s="230" t="s">
        <v>385</v>
      </c>
      <c r="C7" s="37"/>
      <c r="D7" s="37"/>
      <c r="E7" s="231">
        <f>C7+D7</f>
        <v>0</v>
      </c>
      <c r="F7" s="37"/>
      <c r="G7" s="37"/>
      <c r="H7" s="38">
        <f t="shared" ref="H7:H53" si="0">F7+G7</f>
        <v>0</v>
      </c>
    </row>
    <row r="8" spans="1:8" s="19" customFormat="1" ht="15.75">
      <c r="A8" s="229">
        <v>1.1000000000000001</v>
      </c>
      <c r="B8" s="284" t="s">
        <v>316</v>
      </c>
      <c r="C8" s="409"/>
      <c r="D8" s="409"/>
      <c r="E8" s="231">
        <f t="shared" ref="E8:E53" si="1">C8+D8</f>
        <v>0</v>
      </c>
      <c r="F8" s="409"/>
      <c r="G8" s="409"/>
      <c r="H8" s="38">
        <f t="shared" si="0"/>
        <v>0</v>
      </c>
    </row>
    <row r="9" spans="1:8" s="19" customFormat="1" ht="15.75">
      <c r="A9" s="229">
        <v>1.2</v>
      </c>
      <c r="B9" s="284" t="s">
        <v>317</v>
      </c>
      <c r="C9" s="409"/>
      <c r="D9" s="409"/>
      <c r="E9" s="231">
        <f t="shared" si="1"/>
        <v>0</v>
      </c>
      <c r="F9" s="409"/>
      <c r="G9" s="409"/>
      <c r="H9" s="38">
        <f t="shared" si="0"/>
        <v>0</v>
      </c>
    </row>
    <row r="10" spans="1:8" s="19" customFormat="1" ht="15.75">
      <c r="A10" s="229">
        <v>1.3</v>
      </c>
      <c r="B10" s="284" t="s">
        <v>318</v>
      </c>
      <c r="C10" s="409"/>
      <c r="D10" s="409"/>
      <c r="E10" s="231">
        <f t="shared" si="1"/>
        <v>0</v>
      </c>
      <c r="F10" s="409"/>
      <c r="G10" s="409"/>
      <c r="H10" s="38">
        <f t="shared" si="0"/>
        <v>0</v>
      </c>
    </row>
    <row r="11" spans="1:8" s="19" customFormat="1" ht="15.75">
      <c r="A11" s="229">
        <v>1.4</v>
      </c>
      <c r="B11" s="284" t="s">
        <v>299</v>
      </c>
      <c r="C11" s="409">
        <v>25614884.800000001</v>
      </c>
      <c r="D11" s="409"/>
      <c r="E11" s="231">
        <f t="shared" si="1"/>
        <v>25614884.800000001</v>
      </c>
      <c r="F11" s="409">
        <v>300</v>
      </c>
      <c r="G11" s="409">
        <v>36140523.609999999</v>
      </c>
      <c r="H11" s="38">
        <f t="shared" si="0"/>
        <v>36140823.609999999</v>
      </c>
    </row>
    <row r="12" spans="1:8" s="19" customFormat="1" ht="29.25" customHeight="1">
      <c r="A12" s="229">
        <v>2</v>
      </c>
      <c r="B12" s="233" t="s">
        <v>320</v>
      </c>
      <c r="C12" s="409"/>
      <c r="D12" s="409"/>
      <c r="E12" s="231">
        <f t="shared" si="1"/>
        <v>0</v>
      </c>
      <c r="F12" s="409"/>
      <c r="G12" s="409"/>
      <c r="H12" s="38">
        <f t="shared" si="0"/>
        <v>0</v>
      </c>
    </row>
    <row r="13" spans="1:8" s="19" customFormat="1" ht="19.899999999999999" customHeight="1">
      <c r="A13" s="229">
        <v>3</v>
      </c>
      <c r="B13" s="233" t="s">
        <v>319</v>
      </c>
      <c r="C13" s="409"/>
      <c r="D13" s="409"/>
      <c r="E13" s="231">
        <f t="shared" si="1"/>
        <v>0</v>
      </c>
      <c r="F13" s="409"/>
      <c r="G13" s="409"/>
      <c r="H13" s="38">
        <f t="shared" si="0"/>
        <v>0</v>
      </c>
    </row>
    <row r="14" spans="1:8" s="19" customFormat="1" ht="15.75">
      <c r="A14" s="229">
        <v>3.1</v>
      </c>
      <c r="B14" s="285" t="s">
        <v>300</v>
      </c>
      <c r="C14" s="409"/>
      <c r="D14" s="409">
        <v>14860286.740800001</v>
      </c>
      <c r="E14" s="231">
        <f t="shared" si="1"/>
        <v>14860286.740800001</v>
      </c>
      <c r="F14" s="409"/>
      <c r="G14" s="409">
        <v>50199606.340000004</v>
      </c>
      <c r="H14" s="38">
        <f t="shared" si="0"/>
        <v>50199606.340000004</v>
      </c>
    </row>
    <row r="15" spans="1:8" s="19" customFormat="1" ht="15.75">
      <c r="A15" s="229">
        <v>3.2</v>
      </c>
      <c r="B15" s="285" t="s">
        <v>301</v>
      </c>
      <c r="C15" s="409"/>
      <c r="D15" s="409"/>
      <c r="E15" s="231">
        <f t="shared" si="1"/>
        <v>0</v>
      </c>
      <c r="F15" s="409"/>
      <c r="G15" s="409"/>
      <c r="H15" s="38">
        <f t="shared" si="0"/>
        <v>0</v>
      </c>
    </row>
    <row r="16" spans="1:8" s="19" customFormat="1" ht="15.75">
      <c r="A16" s="229">
        <v>4</v>
      </c>
      <c r="B16" s="288" t="s">
        <v>330</v>
      </c>
      <c r="C16" s="409"/>
      <c r="D16" s="409"/>
      <c r="E16" s="231">
        <f t="shared" si="1"/>
        <v>0</v>
      </c>
      <c r="F16" s="409"/>
      <c r="G16" s="409"/>
      <c r="H16" s="38">
        <f t="shared" si="0"/>
        <v>0</v>
      </c>
    </row>
    <row r="17" spans="1:8" s="19" customFormat="1" ht="15.75">
      <c r="A17" s="229">
        <v>4.0999999999999996</v>
      </c>
      <c r="B17" s="285" t="s">
        <v>321</v>
      </c>
      <c r="C17" s="409">
        <v>35776932.270000003</v>
      </c>
      <c r="D17" s="409"/>
      <c r="E17" s="231">
        <f t="shared" si="1"/>
        <v>35776932.270000003</v>
      </c>
      <c r="F17" s="409">
        <v>6688503.7599999998</v>
      </c>
      <c r="G17" s="409"/>
      <c r="H17" s="38">
        <f t="shared" si="0"/>
        <v>6688503.7599999998</v>
      </c>
    </row>
    <row r="18" spans="1:8" s="19" customFormat="1" ht="15.75">
      <c r="A18" s="229">
        <v>4.2</v>
      </c>
      <c r="B18" s="285" t="s">
        <v>315</v>
      </c>
      <c r="C18" s="409"/>
      <c r="D18" s="409"/>
      <c r="E18" s="231">
        <f t="shared" si="1"/>
        <v>0</v>
      </c>
      <c r="F18" s="409"/>
      <c r="G18" s="409"/>
      <c r="H18" s="38">
        <f t="shared" si="0"/>
        <v>0</v>
      </c>
    </row>
    <row r="19" spans="1:8" s="19" customFormat="1" ht="15.75">
      <c r="A19" s="229">
        <v>5</v>
      </c>
      <c r="B19" s="233" t="s">
        <v>329</v>
      </c>
      <c r="C19" s="419">
        <f>C20+C21+C22+SUM(C28:C31)</f>
        <v>313987633.59000003</v>
      </c>
      <c r="D19" s="409"/>
      <c r="E19" s="231">
        <f t="shared" si="1"/>
        <v>313987633.59000003</v>
      </c>
      <c r="F19" s="419">
        <f>F20+F21+F22+SUM(F28:F31)</f>
        <v>197942786.28</v>
      </c>
      <c r="G19" s="409"/>
      <c r="H19" s="38">
        <f t="shared" si="0"/>
        <v>197942786.28</v>
      </c>
    </row>
    <row r="20" spans="1:8" s="19" customFormat="1" ht="15.75">
      <c r="A20" s="229">
        <v>5.0999999999999996</v>
      </c>
      <c r="B20" s="286" t="s">
        <v>304</v>
      </c>
      <c r="C20" s="409"/>
      <c r="D20" s="409"/>
      <c r="E20" s="231">
        <f t="shared" si="1"/>
        <v>0</v>
      </c>
      <c r="F20" s="409"/>
      <c r="G20" s="409"/>
      <c r="H20" s="38">
        <f t="shared" si="0"/>
        <v>0</v>
      </c>
    </row>
    <row r="21" spans="1:8" s="19" customFormat="1" ht="15.75">
      <c r="A21" s="229">
        <v>5.2</v>
      </c>
      <c r="B21" s="286" t="s">
        <v>303</v>
      </c>
      <c r="C21" s="409">
        <v>154863.88</v>
      </c>
      <c r="D21" s="409"/>
      <c r="E21" s="231">
        <f t="shared" si="1"/>
        <v>154863.88</v>
      </c>
      <c r="F21" s="409">
        <v>18456.23</v>
      </c>
      <c r="G21" s="409"/>
      <c r="H21" s="38">
        <f t="shared" si="0"/>
        <v>18456.23</v>
      </c>
    </row>
    <row r="22" spans="1:8" s="19" customFormat="1" ht="15.75">
      <c r="A22" s="229">
        <v>5.3</v>
      </c>
      <c r="B22" s="286" t="s">
        <v>302</v>
      </c>
      <c r="C22" s="419">
        <f>SUM(C23:C27)</f>
        <v>310918134.86000001</v>
      </c>
      <c r="D22" s="409"/>
      <c r="E22" s="231">
        <f t="shared" si="1"/>
        <v>310918134.86000001</v>
      </c>
      <c r="F22" s="419">
        <f>SUM(F23:F27)</f>
        <v>197499419.46000001</v>
      </c>
      <c r="G22" s="409"/>
      <c r="H22" s="38">
        <f t="shared" si="0"/>
        <v>197499419.46000001</v>
      </c>
    </row>
    <row r="23" spans="1:8" s="19" customFormat="1" ht="15.75">
      <c r="A23" s="229" t="s">
        <v>21</v>
      </c>
      <c r="B23" s="234" t="s">
        <v>81</v>
      </c>
      <c r="C23" s="409">
        <v>239686889.5</v>
      </c>
      <c r="D23" s="409"/>
      <c r="E23" s="231">
        <f t="shared" si="1"/>
        <v>239686889.5</v>
      </c>
      <c r="F23" s="409">
        <v>162576555.72999999</v>
      </c>
      <c r="G23" s="409"/>
      <c r="H23" s="38">
        <f t="shared" si="0"/>
        <v>162576555.72999999</v>
      </c>
    </row>
    <row r="24" spans="1:8" s="19" customFormat="1" ht="15.75">
      <c r="A24" s="229" t="s">
        <v>22</v>
      </c>
      <c r="B24" s="234" t="s">
        <v>82</v>
      </c>
      <c r="C24" s="409">
        <v>31859784.32</v>
      </c>
      <c r="D24" s="409"/>
      <c r="E24" s="231">
        <f t="shared" si="1"/>
        <v>31859784.32</v>
      </c>
      <c r="F24" s="409">
        <v>10259339.08</v>
      </c>
      <c r="G24" s="409"/>
      <c r="H24" s="38">
        <f t="shared" si="0"/>
        <v>10259339.08</v>
      </c>
    </row>
    <row r="25" spans="1:8" s="19" customFormat="1" ht="15.75">
      <c r="A25" s="229" t="s">
        <v>23</v>
      </c>
      <c r="B25" s="234" t="s">
        <v>83</v>
      </c>
      <c r="C25" s="409"/>
      <c r="D25" s="409"/>
      <c r="E25" s="231">
        <f t="shared" si="1"/>
        <v>0</v>
      </c>
      <c r="F25" s="409">
        <v>0</v>
      </c>
      <c r="G25" s="409"/>
      <c r="H25" s="38">
        <f t="shared" si="0"/>
        <v>0</v>
      </c>
    </row>
    <row r="26" spans="1:8" s="19" customFormat="1" ht="15.75">
      <c r="A26" s="229" t="s">
        <v>24</v>
      </c>
      <c r="B26" s="234" t="s">
        <v>84</v>
      </c>
      <c r="C26" s="409">
        <v>39371461.039999999</v>
      </c>
      <c r="D26" s="409"/>
      <c r="E26" s="231">
        <f t="shared" si="1"/>
        <v>39371461.039999999</v>
      </c>
      <c r="F26" s="409">
        <v>24663524.649999999</v>
      </c>
      <c r="G26" s="409"/>
      <c r="H26" s="38">
        <f t="shared" si="0"/>
        <v>24663524.649999999</v>
      </c>
    </row>
    <row r="27" spans="1:8" s="19" customFormat="1" ht="15.75">
      <c r="A27" s="229" t="s">
        <v>25</v>
      </c>
      <c r="B27" s="234" t="s">
        <v>85</v>
      </c>
      <c r="C27" s="409"/>
      <c r="D27" s="409"/>
      <c r="E27" s="231">
        <f t="shared" si="1"/>
        <v>0</v>
      </c>
      <c r="F27" s="409">
        <v>0</v>
      </c>
      <c r="G27" s="409"/>
      <c r="H27" s="38">
        <f t="shared" si="0"/>
        <v>0</v>
      </c>
    </row>
    <row r="28" spans="1:8" s="19" customFormat="1" ht="15.75">
      <c r="A28" s="229">
        <v>5.4</v>
      </c>
      <c r="B28" s="286" t="s">
        <v>305</v>
      </c>
      <c r="C28" s="409">
        <v>2914634.85</v>
      </c>
      <c r="D28" s="409"/>
      <c r="E28" s="231">
        <f t="shared" si="1"/>
        <v>2914634.85</v>
      </c>
      <c r="F28" s="409">
        <v>424910.59</v>
      </c>
      <c r="G28" s="409"/>
      <c r="H28" s="38">
        <f t="shared" si="0"/>
        <v>424910.59</v>
      </c>
    </row>
    <row r="29" spans="1:8" s="19" customFormat="1" ht="15.75">
      <c r="A29" s="229">
        <v>5.5</v>
      </c>
      <c r="B29" s="286" t="s">
        <v>306</v>
      </c>
      <c r="C29" s="409"/>
      <c r="D29" s="409"/>
      <c r="E29" s="231">
        <f t="shared" si="1"/>
        <v>0</v>
      </c>
      <c r="F29" s="409"/>
      <c r="G29" s="409"/>
      <c r="H29" s="38">
        <f t="shared" si="0"/>
        <v>0</v>
      </c>
    </row>
    <row r="30" spans="1:8" s="19" customFormat="1" ht="15.75">
      <c r="A30" s="229">
        <v>5.6</v>
      </c>
      <c r="B30" s="286" t="s">
        <v>307</v>
      </c>
      <c r="C30" s="409"/>
      <c r="D30" s="409"/>
      <c r="E30" s="231">
        <f t="shared" si="1"/>
        <v>0</v>
      </c>
      <c r="F30" s="409"/>
      <c r="G30" s="409"/>
      <c r="H30" s="38">
        <f t="shared" si="0"/>
        <v>0</v>
      </c>
    </row>
    <row r="31" spans="1:8" s="19" customFormat="1" ht="15.75">
      <c r="A31" s="229">
        <v>5.7</v>
      </c>
      <c r="B31" s="286" t="s">
        <v>85</v>
      </c>
      <c r="C31" s="409"/>
      <c r="D31" s="409"/>
      <c r="E31" s="231">
        <f t="shared" si="1"/>
        <v>0</v>
      </c>
      <c r="F31" s="409"/>
      <c r="G31" s="409"/>
      <c r="H31" s="38">
        <f t="shared" si="0"/>
        <v>0</v>
      </c>
    </row>
    <row r="32" spans="1:8" s="19" customFormat="1" ht="15.75">
      <c r="A32" s="229">
        <v>6</v>
      </c>
      <c r="B32" s="233" t="s">
        <v>335</v>
      </c>
      <c r="C32" s="409"/>
      <c r="D32" s="409"/>
      <c r="E32" s="231">
        <f t="shared" si="1"/>
        <v>0</v>
      </c>
      <c r="F32" s="409"/>
      <c r="G32" s="409"/>
      <c r="H32" s="38">
        <f t="shared" si="0"/>
        <v>0</v>
      </c>
    </row>
    <row r="33" spans="1:8" s="19" customFormat="1" ht="15.75">
      <c r="A33" s="229">
        <v>6.1</v>
      </c>
      <c r="B33" s="287" t="s">
        <v>325</v>
      </c>
      <c r="C33" s="409"/>
      <c r="D33" s="409">
        <v>12072000</v>
      </c>
      <c r="E33" s="231">
        <f t="shared" si="1"/>
        <v>12072000</v>
      </c>
      <c r="F33" s="409"/>
      <c r="G33" s="409">
        <v>20181054.91</v>
      </c>
      <c r="H33" s="38">
        <f t="shared" si="0"/>
        <v>20181054.91</v>
      </c>
    </row>
    <row r="34" spans="1:8" s="19" customFormat="1" ht="15.75">
      <c r="A34" s="229">
        <v>6.2</v>
      </c>
      <c r="B34" s="287" t="s">
        <v>326</v>
      </c>
      <c r="C34" s="409">
        <v>13527500</v>
      </c>
      <c r="D34" s="409"/>
      <c r="E34" s="231">
        <f t="shared" si="1"/>
        <v>13527500</v>
      </c>
      <c r="F34" s="409">
        <v>20768793.66</v>
      </c>
      <c r="G34" s="409"/>
      <c r="H34" s="38">
        <f t="shared" si="0"/>
        <v>20768793.66</v>
      </c>
    </row>
    <row r="35" spans="1:8" s="19" customFormat="1" ht="15.75">
      <c r="A35" s="229">
        <v>6.3</v>
      </c>
      <c r="B35" s="287" t="s">
        <v>322</v>
      </c>
      <c r="C35" s="409"/>
      <c r="D35" s="409"/>
      <c r="E35" s="231">
        <f t="shared" si="1"/>
        <v>0</v>
      </c>
      <c r="F35" s="409"/>
      <c r="G35" s="409"/>
      <c r="H35" s="38">
        <f t="shared" si="0"/>
        <v>0</v>
      </c>
    </row>
    <row r="36" spans="1:8" s="19" customFormat="1" ht="15.75">
      <c r="A36" s="229">
        <v>6.4</v>
      </c>
      <c r="B36" s="287" t="s">
        <v>323</v>
      </c>
      <c r="C36" s="409"/>
      <c r="D36" s="409"/>
      <c r="E36" s="231">
        <f t="shared" si="1"/>
        <v>0</v>
      </c>
      <c r="F36" s="409"/>
      <c r="G36" s="409"/>
      <c r="H36" s="38">
        <f t="shared" si="0"/>
        <v>0</v>
      </c>
    </row>
    <row r="37" spans="1:8" s="19" customFormat="1" ht="15.75">
      <c r="A37" s="229">
        <v>6.5</v>
      </c>
      <c r="B37" s="287" t="s">
        <v>324</v>
      </c>
      <c r="C37" s="409"/>
      <c r="D37" s="409"/>
      <c r="E37" s="231">
        <f t="shared" si="1"/>
        <v>0</v>
      </c>
      <c r="F37" s="409"/>
      <c r="G37" s="409"/>
      <c r="H37" s="38">
        <f t="shared" si="0"/>
        <v>0</v>
      </c>
    </row>
    <row r="38" spans="1:8" s="19" customFormat="1" ht="15.75">
      <c r="A38" s="229">
        <v>6.6</v>
      </c>
      <c r="B38" s="287" t="s">
        <v>327</v>
      </c>
      <c r="C38" s="409"/>
      <c r="D38" s="409"/>
      <c r="E38" s="231">
        <f t="shared" si="1"/>
        <v>0</v>
      </c>
      <c r="F38" s="409"/>
      <c r="G38" s="409"/>
      <c r="H38" s="38">
        <f t="shared" si="0"/>
        <v>0</v>
      </c>
    </row>
    <row r="39" spans="1:8" s="19" customFormat="1" ht="15.75">
      <c r="A39" s="229">
        <v>6.7</v>
      </c>
      <c r="B39" s="287" t="s">
        <v>328</v>
      </c>
      <c r="C39" s="409"/>
      <c r="D39" s="409"/>
      <c r="E39" s="231">
        <f t="shared" si="1"/>
        <v>0</v>
      </c>
      <c r="F39" s="409"/>
      <c r="G39" s="409"/>
      <c r="H39" s="38">
        <f t="shared" si="0"/>
        <v>0</v>
      </c>
    </row>
    <row r="40" spans="1:8" s="19" customFormat="1" ht="15.75">
      <c r="A40" s="229">
        <v>7</v>
      </c>
      <c r="B40" s="233" t="s">
        <v>331</v>
      </c>
      <c r="C40" s="409"/>
      <c r="D40" s="409"/>
      <c r="E40" s="231">
        <f t="shared" si="1"/>
        <v>0</v>
      </c>
      <c r="F40" s="409"/>
      <c r="G40" s="409"/>
      <c r="H40" s="38">
        <f t="shared" si="0"/>
        <v>0</v>
      </c>
    </row>
    <row r="41" spans="1:8" s="19" customFormat="1" ht="15.75">
      <c r="A41" s="229">
        <v>7.1</v>
      </c>
      <c r="B41" s="232" t="s">
        <v>332</v>
      </c>
      <c r="C41" s="409">
        <v>1021501.4100000001</v>
      </c>
      <c r="D41" s="409">
        <v>197781</v>
      </c>
      <c r="E41" s="231">
        <f t="shared" si="1"/>
        <v>1219282.4100000001</v>
      </c>
      <c r="F41" s="409"/>
      <c r="G41" s="409"/>
      <c r="H41" s="38">
        <f t="shared" si="0"/>
        <v>0</v>
      </c>
    </row>
    <row r="42" spans="1:8" s="19" customFormat="1" ht="25.5">
      <c r="A42" s="229">
        <v>7.2</v>
      </c>
      <c r="B42" s="232" t="s">
        <v>333</v>
      </c>
      <c r="C42" s="409">
        <v>741749.45000000019</v>
      </c>
      <c r="D42" s="409">
        <v>165337</v>
      </c>
      <c r="E42" s="231">
        <f t="shared" si="1"/>
        <v>907086.45000000019</v>
      </c>
      <c r="F42" s="409"/>
      <c r="G42" s="409"/>
      <c r="H42" s="38">
        <f t="shared" si="0"/>
        <v>0</v>
      </c>
    </row>
    <row r="43" spans="1:8" s="19" customFormat="1" ht="25.5">
      <c r="A43" s="229">
        <v>7.3</v>
      </c>
      <c r="B43" s="232" t="s">
        <v>336</v>
      </c>
      <c r="C43" s="409">
        <v>7254285.7300000004</v>
      </c>
      <c r="D43" s="409">
        <v>13999117.49</v>
      </c>
      <c r="E43" s="231">
        <f t="shared" si="1"/>
        <v>21253403.219999999</v>
      </c>
      <c r="F43" s="409">
        <v>2784982.14</v>
      </c>
      <c r="G43" s="409">
        <v>10644355.810000001</v>
      </c>
      <c r="H43" s="38">
        <f t="shared" si="0"/>
        <v>13429337.950000001</v>
      </c>
    </row>
    <row r="44" spans="1:8" s="19" customFormat="1" ht="25.5">
      <c r="A44" s="229">
        <v>7.4</v>
      </c>
      <c r="B44" s="232" t="s">
        <v>337</v>
      </c>
      <c r="C44" s="409">
        <v>4476978.45</v>
      </c>
      <c r="D44" s="409">
        <v>6437411.1799999997</v>
      </c>
      <c r="E44" s="231">
        <f t="shared" si="1"/>
        <v>10914389.629999999</v>
      </c>
      <c r="F44" s="409">
        <v>2153811</v>
      </c>
      <c r="G44" s="409">
        <v>5661182</v>
      </c>
      <c r="H44" s="38">
        <f t="shared" si="0"/>
        <v>7814993</v>
      </c>
    </row>
    <row r="45" spans="1:8" s="19" customFormat="1" ht="15.75">
      <c r="A45" s="229">
        <v>8</v>
      </c>
      <c r="B45" s="233" t="s">
        <v>314</v>
      </c>
      <c r="C45" s="409"/>
      <c r="D45" s="409"/>
      <c r="E45" s="231">
        <f t="shared" si="1"/>
        <v>0</v>
      </c>
      <c r="F45" s="409"/>
      <c r="G45" s="409"/>
      <c r="H45" s="38">
        <f t="shared" si="0"/>
        <v>0</v>
      </c>
    </row>
    <row r="46" spans="1:8" s="19" customFormat="1" ht="15.75">
      <c r="A46" s="229">
        <v>8.1</v>
      </c>
      <c r="B46" s="285" t="s">
        <v>338</v>
      </c>
      <c r="C46" s="409"/>
      <c r="D46" s="409"/>
      <c r="E46" s="231">
        <f t="shared" si="1"/>
        <v>0</v>
      </c>
      <c r="F46" s="409"/>
      <c r="G46" s="409"/>
      <c r="H46" s="38">
        <f t="shared" si="0"/>
        <v>0</v>
      </c>
    </row>
    <row r="47" spans="1:8" s="19" customFormat="1" ht="15.75">
      <c r="A47" s="229">
        <v>8.1999999999999993</v>
      </c>
      <c r="B47" s="285" t="s">
        <v>339</v>
      </c>
      <c r="C47" s="409"/>
      <c r="D47" s="409"/>
      <c r="E47" s="231">
        <f t="shared" si="1"/>
        <v>0</v>
      </c>
      <c r="F47" s="409"/>
      <c r="G47" s="409"/>
      <c r="H47" s="38">
        <f t="shared" si="0"/>
        <v>0</v>
      </c>
    </row>
    <row r="48" spans="1:8" s="19" customFormat="1" ht="15.75">
      <c r="A48" s="229">
        <v>8.3000000000000007</v>
      </c>
      <c r="B48" s="285" t="s">
        <v>340</v>
      </c>
      <c r="C48" s="409"/>
      <c r="D48" s="409"/>
      <c r="E48" s="231">
        <f t="shared" si="1"/>
        <v>0</v>
      </c>
      <c r="F48" s="409"/>
      <c r="G48" s="409"/>
      <c r="H48" s="38">
        <f t="shared" si="0"/>
        <v>0</v>
      </c>
    </row>
    <row r="49" spans="1:8" s="19" customFormat="1" ht="15.75">
      <c r="A49" s="229">
        <v>8.4</v>
      </c>
      <c r="B49" s="285" t="s">
        <v>341</v>
      </c>
      <c r="C49" s="409"/>
      <c r="D49" s="409"/>
      <c r="E49" s="231">
        <f t="shared" si="1"/>
        <v>0</v>
      </c>
      <c r="F49" s="409"/>
      <c r="G49" s="409"/>
      <c r="H49" s="38">
        <f t="shared" si="0"/>
        <v>0</v>
      </c>
    </row>
    <row r="50" spans="1:8" s="19" customFormat="1" ht="15.75">
      <c r="A50" s="229">
        <v>8.5</v>
      </c>
      <c r="B50" s="285" t="s">
        <v>342</v>
      </c>
      <c r="C50" s="409"/>
      <c r="D50" s="409"/>
      <c r="E50" s="231">
        <f t="shared" si="1"/>
        <v>0</v>
      </c>
      <c r="F50" s="409"/>
      <c r="G50" s="409"/>
      <c r="H50" s="38">
        <f t="shared" si="0"/>
        <v>0</v>
      </c>
    </row>
    <row r="51" spans="1:8" s="19" customFormat="1" ht="15.75">
      <c r="A51" s="229">
        <v>8.6</v>
      </c>
      <c r="B51" s="285" t="s">
        <v>343</v>
      </c>
      <c r="C51" s="409"/>
      <c r="D51" s="409"/>
      <c r="E51" s="231">
        <f t="shared" si="1"/>
        <v>0</v>
      </c>
      <c r="F51" s="409"/>
      <c r="G51" s="409"/>
      <c r="H51" s="38">
        <f t="shared" si="0"/>
        <v>0</v>
      </c>
    </row>
    <row r="52" spans="1:8" s="19" customFormat="1" ht="15.75">
      <c r="A52" s="229">
        <v>8.6999999999999993</v>
      </c>
      <c r="B52" s="285" t="s">
        <v>344</v>
      </c>
      <c r="C52" s="409"/>
      <c r="D52" s="409"/>
      <c r="E52" s="231">
        <f t="shared" si="1"/>
        <v>0</v>
      </c>
      <c r="F52" s="409"/>
      <c r="G52" s="409"/>
      <c r="H52" s="38">
        <f t="shared" si="0"/>
        <v>0</v>
      </c>
    </row>
    <row r="53" spans="1:8" s="19" customFormat="1" ht="16.5" thickBot="1">
      <c r="A53" s="235">
        <v>9</v>
      </c>
      <c r="B53" s="236" t="s">
        <v>334</v>
      </c>
      <c r="C53" s="420"/>
      <c r="D53" s="420"/>
      <c r="E53" s="237">
        <f t="shared" si="1"/>
        <v>0</v>
      </c>
      <c r="F53" s="420"/>
      <c r="G53" s="420"/>
      <c r="H53" s="49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19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36</v>
      </c>
      <c r="B1" s="3" t="s">
        <v>422</v>
      </c>
      <c r="C1" s="3"/>
    </row>
    <row r="2" spans="1:8">
      <c r="A2" s="2" t="s">
        <v>37</v>
      </c>
      <c r="B2" s="3" t="s">
        <v>426</v>
      </c>
      <c r="C2" s="6"/>
      <c r="D2" s="7"/>
      <c r="E2" s="81"/>
      <c r="F2" s="81"/>
      <c r="G2" s="81"/>
      <c r="H2" s="81"/>
    </row>
    <row r="3" spans="1:8">
      <c r="A3" s="2"/>
      <c r="B3" s="3"/>
      <c r="C3" s="6"/>
      <c r="D3" s="7"/>
      <c r="E3" s="81"/>
      <c r="F3" s="81"/>
      <c r="G3" s="81"/>
      <c r="H3" s="81"/>
    </row>
    <row r="4" spans="1:8" ht="15" customHeight="1" thickBot="1">
      <c r="A4" s="7" t="s">
        <v>209</v>
      </c>
      <c r="B4" s="172" t="s">
        <v>308</v>
      </c>
      <c r="D4" s="82" t="s">
        <v>79</v>
      </c>
    </row>
    <row r="5" spans="1:8" ht="15" customHeight="1">
      <c r="A5" s="270" t="s">
        <v>12</v>
      </c>
      <c r="B5" s="271"/>
      <c r="C5" s="375" t="s">
        <v>5</v>
      </c>
      <c r="D5" s="376" t="s">
        <v>6</v>
      </c>
    </row>
    <row r="6" spans="1:8" ht="15" customHeight="1">
      <c r="A6" s="83">
        <v>1</v>
      </c>
      <c r="B6" s="366" t="s">
        <v>312</v>
      </c>
      <c r="C6" s="368">
        <f>C7+C9+C10</f>
        <v>538758431.45330238</v>
      </c>
      <c r="D6" s="369">
        <f>D7+D9+D10</f>
        <v>533354100.94688433</v>
      </c>
    </row>
    <row r="7" spans="1:8" ht="15" customHeight="1">
      <c r="A7" s="83">
        <v>1.1000000000000001</v>
      </c>
      <c r="B7" s="366" t="s">
        <v>208</v>
      </c>
      <c r="C7" s="370">
        <v>533226118.73330235</v>
      </c>
      <c r="D7" s="371">
        <v>526302747.50088435</v>
      </c>
    </row>
    <row r="8" spans="1:8">
      <c r="A8" s="83" t="s">
        <v>20</v>
      </c>
      <c r="B8" s="366" t="s">
        <v>207</v>
      </c>
      <c r="C8" s="370">
        <v>577574.98</v>
      </c>
      <c r="D8" s="371">
        <v>4186619.53</v>
      </c>
    </row>
    <row r="9" spans="1:8" ht="15" customHeight="1">
      <c r="A9" s="83">
        <v>1.2</v>
      </c>
      <c r="B9" s="367" t="s">
        <v>206</v>
      </c>
      <c r="C9" s="370">
        <v>3842232.7200000007</v>
      </c>
      <c r="D9" s="371">
        <v>5236813.4460000005</v>
      </c>
    </row>
    <row r="10" spans="1:8" ht="15" customHeight="1">
      <c r="A10" s="83">
        <v>1.3</v>
      </c>
      <c r="B10" s="366" t="s">
        <v>34</v>
      </c>
      <c r="C10" s="372">
        <v>1690080.0000000002</v>
      </c>
      <c r="D10" s="371">
        <v>1814540.0000000002</v>
      </c>
    </row>
    <row r="11" spans="1:8" ht="15" customHeight="1">
      <c r="A11" s="83">
        <v>2</v>
      </c>
      <c r="B11" s="366" t="s">
        <v>309</v>
      </c>
      <c r="C11" s="370">
        <v>2825532.0599401202</v>
      </c>
      <c r="D11" s="371">
        <v>11849806</v>
      </c>
    </row>
    <row r="12" spans="1:8" ht="15" customHeight="1">
      <c r="A12" s="83">
        <v>3</v>
      </c>
      <c r="B12" s="366" t="s">
        <v>310</v>
      </c>
      <c r="C12" s="372">
        <v>210832847.31321493</v>
      </c>
      <c r="D12" s="371">
        <v>220377028.31249997</v>
      </c>
    </row>
    <row r="13" spans="1:8" ht="15" customHeight="1" thickBot="1">
      <c r="A13" s="85">
        <v>4</v>
      </c>
      <c r="B13" s="86" t="s">
        <v>311</v>
      </c>
      <c r="C13" s="373">
        <f>C6+C11+C12</f>
        <v>752416810.82645738</v>
      </c>
      <c r="D13" s="374">
        <f>D6+D11+D12</f>
        <v>765580935.25938439</v>
      </c>
    </row>
    <row r="14" spans="1:8">
      <c r="B14" s="89"/>
    </row>
    <row r="15" spans="1:8">
      <c r="B15" s="90"/>
    </row>
    <row r="16" spans="1:8">
      <c r="B16" s="90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pane xSplit="1" ySplit="4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E28" sqref="E2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36</v>
      </c>
      <c r="B1" s="3" t="s">
        <v>422</v>
      </c>
    </row>
    <row r="2" spans="1:3">
      <c r="A2" s="2" t="s">
        <v>37</v>
      </c>
      <c r="B2" s="3" t="s">
        <v>426</v>
      </c>
    </row>
    <row r="4" spans="1:3" ht="16.5" customHeight="1" thickBot="1">
      <c r="A4" s="91" t="s">
        <v>86</v>
      </c>
      <c r="B4" s="92" t="s">
        <v>278</v>
      </c>
      <c r="C4" s="93"/>
    </row>
    <row r="5" spans="1:3">
      <c r="A5" s="94"/>
      <c r="B5" s="479" t="s">
        <v>87</v>
      </c>
      <c r="C5" s="480"/>
    </row>
    <row r="6" spans="1:3" ht="15">
      <c r="A6" s="95">
        <v>1</v>
      </c>
      <c r="B6" s="421" t="s">
        <v>435</v>
      </c>
      <c r="C6" s="97"/>
    </row>
    <row r="7" spans="1:3" ht="15">
      <c r="A7" s="95">
        <v>2</v>
      </c>
      <c r="B7" s="421" t="s">
        <v>436</v>
      </c>
      <c r="C7" s="97"/>
    </row>
    <row r="8" spans="1:3" ht="15">
      <c r="A8" s="95">
        <v>3</v>
      </c>
      <c r="B8" s="421" t="s">
        <v>437</v>
      </c>
      <c r="C8" s="97"/>
    </row>
    <row r="9" spans="1:3" ht="15">
      <c r="A9" s="95">
        <v>4</v>
      </c>
      <c r="B9" s="421" t="s">
        <v>438</v>
      </c>
      <c r="C9" s="97"/>
    </row>
    <row r="10" spans="1:3" ht="15">
      <c r="A10" s="95">
        <v>5</v>
      </c>
      <c r="B10" s="421" t="s">
        <v>439</v>
      </c>
      <c r="C10" s="97"/>
    </row>
    <row r="11" spans="1:3">
      <c r="A11" s="95"/>
      <c r="B11" s="481"/>
      <c r="C11" s="482"/>
    </row>
    <row r="12" spans="1:3">
      <c r="A12" s="95"/>
      <c r="B12" s="483" t="s">
        <v>88</v>
      </c>
      <c r="C12" s="484"/>
    </row>
    <row r="13" spans="1:3">
      <c r="A13" s="95">
        <v>1</v>
      </c>
      <c r="B13" s="96" t="s">
        <v>424</v>
      </c>
      <c r="C13" s="98"/>
    </row>
    <row r="14" spans="1:3">
      <c r="A14" s="95">
        <v>2</v>
      </c>
      <c r="B14" s="96" t="s">
        <v>440</v>
      </c>
      <c r="C14" s="98"/>
    </row>
    <row r="15" spans="1:3">
      <c r="A15" s="95">
        <v>3</v>
      </c>
      <c r="B15" s="96" t="s">
        <v>441</v>
      </c>
      <c r="C15" s="98"/>
    </row>
    <row r="16" spans="1:3">
      <c r="A16" s="95"/>
      <c r="B16" s="96"/>
      <c r="C16" s="98"/>
    </row>
    <row r="17" spans="1:3" ht="15.75" customHeight="1">
      <c r="A17" s="95"/>
      <c r="B17" s="96"/>
      <c r="C17" s="99"/>
    </row>
    <row r="18" spans="1:3" ht="30" customHeight="1">
      <c r="A18" s="95"/>
      <c r="B18" s="483" t="s">
        <v>89</v>
      </c>
      <c r="C18" s="484"/>
    </row>
    <row r="19" spans="1:3" ht="15">
      <c r="A19" s="95">
        <v>1</v>
      </c>
      <c r="B19" s="421" t="s">
        <v>429</v>
      </c>
      <c r="C19" s="422">
        <v>0.60199999999999998</v>
      </c>
    </row>
    <row r="20" spans="1:3" ht="15">
      <c r="A20" s="95">
        <v>2</v>
      </c>
      <c r="B20" s="421" t="s">
        <v>430</v>
      </c>
      <c r="C20" s="422">
        <v>9.9000000000000005E-2</v>
      </c>
    </row>
    <row r="21" spans="1:3" ht="15">
      <c r="A21" s="95">
        <v>3</v>
      </c>
      <c r="B21" s="421" t="s">
        <v>431</v>
      </c>
      <c r="C21" s="422">
        <v>9.9000000000000005E-2</v>
      </c>
    </row>
    <row r="22" spans="1:3" ht="15">
      <c r="A22" s="95">
        <v>4</v>
      </c>
      <c r="B22" s="421" t="s">
        <v>432</v>
      </c>
      <c r="C22" s="422">
        <v>9.3399999999999997E-2</v>
      </c>
    </row>
    <row r="23" spans="1:3" ht="27">
      <c r="A23" s="95">
        <v>5</v>
      </c>
      <c r="B23" s="421" t="s">
        <v>433</v>
      </c>
      <c r="C23" s="422">
        <v>8.7900000000000006E-2</v>
      </c>
    </row>
    <row r="24" spans="1:3" ht="27">
      <c r="A24" s="95">
        <v>6</v>
      </c>
      <c r="B24" s="421" t="s">
        <v>434</v>
      </c>
      <c r="C24" s="422">
        <v>1.8700000000000001E-2</v>
      </c>
    </row>
    <row r="25" spans="1:3" ht="15.75" customHeight="1">
      <c r="A25" s="95"/>
      <c r="B25" s="96"/>
      <c r="C25" s="97"/>
    </row>
    <row r="26" spans="1:3" ht="29.25" customHeight="1">
      <c r="A26" s="95"/>
      <c r="B26" s="483" t="s">
        <v>90</v>
      </c>
      <c r="C26" s="484"/>
    </row>
    <row r="27" spans="1:3" ht="15">
      <c r="A27" s="95">
        <v>1</v>
      </c>
      <c r="B27" s="421" t="s">
        <v>442</v>
      </c>
      <c r="C27" s="422">
        <v>7.3800000000000004E-2</v>
      </c>
    </row>
    <row r="28" spans="1:3" ht="15">
      <c r="A28" s="423">
        <v>2</v>
      </c>
      <c r="B28" s="424" t="s">
        <v>443</v>
      </c>
      <c r="C28" s="422">
        <v>7.3800000000000004E-2</v>
      </c>
    </row>
    <row r="29" spans="1:3" ht="15">
      <c r="A29" s="95">
        <v>3</v>
      </c>
      <c r="B29" s="424" t="s">
        <v>444</v>
      </c>
      <c r="C29" s="422">
        <v>7.3800000000000004E-2</v>
      </c>
    </row>
    <row r="30" spans="1:3" ht="15">
      <c r="A30" s="423">
        <v>4</v>
      </c>
      <c r="B30" s="424" t="s">
        <v>445</v>
      </c>
      <c r="C30" s="422">
        <v>7.6499999999999999E-2</v>
      </c>
    </row>
    <row r="31" spans="1:3" ht="15">
      <c r="A31" s="95">
        <v>5</v>
      </c>
      <c r="B31" s="424" t="s">
        <v>446</v>
      </c>
      <c r="C31" s="425">
        <v>0.14080000000000001</v>
      </c>
    </row>
    <row r="32" spans="1:3" ht="15.75" thickBot="1">
      <c r="A32" s="95">
        <v>6</v>
      </c>
      <c r="B32" s="421" t="s">
        <v>447</v>
      </c>
      <c r="C32" s="426">
        <v>8.4500000000000006E-2</v>
      </c>
    </row>
  </sheetData>
  <mergeCells count="5">
    <mergeCell ref="B5:C5"/>
    <mergeCell ref="B11:C11"/>
    <mergeCell ref="B12:C12"/>
    <mergeCell ref="B26:C26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15" sqref="E15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36</v>
      </c>
      <c r="B1" s="3" t="s">
        <v>422</v>
      </c>
      <c r="C1" s="114"/>
      <c r="D1" s="114"/>
      <c r="E1" s="114"/>
      <c r="F1" s="19"/>
    </row>
    <row r="2" spans="1:7" s="100" customFormat="1" ht="15.75" customHeight="1">
      <c r="A2" s="316" t="s">
        <v>37</v>
      </c>
      <c r="B2" s="3" t="s">
        <v>426</v>
      </c>
    </row>
    <row r="3" spans="1:7" s="100" customFormat="1" ht="15.75" customHeight="1">
      <c r="A3" s="316"/>
    </row>
    <row r="4" spans="1:7" s="100" customFormat="1" ht="15.75" customHeight="1" thickBot="1">
      <c r="A4" s="317" t="s">
        <v>213</v>
      </c>
      <c r="B4" s="489" t="s">
        <v>358</v>
      </c>
      <c r="C4" s="490"/>
      <c r="D4" s="490"/>
      <c r="E4" s="490"/>
    </row>
    <row r="5" spans="1:7" s="104" customFormat="1" ht="17.45" customHeight="1">
      <c r="A5" s="250"/>
      <c r="B5" s="251"/>
      <c r="C5" s="102" t="s">
        <v>0</v>
      </c>
      <c r="D5" s="102" t="s">
        <v>1</v>
      </c>
      <c r="E5" s="103" t="s">
        <v>2</v>
      </c>
    </row>
    <row r="6" spans="1:7" s="19" customFormat="1" ht="14.45" customHeight="1">
      <c r="A6" s="318"/>
      <c r="B6" s="485" t="s">
        <v>365</v>
      </c>
      <c r="C6" s="485" t="s">
        <v>99</v>
      </c>
      <c r="D6" s="487" t="s">
        <v>212</v>
      </c>
      <c r="E6" s="488"/>
      <c r="G6" s="5"/>
    </row>
    <row r="7" spans="1:7" s="19" customFormat="1" ht="99.6" customHeight="1">
      <c r="A7" s="318"/>
      <c r="B7" s="486"/>
      <c r="C7" s="485"/>
      <c r="D7" s="359" t="s">
        <v>211</v>
      </c>
      <c r="E7" s="360" t="s">
        <v>366</v>
      </c>
      <c r="G7" s="5"/>
    </row>
    <row r="8" spans="1:7">
      <c r="A8" s="319">
        <v>1</v>
      </c>
      <c r="B8" s="361" t="s">
        <v>41</v>
      </c>
      <c r="C8" s="427">
        <v>16502415.27</v>
      </c>
      <c r="D8" s="427"/>
      <c r="E8" s="431">
        <f>C8-D8</f>
        <v>16502415.27</v>
      </c>
      <c r="F8" s="19"/>
    </row>
    <row r="9" spans="1:7">
      <c r="A9" s="319">
        <v>2</v>
      </c>
      <c r="B9" s="361" t="s">
        <v>42</v>
      </c>
      <c r="C9" s="427">
        <v>22248270.889999997</v>
      </c>
      <c r="D9" s="427"/>
      <c r="E9" s="431">
        <f t="shared" ref="E9:E20" si="0">C9-D9</f>
        <v>22248270.889999997</v>
      </c>
      <c r="F9" s="19"/>
    </row>
    <row r="10" spans="1:7">
      <c r="A10" s="319">
        <v>3</v>
      </c>
      <c r="B10" s="361" t="s">
        <v>43</v>
      </c>
      <c r="C10" s="427">
        <v>88125695.909999996</v>
      </c>
      <c r="D10" s="427"/>
      <c r="E10" s="431">
        <f t="shared" si="0"/>
        <v>88125695.909999996</v>
      </c>
      <c r="F10" s="19"/>
    </row>
    <row r="11" spans="1:7">
      <c r="A11" s="319">
        <v>4</v>
      </c>
      <c r="B11" s="361" t="s">
        <v>44</v>
      </c>
      <c r="C11" s="427">
        <v>0</v>
      </c>
      <c r="D11" s="427"/>
      <c r="E11" s="431">
        <f t="shared" si="0"/>
        <v>0</v>
      </c>
      <c r="F11" s="19"/>
    </row>
    <row r="12" spans="1:7">
      <c r="A12" s="319">
        <v>5</v>
      </c>
      <c r="B12" s="361" t="s">
        <v>45</v>
      </c>
      <c r="C12" s="427">
        <v>0</v>
      </c>
      <c r="D12" s="427"/>
      <c r="E12" s="431">
        <f t="shared" si="0"/>
        <v>0</v>
      </c>
      <c r="F12" s="19"/>
    </row>
    <row r="13" spans="1:7">
      <c r="A13" s="319">
        <v>6.1</v>
      </c>
      <c r="B13" s="362" t="s">
        <v>46</v>
      </c>
      <c r="C13" s="428">
        <v>541340109.9023</v>
      </c>
      <c r="D13" s="427"/>
      <c r="E13" s="431">
        <f t="shared" si="0"/>
        <v>541340109.9023</v>
      </c>
      <c r="F13" s="19"/>
    </row>
    <row r="14" spans="1:7">
      <c r="A14" s="319">
        <v>6.2</v>
      </c>
      <c r="B14" s="363" t="s">
        <v>47</v>
      </c>
      <c r="C14" s="429">
        <v>-13528242.7795</v>
      </c>
      <c r="D14" s="427"/>
      <c r="E14" s="429">
        <f t="shared" si="0"/>
        <v>-13528242.7795</v>
      </c>
      <c r="F14" s="19"/>
    </row>
    <row r="15" spans="1:7">
      <c r="A15" s="319">
        <v>6</v>
      </c>
      <c r="B15" s="361" t="s">
        <v>48</v>
      </c>
      <c r="C15" s="427">
        <f>C13+C14</f>
        <v>527811867.12279999</v>
      </c>
      <c r="D15" s="427"/>
      <c r="E15" s="431">
        <f>C15+D15</f>
        <v>527811867.12279999</v>
      </c>
      <c r="F15" s="19"/>
    </row>
    <row r="16" spans="1:7">
      <c r="A16" s="319">
        <v>7</v>
      </c>
      <c r="B16" s="361" t="s">
        <v>49</v>
      </c>
      <c r="C16" s="427">
        <v>11039333.889999999</v>
      </c>
      <c r="D16" s="427"/>
      <c r="E16" s="431">
        <f t="shared" si="0"/>
        <v>11039333.889999999</v>
      </c>
      <c r="F16" s="19"/>
    </row>
    <row r="17" spans="1:7">
      <c r="A17" s="319">
        <v>8</v>
      </c>
      <c r="B17" s="361" t="s">
        <v>210</v>
      </c>
      <c r="C17" s="427">
        <v>351587</v>
      </c>
      <c r="D17" s="427"/>
      <c r="E17" s="431">
        <f t="shared" si="0"/>
        <v>351587</v>
      </c>
      <c r="F17" s="320"/>
      <c r="G17" s="108"/>
    </row>
    <row r="18" spans="1:7">
      <c r="A18" s="319">
        <v>9</v>
      </c>
      <c r="B18" s="361" t="s">
        <v>50</v>
      </c>
      <c r="C18" s="427">
        <v>0</v>
      </c>
      <c r="D18" s="427"/>
      <c r="E18" s="431">
        <f t="shared" si="0"/>
        <v>0</v>
      </c>
      <c r="F18" s="19"/>
      <c r="G18" s="108"/>
    </row>
    <row r="19" spans="1:7">
      <c r="A19" s="319">
        <v>10</v>
      </c>
      <c r="B19" s="361" t="s">
        <v>51</v>
      </c>
      <c r="C19" s="427">
        <v>11544442.890000001</v>
      </c>
      <c r="D19" s="430">
        <v>3679073.26</v>
      </c>
      <c r="E19" s="431">
        <f t="shared" si="0"/>
        <v>7865369.6300000008</v>
      </c>
      <c r="F19" s="19"/>
      <c r="G19" s="108"/>
    </row>
    <row r="20" spans="1:7">
      <c r="A20" s="319">
        <v>11</v>
      </c>
      <c r="B20" s="361" t="s">
        <v>52</v>
      </c>
      <c r="C20" s="427">
        <v>20249689.349999998</v>
      </c>
      <c r="D20" s="427"/>
      <c r="E20" s="431">
        <f t="shared" si="0"/>
        <v>20249689.349999998</v>
      </c>
      <c r="F20" s="19"/>
    </row>
    <row r="21" spans="1:7" ht="26.25" thickBot="1">
      <c r="A21" s="193"/>
      <c r="B21" s="321" t="s">
        <v>368</v>
      </c>
      <c r="C21" s="252">
        <f>SUM(C8:C12, C15:C20)</f>
        <v>697873302.32280004</v>
      </c>
      <c r="D21" s="252">
        <f>SUM(D8:D12, D15:D20)</f>
        <v>3679073.26</v>
      </c>
      <c r="E21" s="364">
        <f>SUM(E8:E12, E15:E20)</f>
        <v>694194229.06280005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9"/>
      <c r="F25" s="5"/>
      <c r="G25" s="5"/>
    </row>
    <row r="26" spans="1:7" s="4" customFormat="1">
      <c r="B26" s="109"/>
      <c r="F26" s="5"/>
      <c r="G26" s="5"/>
    </row>
    <row r="27" spans="1:7" s="4" customFormat="1">
      <c r="B27" s="109"/>
      <c r="F27" s="5"/>
      <c r="G27" s="5"/>
    </row>
    <row r="28" spans="1:7" s="4" customFormat="1">
      <c r="B28" s="109"/>
      <c r="F28" s="5"/>
      <c r="G28" s="5"/>
    </row>
    <row r="29" spans="1:7" s="4" customFormat="1">
      <c r="B29" s="109"/>
      <c r="F29" s="5"/>
      <c r="G29" s="5"/>
    </row>
    <row r="30" spans="1:7" s="4" customFormat="1">
      <c r="B30" s="109"/>
      <c r="F30" s="5"/>
      <c r="G30" s="5"/>
    </row>
    <row r="31" spans="1:7" s="4" customFormat="1">
      <c r="B31" s="109"/>
      <c r="F31" s="5"/>
      <c r="G31" s="5"/>
    </row>
    <row r="32" spans="1:7" s="4" customFormat="1">
      <c r="B32" s="109"/>
      <c r="F32" s="5"/>
      <c r="G32" s="5"/>
    </row>
    <row r="33" spans="2:7" s="4" customFormat="1">
      <c r="B33" s="109"/>
      <c r="F33" s="5"/>
      <c r="G33" s="5"/>
    </row>
    <row r="34" spans="2:7" s="4" customFormat="1">
      <c r="B34" s="109"/>
      <c r="F34" s="5"/>
      <c r="G34" s="5"/>
    </row>
    <row r="35" spans="2:7" s="4" customFormat="1">
      <c r="B35" s="109"/>
      <c r="F35" s="5"/>
      <c r="G35" s="5"/>
    </row>
    <row r="36" spans="2:7" s="4" customFormat="1">
      <c r="B36" s="109"/>
      <c r="F36" s="5"/>
      <c r="G36" s="5"/>
    </row>
    <row r="37" spans="2:7" s="4" customFormat="1">
      <c r="B37" s="10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E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3" t="s">
        <v>422</v>
      </c>
    </row>
    <row r="2" spans="1:6" s="100" customFormat="1" ht="15.75" customHeight="1">
      <c r="A2" s="2" t="s">
        <v>37</v>
      </c>
      <c r="B2" s="3" t="s">
        <v>426</v>
      </c>
      <c r="C2" s="4"/>
      <c r="D2" s="4"/>
      <c r="E2" s="4"/>
      <c r="F2" s="4"/>
    </row>
    <row r="3" spans="1:6" s="100" customFormat="1" ht="15.75" customHeight="1">
      <c r="C3" s="4"/>
      <c r="D3" s="4"/>
      <c r="E3" s="4"/>
      <c r="F3" s="4"/>
    </row>
    <row r="4" spans="1:6" s="100" customFormat="1" ht="13.5" thickBot="1">
      <c r="A4" s="100" t="s">
        <v>91</v>
      </c>
      <c r="B4" s="322" t="s">
        <v>345</v>
      </c>
      <c r="C4" s="101" t="s">
        <v>79</v>
      </c>
      <c r="D4" s="4"/>
      <c r="E4" s="4"/>
      <c r="F4" s="4"/>
    </row>
    <row r="5" spans="1:6">
      <c r="A5" s="257">
        <v>1</v>
      </c>
      <c r="B5" s="323" t="s">
        <v>367</v>
      </c>
      <c r="C5" s="258">
        <f>'7. LI1 '!E21</f>
        <v>694194229.06280005</v>
      </c>
    </row>
    <row r="6" spans="1:6" s="259" customFormat="1" ht="15">
      <c r="A6" s="110">
        <v>2.1</v>
      </c>
      <c r="B6" s="254" t="s">
        <v>346</v>
      </c>
      <c r="C6" s="432">
        <v>25614884.800000001</v>
      </c>
    </row>
    <row r="7" spans="1:6" s="89" customFormat="1" ht="15" outlineLevel="1">
      <c r="A7" s="83">
        <v>2.2000000000000002</v>
      </c>
      <c r="B7" s="84" t="s">
        <v>347</v>
      </c>
      <c r="C7" s="433">
        <v>12072000</v>
      </c>
    </row>
    <row r="8" spans="1:6" s="89" customFormat="1" ht="25.5">
      <c r="A8" s="83">
        <v>3</v>
      </c>
      <c r="B8" s="255" t="s">
        <v>348</v>
      </c>
      <c r="C8" s="261">
        <f>SUM(C5:C7)</f>
        <v>731881113.8628</v>
      </c>
    </row>
    <row r="9" spans="1:6" s="259" customFormat="1" ht="15">
      <c r="A9" s="110">
        <v>4</v>
      </c>
      <c r="B9" s="112" t="s">
        <v>94</v>
      </c>
      <c r="C9" s="432">
        <v>10560735.8498</v>
      </c>
    </row>
    <row r="10" spans="1:6" s="89" customFormat="1" ht="15" outlineLevel="1">
      <c r="A10" s="83">
        <v>5.0999999999999996</v>
      </c>
      <c r="B10" s="84" t="s">
        <v>349</v>
      </c>
      <c r="C10" s="433">
        <v>-20491908</v>
      </c>
    </row>
    <row r="11" spans="1:6" s="89" customFormat="1" ht="15" outlineLevel="1">
      <c r="A11" s="83">
        <v>5.2</v>
      </c>
      <c r="B11" s="84" t="s">
        <v>350</v>
      </c>
      <c r="C11" s="433">
        <v>-10381920</v>
      </c>
    </row>
    <row r="12" spans="1:6" s="89" customFormat="1">
      <c r="A12" s="83">
        <v>6</v>
      </c>
      <c r="B12" s="253" t="s">
        <v>93</v>
      </c>
      <c r="C12" s="260"/>
    </row>
    <row r="13" spans="1:6" s="89" customFormat="1" ht="13.5" thickBot="1">
      <c r="A13" s="85">
        <v>7</v>
      </c>
      <c r="B13" s="256" t="s">
        <v>296</v>
      </c>
      <c r="C13" s="262">
        <f>SUM(C8:C12)</f>
        <v>711568021.71259999</v>
      </c>
    </row>
    <row r="15" spans="1:6">
      <c r="A15" s="277"/>
      <c r="B15" s="277"/>
    </row>
    <row r="16" spans="1:6">
      <c r="A16" s="277"/>
      <c r="B16" s="277"/>
    </row>
    <row r="17" spans="1:5" ht="15">
      <c r="A17" s="272"/>
      <c r="B17" s="273"/>
      <c r="C17" s="277"/>
      <c r="D17" s="277"/>
      <c r="E17" s="277"/>
    </row>
    <row r="18" spans="1:5" ht="15">
      <c r="A18" s="278"/>
      <c r="B18" s="279"/>
      <c r="C18" s="277"/>
      <c r="D18" s="277"/>
      <c r="E18" s="277"/>
    </row>
    <row r="19" spans="1:5">
      <c r="A19" s="280"/>
      <c r="B19" s="274"/>
      <c r="C19" s="277"/>
      <c r="D19" s="277"/>
      <c r="E19" s="277"/>
    </row>
    <row r="20" spans="1:5">
      <c r="A20" s="281"/>
      <c r="B20" s="275"/>
      <c r="C20" s="277"/>
      <c r="D20" s="277"/>
      <c r="E20" s="277"/>
    </row>
    <row r="21" spans="1:5">
      <c r="A21" s="281"/>
      <c r="B21" s="279"/>
      <c r="C21" s="277"/>
      <c r="D21" s="277"/>
      <c r="E21" s="277"/>
    </row>
    <row r="22" spans="1:5">
      <c r="A22" s="280"/>
      <c r="B22" s="276"/>
      <c r="C22" s="277"/>
      <c r="D22" s="277"/>
      <c r="E22" s="277"/>
    </row>
    <row r="23" spans="1:5">
      <c r="A23" s="281"/>
      <c r="B23" s="275"/>
      <c r="C23" s="277"/>
      <c r="D23" s="277"/>
      <c r="E23" s="277"/>
    </row>
    <row r="24" spans="1:5">
      <c r="A24" s="281"/>
      <c r="B24" s="275"/>
      <c r="C24" s="277"/>
      <c r="D24" s="277"/>
      <c r="E24" s="277"/>
    </row>
    <row r="25" spans="1:5">
      <c r="A25" s="281"/>
      <c r="B25" s="282"/>
      <c r="C25" s="277"/>
      <c r="D25" s="277"/>
      <c r="E25" s="277"/>
    </row>
    <row r="26" spans="1:5">
      <c r="A26" s="281"/>
      <c r="B26" s="279"/>
      <c r="C26" s="277"/>
      <c r="D26" s="277"/>
      <c r="E26" s="277"/>
    </row>
    <row r="27" spans="1:5">
      <c r="A27" s="277"/>
      <c r="B27" s="283"/>
      <c r="C27" s="277"/>
      <c r="D27" s="277"/>
      <c r="E27" s="277"/>
    </row>
    <row r="28" spans="1:5">
      <c r="A28" s="277"/>
      <c r="B28" s="283"/>
      <c r="C28" s="277"/>
      <c r="D28" s="277"/>
      <c r="E28" s="277"/>
    </row>
    <row r="29" spans="1:5">
      <c r="A29" s="277"/>
      <c r="B29" s="283"/>
      <c r="C29" s="277"/>
      <c r="D29" s="277"/>
      <c r="E29" s="277"/>
    </row>
    <row r="30" spans="1:5">
      <c r="A30" s="277"/>
      <c r="B30" s="283"/>
      <c r="C30" s="277"/>
      <c r="D30" s="277"/>
      <c r="E30" s="277"/>
    </row>
    <row r="31" spans="1:5">
      <c r="A31" s="277"/>
      <c r="B31" s="283"/>
      <c r="C31" s="277"/>
      <c r="D31" s="277"/>
      <c r="E31" s="277"/>
    </row>
    <row r="32" spans="1:5">
      <c r="A32" s="277"/>
      <c r="B32" s="283"/>
      <c r="C32" s="277"/>
      <c r="D32" s="277"/>
      <c r="E32" s="277"/>
    </row>
    <row r="33" spans="1:5">
      <c r="A33" s="277"/>
      <c r="B33" s="283"/>
      <c r="C33" s="277"/>
      <c r="D33" s="277"/>
      <c r="E33" s="27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y2raWKo9YjNqQyGHlu2P6RuqyqCfEKFiIqC028B/hp0=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dwVFA24OxdK/VlI/AzJfBLLGHSiYdjGQfsDCF5VvOgM=</DigestValue>
    </Reference>
  </SignedInfo>
  <SignatureValue>RX/GCFYtqLwFr6mKCYJkWrfr3iO+Y8/XTh9y3oj7MykwnyYwwg92s5QIDo6bA4pZ5IoXPeXiFnOG
/tnA9hMLSLENl0L93d2pyouaScz5JomRLvlAryixwgJ18kSgkxAuZVLyr68tuXLI62N9JO97/Mrx
GLSsNePqSTQIsc3CcVOyC5yAdIqHKPU8+0yeNOVUyT8pSEJ5g5mN0iTEGdn/GCFTRN0ECdGDnARp
t5QI/JTrqdb+SldquJGVMxn5Xs5TLlMkkRzhXeMGNXlWc0XlTP4eLd/skGE82R9OzhN6ktyIUsqn
V3xAoUg7ZbeLjkXCFCIvbTN5XkpHlbfV3SKKeA==</SignatureValue>
  <KeyInfo>
    <X509Data>
      <X509Certificate>MIIGRDCCBSygAwIBAgIKJM6XmAACAAAgZTANBgkqhkiG9w0BAQsFADBKMRIwEAYKCZImiZPyLGQBGRYCZ2UxEzARBgoJkiaJk/IsZAEZFgNuYmcxHzAdBgNVBAMTFk5CRyBDbGFzcyAyIElOVCBTdWIgQ0EwHhcNMTcwNDEwMTExNzQxWhcNMTkwNDEwMTExNzQxWjBCMRcwFQYDVQQKEw5KU0MgQ3JlZG8gQmFuazEnMCUGA1UEAxMeQkNEIC0gS29uc3RhbnRpbmUgR2hhbWJhc2hpZHplMIIBIjANBgkqhkiG9w0BAQEFAAOCAQ8AMIIBCgKCAQEA3MD2pLPW/aC7YD4SeksZw0ThEfO5ivBP/AWRLg6s3YAxOoVmTLYh+KZjkZ3gZYpvZFGnVNtu/GrFTjbU36moCLArmZWy/p3yK6mSZFBTL4HWYh4GkI+BEOzAQ1SkTjwdQkZOXkK8HtOptUhLTcxK++rY5ZrwV56He+fmyEe2wvqEVIJJbXOlIEY79drgnFrwbISzR0/p2jBAidvKG9UYJP+yXDqru1uxls8Hm1VwcdazCMRKWoiBFPdDmwHwtTP07QmY6Pg0obxKMMGuNvHWrpnRdHWle+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/AtIrkbEIlw8ZsZ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5bKhkmQx5vD7v9s9lAGlhgz0Igvti2gzGeU/jlBRZ8LZgFfcU8F2vc4b9qxld9UaYliitvv2fRCm6AjR0GI67bs/0QxiHRFcAl5xjh2VTXZKylcEJPhiW3JZTVcNBOAvpH/Ei21fvZ6lqF7dZhMheOacR776SwuCWlxGOwMhMLYCBjkcf5MKA49RsfrbTdInuyLKd80evx4QNFjfuRPHmjuOBYwiuxNVx+dIiMDcyIlbAFiFOBxFJzLZoQlIHjmFb0bOPA93XZ9HrwEx1s3dEYkg9rsOa6giOslw+F6qiiCIVNjwWZdRtj0WuOjGnl9eyjJjehHSSlPB6iZNhy4v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UOdWfCFc70F+TUBKL4hxUGzZdkkCkRYlPM+Sc5M42Sk=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PdtDvOn4ZcXXL1lsf14v1JXnkLeo3c4zsvb3ryjMRJk=</DigestValue>
      </Reference>
      <Reference URI="/xl/styles.xml?ContentType=application/vnd.openxmlformats-officedocument.spreadsheetml.styles+xml">
        <DigestMethod Algorithm="http://www.w3.org/2001/04/xmlenc#sha256"/>
        <DigestValue>/LYvcLgOMAFPpPiS4s5gwMe16JTya0O5FTiogfpkxfo=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nleoBT/EyBGkxAzG5xyXykTCcW0MjIXTVdSjTNecDjQ=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A/HUhorzPG9qiCjIo/UpvvkO4w7GVkyvq2h6enMViJw=</DigestValue>
      </Reference>
      <Reference URI="/xl/worksheets/sheet10.xml?ContentType=application/vnd.openxmlformats-officedocument.spreadsheetml.worksheet+xml">
        <DigestMethod Algorithm="http://www.w3.org/2001/04/xmlenc#sha256"/>
        <DigestValue>pTqUDgZ2GQ78Xrm7i+vXuXMyS/mrYtB12eXDvJV1rck=</DigestValue>
      </Reference>
      <Reference URI="/xl/worksheets/sheet11.xml?ContentType=application/vnd.openxmlformats-officedocument.spreadsheetml.worksheet+xml">
        <DigestMethod Algorithm="http://www.w3.org/2001/04/xmlenc#sha256"/>
        <DigestValue>5j3QAK6tAgvgWE10KlghVcvP/3rVnGJ8vNlEErxyQWE=</DigestValue>
      </Reference>
      <Reference URI="/xl/worksheets/sheet12.xml?ContentType=application/vnd.openxmlformats-officedocument.spreadsheetml.worksheet+xml">
        <DigestMethod Algorithm="http://www.w3.org/2001/04/xmlenc#sha256"/>
        <DigestValue>kKjePug5eQ1b3qPJ0crHPEeUh5aRrPI54OZT6MmnQsM=</DigestValue>
      </Reference>
      <Reference URI="/xl/worksheets/sheet13.xml?ContentType=application/vnd.openxmlformats-officedocument.spreadsheetml.worksheet+xml">
        <DigestMethod Algorithm="http://www.w3.org/2001/04/xmlenc#sha256"/>
        <DigestValue>T+PHSwj9+IaMBglA/s3U/uRcHtiyqwMZRwIYyBUvILA=</DigestValue>
      </Reference>
      <Reference URI="/xl/worksheets/sheet14.xml?ContentType=application/vnd.openxmlformats-officedocument.spreadsheetml.worksheet+xml">
        <DigestMethod Algorithm="http://www.w3.org/2001/04/xmlenc#sha256"/>
        <DigestValue>bPDqKFd1OwjKwVg2w+6AaPkRpt8OylwFLaxRO7sEnOQ=</DigestValue>
      </Reference>
      <Reference URI="/xl/worksheets/sheet15.xml?ContentType=application/vnd.openxmlformats-officedocument.spreadsheetml.worksheet+xml">
        <DigestMethod Algorithm="http://www.w3.org/2001/04/xmlenc#sha256"/>
        <DigestValue>7cx05AW/sxGBzfa93ODFfSaGm2Q5SgJUFxtRQyao7uI=</DigestValue>
      </Reference>
      <Reference URI="/xl/worksheets/sheet16.xml?ContentType=application/vnd.openxmlformats-officedocument.spreadsheetml.worksheet+xml">
        <DigestMethod Algorithm="http://www.w3.org/2001/04/xmlenc#sha256"/>
        <DigestValue>zdjEy2ho3iJwaiy5wsJikUAOnj9whzGUKBmiWl4SqmY=</DigestValue>
      </Reference>
      <Reference URI="/xl/worksheets/sheet2.xml?ContentType=application/vnd.openxmlformats-officedocument.spreadsheetml.worksheet+xml">
        <DigestMethod Algorithm="http://www.w3.org/2001/04/xmlenc#sha256"/>
        <DigestValue>ldkFl/mcMmEsii1fH8Wu+rlI3Y5EQHG4OTGaha9Df4o=</DigestValue>
      </Reference>
      <Reference URI="/xl/worksheets/sheet3.xml?ContentType=application/vnd.openxmlformats-officedocument.spreadsheetml.worksheet+xml">
        <DigestMethod Algorithm="http://www.w3.org/2001/04/xmlenc#sha256"/>
        <DigestValue>Odr75kyuDnbY4Cm4TW1jfFTkjoll1VkRHq2WA6PNQqc=</DigestValue>
      </Reference>
      <Reference URI="/xl/worksheets/sheet4.xml?ContentType=application/vnd.openxmlformats-officedocument.spreadsheetml.worksheet+xml">
        <DigestMethod Algorithm="http://www.w3.org/2001/04/xmlenc#sha256"/>
        <DigestValue>5PMmtyq0SJJQ8cHirOElIhNnSNe5Tyc3SG6o1vOGV5o=</DigestValue>
      </Reference>
      <Reference URI="/xl/worksheets/sheet5.xml?ContentType=application/vnd.openxmlformats-officedocument.spreadsheetml.worksheet+xml">
        <DigestMethod Algorithm="http://www.w3.org/2001/04/xmlenc#sha256"/>
        <DigestValue>dBojcyCubT3L596ns5SyVFRLGs+6mTvsguH8/J9vBO4=</DigestValue>
      </Reference>
      <Reference URI="/xl/worksheets/sheet6.xml?ContentType=application/vnd.openxmlformats-officedocument.spreadsheetml.worksheet+xml">
        <DigestMethod Algorithm="http://www.w3.org/2001/04/xmlenc#sha256"/>
        <DigestValue>WntY5MLsdYtUEkv/NykKX1pvljYH/9HPrk0VQs7C76g=</DigestValue>
      </Reference>
      <Reference URI="/xl/worksheets/sheet7.xml?ContentType=application/vnd.openxmlformats-officedocument.spreadsheetml.worksheet+xml">
        <DigestMethod Algorithm="http://www.w3.org/2001/04/xmlenc#sha256"/>
        <DigestValue>FG47IR0p9bkG52IihDS9vSmDmNSwwM6TUi0PoXzr73g=</DigestValue>
      </Reference>
      <Reference URI="/xl/worksheets/sheet8.xml?ContentType=application/vnd.openxmlformats-officedocument.spreadsheetml.worksheet+xml">
        <DigestMethod Algorithm="http://www.w3.org/2001/04/xmlenc#sha256"/>
        <DigestValue>OD3rcAE7SckSbL4CFAXOI1elt6olRfcOzuRz4C5/AXM=</DigestValue>
      </Reference>
      <Reference URI="/xl/worksheets/sheet9.xml?ContentType=application/vnd.openxmlformats-officedocument.spreadsheetml.worksheet+xml">
        <DigestMethod Algorithm="http://www.w3.org/2001/04/xmlenc#sha256"/>
        <DigestValue>4r+vHGD4V10gwtZ3GpOfnpe2yxyf/9MCacvNrDHfyrk=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2018-04-24T11:01:32Z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2018-04-24T11:01:32Z</xd:SigningTime>
          <xd:SigningCertificate>
            <xd:Cert>
              <xd:CertDigest>
                <DigestMethod Algorithm="http://www.w3.org/2001/04/xmlenc#sha256"/>
                <DigestValue>bHS+dxkcutcev0yKFy84F5Lu+9nPJXtzo4YRscVRF4E=</DigestValue>
              </xd:CertDigest>
              <xd:IssuerSerial>
                <X509IssuerName>CN=NBG Class 2 INT Sub CA, DC=nbg, DC=ge</X509IssuerName>
                <X509SerialNumber>173816146143396172406885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Ytk9GzOa9AuJVmh7ukBDveEGdpzAS0WHrpiyQBDv7Mw=</DigestValue>
    </Reference>
    <Reference Type="http://www.w3.org/2000/09/xmldsig#Object" URI="#idOfficeObject">
      <DigestMethod Algorithm="http://www.w3.org/2001/04/xmlenc#sha256"/>
      <DigestValue>OmovgH2KyhpaDexoJ5JkQtWjJxh9oNfrU3+NZLpaLuk=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V5mGWlSC8luvjp1BWGgo0hAtBDheQI5USDtx1xnz3fo=</DigestValue>
    </Reference>
  </SignedInfo>
  <SignatureValue>ue4aEesPuhKPWJQURkDf/OacT3+fFWw+TEfYHLxBJLBw8aYaUtWnh4nut2hKeKrPhOFpNK49rv2w
scWSrhnCIDYtsE8RJEmYZJNG0WeGWBqC/iaW/AIgTSFnkkpdFQVM9pEnrqwUOrTfumyHMxmvwi/i
HRS3tQwoOKpvshznmlP2bcxYBkeUOP1OAZQBl3xXGO/pJKv1fR2EZN3wVy4ZL2D4LGesGbjth1N2
KkGYn/fFoEN6sUGt+3tDIsQn8gG+Htiur4xkZ9IoeeJ3j+ydCy9AMGOk+1DKFGvmvR7uHYyRVg+5
/JGXop4eur/GVnRSL8/CRYcd8opdR0xDP6R8cQ==</SignatureValue>
  <KeyInfo>
    <X509Data>
      <X509Certificate>MIIGPjCCBSagAwIBAgIKSlkfjgACAAAg+zANBgkqhkiG9w0BAQsFADBKMRIwEAYKCZImiZPyLGQBGRYCZ2UxEzARBgoJkiaJk/IsZAEZFgNuYmcxHzAdBgNVBAMTFk5CRyBDbGFzcyAyIElOVCBTdWIgQ0EwHhcNMTcwNjA2MTExODI1WhcNMTkwNjA2MTExODI1WjA8MRcwFQYDVQQKEw5KU0MgQ3JlZG8gQmFuazEhMB8GA1UEAxMYQkNEIC0gRXJla2xlIFphdGlhc2h2aWxpMIIBIjANBgkqhkiG9w0BAQEFAAOCAQ8AMIIBCgKCAQEA2NHWT7y/GeGPa7dD4tYNsKsojpMYOE8NZ5Out3bky/4gTh+WpGJ+BEUdtbxbfnzc4swzChJ0OKnDdUWhb4vYl6wzphwpPOBzT9FWArKkiPdJjV5trPy+ZeqzuQ8hg/JqwudTKRdcv4jnROrCaFx5cg2TMFDv0k32IBIbaJxN9Dl9nseyilC4aGwKPd308hgqH2vXCWhs1yDhQmxabw3pXulhSNrJtzXVCfZ8KLDbEF7QNoGDQUxWCVDVNo/KbxcTv9rVNLKT+RN76DqCVYEch5xe+R+6wbgBzmGVAxZKbiqNsc7NkDN7eaR5R3p9dVGk4DeRjas/JinI3h+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Y7ULXDGhS5UljRomMUQNpPUnSXeZkbOpkk+CjJuPmtA5QZ7n1ap6VFdLCDGbHVRYXdkhen8odaa/TuRz2NcpBN19ct+J6Cdpho6qfHgsqpzMbW3aIctUNUtUnn0lVrX2240NyePReep4/zaqRM7JOjm3yaXWkZzt++5QrKKGAU0BZxIug7KX38BxZ52bQ2AU7bFtDM0Ut8d/8CMs8c07m6fnPpa/Lu6faM9tHUTCkqO3R5YuYkqX0gi3+Y7nmUSL0L2YarBd/SXS8YsXaxe6Far0WasQVCD9f+nouZ3cugktgmfjobR8rxjNtjOprrXk+ExeZaPxTbJOoY2f0TU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UOdWfCFc70F+TUBKL4hxUGzZdkkCkRYlPM+Sc5M42Sk=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PdtDvOn4ZcXXL1lsf14v1JXnkLeo3c4zsvb3ryjMRJk=</DigestValue>
      </Reference>
      <Reference URI="/xl/styles.xml?ContentType=application/vnd.openxmlformats-officedocument.spreadsheetml.styles+xml">
        <DigestMethod Algorithm="http://www.w3.org/2001/04/xmlenc#sha256"/>
        <DigestValue>/LYvcLgOMAFPpPiS4s5gwMe16JTya0O5FTiogfpkxfo=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nleoBT/EyBGkxAzG5xyXykTCcW0MjIXTVdSjTNecDjQ=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A/HUhorzPG9qiCjIo/UpvvkO4w7GVkyvq2h6enMViJw=</DigestValue>
      </Reference>
      <Reference URI="/xl/worksheets/sheet10.xml?ContentType=application/vnd.openxmlformats-officedocument.spreadsheetml.worksheet+xml">
        <DigestMethod Algorithm="http://www.w3.org/2001/04/xmlenc#sha256"/>
        <DigestValue>pTqUDgZ2GQ78Xrm7i+vXuXMyS/mrYtB12eXDvJV1rck=</DigestValue>
      </Reference>
      <Reference URI="/xl/worksheets/sheet11.xml?ContentType=application/vnd.openxmlformats-officedocument.spreadsheetml.worksheet+xml">
        <DigestMethod Algorithm="http://www.w3.org/2001/04/xmlenc#sha256"/>
        <DigestValue>5j3QAK6tAgvgWE10KlghVcvP/3rVnGJ8vNlEErxyQWE=</DigestValue>
      </Reference>
      <Reference URI="/xl/worksheets/sheet12.xml?ContentType=application/vnd.openxmlformats-officedocument.spreadsheetml.worksheet+xml">
        <DigestMethod Algorithm="http://www.w3.org/2001/04/xmlenc#sha256"/>
        <DigestValue>kKjePug5eQ1b3qPJ0crHPEeUh5aRrPI54OZT6MmnQsM=</DigestValue>
      </Reference>
      <Reference URI="/xl/worksheets/sheet13.xml?ContentType=application/vnd.openxmlformats-officedocument.spreadsheetml.worksheet+xml">
        <DigestMethod Algorithm="http://www.w3.org/2001/04/xmlenc#sha256"/>
        <DigestValue>T+PHSwj9+IaMBglA/s3U/uRcHtiyqwMZRwIYyBUvILA=</DigestValue>
      </Reference>
      <Reference URI="/xl/worksheets/sheet14.xml?ContentType=application/vnd.openxmlformats-officedocument.spreadsheetml.worksheet+xml">
        <DigestMethod Algorithm="http://www.w3.org/2001/04/xmlenc#sha256"/>
        <DigestValue>bPDqKFd1OwjKwVg2w+6AaPkRpt8OylwFLaxRO7sEnOQ=</DigestValue>
      </Reference>
      <Reference URI="/xl/worksheets/sheet15.xml?ContentType=application/vnd.openxmlformats-officedocument.spreadsheetml.worksheet+xml">
        <DigestMethod Algorithm="http://www.w3.org/2001/04/xmlenc#sha256"/>
        <DigestValue>7cx05AW/sxGBzfa93ODFfSaGm2Q5SgJUFxtRQyao7uI=</DigestValue>
      </Reference>
      <Reference URI="/xl/worksheets/sheet16.xml?ContentType=application/vnd.openxmlformats-officedocument.spreadsheetml.worksheet+xml">
        <DigestMethod Algorithm="http://www.w3.org/2001/04/xmlenc#sha256"/>
        <DigestValue>zdjEy2ho3iJwaiy5wsJikUAOnj9whzGUKBmiWl4SqmY=</DigestValue>
      </Reference>
      <Reference URI="/xl/worksheets/sheet2.xml?ContentType=application/vnd.openxmlformats-officedocument.spreadsheetml.worksheet+xml">
        <DigestMethod Algorithm="http://www.w3.org/2001/04/xmlenc#sha256"/>
        <DigestValue>ldkFl/mcMmEsii1fH8Wu+rlI3Y5EQHG4OTGaha9Df4o=</DigestValue>
      </Reference>
      <Reference URI="/xl/worksheets/sheet3.xml?ContentType=application/vnd.openxmlformats-officedocument.spreadsheetml.worksheet+xml">
        <DigestMethod Algorithm="http://www.w3.org/2001/04/xmlenc#sha256"/>
        <DigestValue>Odr75kyuDnbY4Cm4TW1jfFTkjoll1VkRHq2WA6PNQqc=</DigestValue>
      </Reference>
      <Reference URI="/xl/worksheets/sheet4.xml?ContentType=application/vnd.openxmlformats-officedocument.spreadsheetml.worksheet+xml">
        <DigestMethod Algorithm="http://www.w3.org/2001/04/xmlenc#sha256"/>
        <DigestValue>5PMmtyq0SJJQ8cHirOElIhNnSNe5Tyc3SG6o1vOGV5o=</DigestValue>
      </Reference>
      <Reference URI="/xl/worksheets/sheet5.xml?ContentType=application/vnd.openxmlformats-officedocument.spreadsheetml.worksheet+xml">
        <DigestMethod Algorithm="http://www.w3.org/2001/04/xmlenc#sha256"/>
        <DigestValue>dBojcyCubT3L596ns5SyVFRLGs+6mTvsguH8/J9vBO4=</DigestValue>
      </Reference>
      <Reference URI="/xl/worksheets/sheet6.xml?ContentType=application/vnd.openxmlformats-officedocument.spreadsheetml.worksheet+xml">
        <DigestMethod Algorithm="http://www.w3.org/2001/04/xmlenc#sha256"/>
        <DigestValue>WntY5MLsdYtUEkv/NykKX1pvljYH/9HPrk0VQs7C76g=</DigestValue>
      </Reference>
      <Reference URI="/xl/worksheets/sheet7.xml?ContentType=application/vnd.openxmlformats-officedocument.spreadsheetml.worksheet+xml">
        <DigestMethod Algorithm="http://www.w3.org/2001/04/xmlenc#sha256"/>
        <DigestValue>FG47IR0p9bkG52IihDS9vSmDmNSwwM6TUi0PoXzr73g=</DigestValue>
      </Reference>
      <Reference URI="/xl/worksheets/sheet8.xml?ContentType=application/vnd.openxmlformats-officedocument.spreadsheetml.worksheet+xml">
        <DigestMethod Algorithm="http://www.w3.org/2001/04/xmlenc#sha256"/>
        <DigestValue>OD3rcAE7SckSbL4CFAXOI1elt6olRfcOzuRz4C5/AXM=</DigestValue>
      </Reference>
      <Reference URI="/xl/worksheets/sheet9.xml?ContentType=application/vnd.openxmlformats-officedocument.spreadsheetml.worksheet+xml">
        <DigestMethod Algorithm="http://www.w3.org/2001/04/xmlenc#sha256"/>
        <DigestValue>4r+vHGD4V10gwtZ3GpOfnpe2yxyf/9MCacvNrDHfyrk=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2018-04-30T09:30:27Z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2018-04-30T09:30:27Z</xd:SigningTime>
          <xd:SigningCertificate>
            <xd:Cert>
              <xd:CertDigest>
                <DigestMethod Algorithm="http://www.w3.org/2001/04/xmlenc#sha256"/>
                <DigestValue>a3+rmecBE94VZNjLAPx/mk4G2GkFMzFCThVIF71rv7g=</DigestValue>
              </xd:CertDigest>
              <xd:IssuerSerial>
                <X509IssuerName>CN=NBG Class 2 INT Sub CA, DC=nbg, DC=ge</X509IssuerName>
                <X509SerialNumber>351099153709784354529531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2018-04-24T11:01:22Z</dcterms:modified>
</cp:coreProperties>
</file>