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EE684EFD-B86C-43DE-A08C-0A86132CA42C}" xr6:coauthVersionLast="47" xr6:coauthVersionMax="47" xr10:uidLastSave="{00000000-0000-0000-0000-000000000000}"/>
  <bookViews>
    <workbookView xWindow="-120" yWindow="-120" windowWidth="38640" windowHeight="21120" tabRatio="919" activeTab="1"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definedNames>
    <definedName name="_cur1">#REF!</definedName>
    <definedName name="_cur2">#REF!</definedName>
    <definedName name="_sum1">#REF!</definedName>
    <definedName name="_sum2">#REF!</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93" l="1"/>
  <c r="J24" i="93"/>
  <c r="I24" i="93"/>
  <c r="H24" i="93"/>
  <c r="G24" i="93"/>
  <c r="F24" i="93"/>
  <c r="K23" i="93"/>
  <c r="J23" i="93"/>
  <c r="I23" i="93"/>
  <c r="H23" i="93"/>
  <c r="G23" i="93"/>
  <c r="F23" i="93"/>
  <c r="H20" i="91"/>
  <c r="H19" i="91"/>
  <c r="H18" i="91"/>
  <c r="H16" i="91"/>
  <c r="H15" i="91"/>
  <c r="H12" i="91"/>
  <c r="H11" i="91"/>
  <c r="H10" i="91"/>
  <c r="H9" i="91"/>
  <c r="G25" i="93" l="1"/>
  <c r="H25" i="93"/>
  <c r="I25" i="93"/>
  <c r="J25" i="93"/>
  <c r="K25" i="93"/>
  <c r="F25" i="93"/>
  <c r="B1" i="122"/>
  <c r="B2" i="122"/>
  <c r="B1" i="121"/>
  <c r="B2" i="121"/>
  <c r="G17" i="110"/>
  <c r="F17" i="110"/>
  <c r="G63" i="108"/>
  <c r="F63" i="108"/>
  <c r="G59" i="108"/>
  <c r="F59" i="108"/>
  <c r="C38" i="110" l="1"/>
  <c r="C11" i="95" l="1"/>
  <c r="F6" i="123"/>
  <c r="E6" i="123"/>
  <c r="D6" i="123"/>
  <c r="C6" i="123"/>
  <c r="B1" i="92"/>
  <c r="B2" i="92"/>
  <c r="Q33" i="92"/>
  <c r="I33" i="92"/>
  <c r="Q32" i="92"/>
  <c r="I32" i="92"/>
  <c r="Q31" i="92"/>
  <c r="I31" i="92"/>
  <c r="Q30" i="92"/>
  <c r="I30" i="92"/>
  <c r="Q29" i="92"/>
  <c r="I29" i="92"/>
  <c r="Q28" i="92"/>
  <c r="Q26" i="92" s="1"/>
  <c r="I28" i="92"/>
  <c r="Q27" i="92"/>
  <c r="I27" i="92"/>
  <c r="I26" i="92"/>
  <c r="Q25" i="92"/>
  <c r="I25" i="92"/>
  <c r="Q24" i="92"/>
  <c r="I24" i="92"/>
  <c r="Q23" i="92"/>
  <c r="Q22" i="92" s="1"/>
  <c r="I23" i="92"/>
  <c r="I22" i="92"/>
  <c r="Q21" i="92"/>
  <c r="I21" i="92"/>
  <c r="Q20" i="92"/>
  <c r="I20" i="92"/>
  <c r="Q19" i="92"/>
  <c r="I19" i="92"/>
  <c r="I18" i="92"/>
  <c r="Q17" i="92"/>
  <c r="I17" i="92"/>
  <c r="Q16" i="92"/>
  <c r="Q14" i="92" s="1"/>
  <c r="I16" i="92"/>
  <c r="Q15" i="92"/>
  <c r="I15" i="92"/>
  <c r="I14" i="92"/>
  <c r="Q13" i="92"/>
  <c r="I13" i="92"/>
  <c r="Q12" i="92"/>
  <c r="I12" i="92"/>
  <c r="Q11" i="92"/>
  <c r="Q10" i="92" s="1"/>
  <c r="I11" i="92"/>
  <c r="I10" i="92"/>
  <c r="P9" i="92"/>
  <c r="O9" i="92"/>
  <c r="N9" i="92"/>
  <c r="M9" i="92"/>
  <c r="L9" i="92"/>
  <c r="K9" i="92"/>
  <c r="J9" i="92"/>
  <c r="G9" i="92"/>
  <c r="F9" i="92"/>
  <c r="C9" i="92"/>
  <c r="P8" i="92"/>
  <c r="O8" i="92"/>
  <c r="N8" i="92"/>
  <c r="M8" i="92"/>
  <c r="L8" i="92"/>
  <c r="K8" i="92"/>
  <c r="J8" i="92"/>
  <c r="G8" i="92"/>
  <c r="F8" i="92"/>
  <c r="C8" i="92"/>
  <c r="C6" i="92" s="1"/>
  <c r="C34" i="92" s="1"/>
  <c r="P7" i="92"/>
  <c r="P6" i="92" s="1"/>
  <c r="P34" i="92" s="1"/>
  <c r="O7" i="92"/>
  <c r="O6" i="92" s="1"/>
  <c r="O34" i="92" s="1"/>
  <c r="N7" i="92"/>
  <c r="N6" i="92" s="1"/>
  <c r="N34" i="92" s="1"/>
  <c r="M7" i="92"/>
  <c r="M6" i="92" s="1"/>
  <c r="M34" i="92" s="1"/>
  <c r="L7" i="92"/>
  <c r="L6" i="92" s="1"/>
  <c r="L34" i="92" s="1"/>
  <c r="K7" i="92"/>
  <c r="K6" i="92" s="1"/>
  <c r="K34" i="92" s="1"/>
  <c r="J7" i="92"/>
  <c r="J6" i="92" s="1"/>
  <c r="J34" i="92" s="1"/>
  <c r="G7" i="92"/>
  <c r="G6" i="92" s="1"/>
  <c r="G34" i="92" s="1"/>
  <c r="F7" i="92"/>
  <c r="I7" i="92" s="1"/>
  <c r="C7" i="92"/>
  <c r="E6" i="92"/>
  <c r="E34" i="92" s="1"/>
  <c r="C13" i="95" s="1"/>
  <c r="D6" i="92"/>
  <c r="D34" i="92" s="1"/>
  <c r="B2" i="123"/>
  <c r="B1" i="123"/>
  <c r="I9" i="92" l="1"/>
  <c r="Q18" i="92"/>
  <c r="I8" i="92"/>
  <c r="I6" i="92" s="1"/>
  <c r="Q8" i="92"/>
  <c r="Q9" i="92"/>
  <c r="F6" i="92"/>
  <c r="F34" i="92" s="1"/>
  <c r="Q7" i="92"/>
  <c r="Q6" i="92" s="1"/>
  <c r="Q34" i="92" s="1"/>
  <c r="I34" i="92" l="1"/>
  <c r="C12" i="95" s="1"/>
  <c r="C10" i="95"/>
  <c r="D38" i="110"/>
  <c r="G38" i="110"/>
  <c r="F38" i="110"/>
  <c r="C14" i="95" l="1"/>
  <c r="E38" i="110"/>
  <c r="A2" i="121" l="1"/>
  <c r="A1" i="121"/>
  <c r="F12" i="122"/>
  <c r="E12" i="122"/>
  <c r="D12" i="122"/>
  <c r="C12" i="122"/>
  <c r="B12" i="122"/>
  <c r="E11" i="122"/>
  <c r="D11" i="122"/>
  <c r="C11" i="122"/>
  <c r="B11" i="122"/>
  <c r="E10" i="122"/>
  <c r="D10" i="122"/>
  <c r="C10" i="122"/>
  <c r="B10" i="122"/>
  <c r="F10" i="122" s="1"/>
  <c r="F9" i="122"/>
  <c r="E9" i="122"/>
  <c r="D9" i="122"/>
  <c r="C9" i="122"/>
  <c r="B9" i="122"/>
  <c r="B11" i="121"/>
  <c r="F11" i="122" l="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62" i="69" l="1"/>
  <c r="C58" i="69"/>
  <c r="C46" i="69"/>
  <c r="C40" i="69"/>
  <c r="C29" i="69"/>
  <c r="C26" i="69"/>
  <c r="C23" i="69"/>
  <c r="C18" i="69"/>
  <c r="C14" i="69"/>
  <c r="C6" i="69"/>
  <c r="E8" i="88"/>
  <c r="E16" i="88"/>
  <c r="E20" i="88"/>
  <c r="E25" i="88"/>
  <c r="E28" i="88"/>
  <c r="E31" i="88"/>
  <c r="D8" i="88"/>
  <c r="D16" i="88"/>
  <c r="D20" i="88"/>
  <c r="D25" i="88"/>
  <c r="D28" i="88"/>
  <c r="D31" i="88"/>
  <c r="C31" i="88"/>
  <c r="C28" i="88"/>
  <c r="C25" i="88"/>
  <c r="C20" i="88"/>
  <c r="C16" i="88"/>
  <c r="C8" i="88"/>
  <c r="C52" i="69" l="1"/>
  <c r="C67" i="69"/>
  <c r="C35" i="69"/>
  <c r="E37" i="88"/>
  <c r="D37" i="88"/>
  <c r="C37" i="88"/>
  <c r="H43" i="110"/>
  <c r="E43" i="110"/>
  <c r="H42" i="110"/>
  <c r="E42" i="110"/>
  <c r="H41" i="110"/>
  <c r="E41" i="110"/>
  <c r="H40" i="110"/>
  <c r="E40" i="110"/>
  <c r="H39" i="110"/>
  <c r="E39" i="110"/>
  <c r="H38" i="110"/>
  <c r="H37" i="110"/>
  <c r="E37" i="110"/>
  <c r="H36" i="110"/>
  <c r="E36" i="110"/>
  <c r="H35" i="110"/>
  <c r="E35" i="110"/>
  <c r="H34" i="110"/>
  <c r="E34" i="110"/>
  <c r="H33" i="110"/>
  <c r="E33" i="110"/>
  <c r="H32" i="110"/>
  <c r="E32" i="110"/>
  <c r="H31" i="110"/>
  <c r="E31" i="110"/>
  <c r="G30" i="110"/>
  <c r="F30" i="110"/>
  <c r="D30" i="110"/>
  <c r="C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D17" i="110"/>
  <c r="C17" i="110"/>
  <c r="H16" i="110"/>
  <c r="E16" i="110"/>
  <c r="H15" i="110"/>
  <c r="E15" i="110"/>
  <c r="G14" i="110"/>
  <c r="F14" i="110"/>
  <c r="H13" i="110"/>
  <c r="E13" i="110"/>
  <c r="H12" i="110"/>
  <c r="E12" i="110"/>
  <c r="G11" i="110"/>
  <c r="F11" i="110"/>
  <c r="D11" i="110"/>
  <c r="C11" i="110"/>
  <c r="H10" i="110"/>
  <c r="E10" i="110"/>
  <c r="H9" i="110"/>
  <c r="E9" i="110"/>
  <c r="G8" i="110"/>
  <c r="F8" i="110"/>
  <c r="D8" i="110"/>
  <c r="C8" i="110"/>
  <c r="H7" i="110"/>
  <c r="E7" i="110"/>
  <c r="H6" i="110"/>
  <c r="E6" i="110"/>
  <c r="H44" i="109"/>
  <c r="E44" i="109"/>
  <c r="H42" i="109"/>
  <c r="E42" i="109"/>
  <c r="H41" i="109"/>
  <c r="E41" i="109"/>
  <c r="H40" i="109"/>
  <c r="E40" i="109"/>
  <c r="H39" i="109"/>
  <c r="E39" i="109"/>
  <c r="H38" i="109"/>
  <c r="E38" i="109"/>
  <c r="G37" i="109"/>
  <c r="F37" i="109"/>
  <c r="D37" i="109"/>
  <c r="C37" i="109"/>
  <c r="H36" i="109"/>
  <c r="E36" i="109"/>
  <c r="H35" i="109"/>
  <c r="E35" i="109"/>
  <c r="G34" i="109"/>
  <c r="F34" i="109"/>
  <c r="D34" i="109"/>
  <c r="C34" i="109"/>
  <c r="H33" i="109"/>
  <c r="E33" i="109"/>
  <c r="H32" i="109"/>
  <c r="E32" i="109"/>
  <c r="H31" i="109"/>
  <c r="E31" i="109"/>
  <c r="H30" i="109"/>
  <c r="E30" i="109"/>
  <c r="G29" i="109"/>
  <c r="F29" i="109"/>
  <c r="D29" i="109"/>
  <c r="C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G13" i="109"/>
  <c r="F13" i="109"/>
  <c r="D13" i="109"/>
  <c r="C13" i="109"/>
  <c r="H12" i="109"/>
  <c r="E12" i="109"/>
  <c r="H11" i="109"/>
  <c r="E11" i="109"/>
  <c r="H10" i="109"/>
  <c r="E10" i="109"/>
  <c r="H9" i="109"/>
  <c r="E9" i="109"/>
  <c r="H8" i="109"/>
  <c r="E8" i="109"/>
  <c r="H7" i="109"/>
  <c r="E7" i="109"/>
  <c r="G6" i="109"/>
  <c r="F6" i="109"/>
  <c r="D6" i="109"/>
  <c r="C6" i="109"/>
  <c r="G68" i="108"/>
  <c r="F68" i="108"/>
  <c r="H67" i="108"/>
  <c r="E67" i="108"/>
  <c r="H66" i="108"/>
  <c r="E66" i="108"/>
  <c r="H65" i="108"/>
  <c r="E65" i="108"/>
  <c r="H64" i="108"/>
  <c r="E64" i="108"/>
  <c r="H63" i="108"/>
  <c r="D63" i="108"/>
  <c r="C63" i="108"/>
  <c r="H62" i="108"/>
  <c r="E62" i="108"/>
  <c r="H61" i="108"/>
  <c r="E61" i="108"/>
  <c r="H60" i="108"/>
  <c r="E60" i="108"/>
  <c r="H59" i="108"/>
  <c r="D59" i="108"/>
  <c r="C59" i="108"/>
  <c r="H58" i="108"/>
  <c r="E58" i="108"/>
  <c r="H57" i="108"/>
  <c r="E57" i="108"/>
  <c r="H56" i="108"/>
  <c r="E56" i="108"/>
  <c r="H55" i="108"/>
  <c r="E55" i="108"/>
  <c r="H52" i="108"/>
  <c r="E52" i="108"/>
  <c r="H51" i="108"/>
  <c r="E51" i="108"/>
  <c r="H50" i="108"/>
  <c r="E50" i="108"/>
  <c r="H49" i="108"/>
  <c r="E49" i="108"/>
  <c r="H48" i="108"/>
  <c r="E48" i="108"/>
  <c r="G47" i="108"/>
  <c r="F47" i="108"/>
  <c r="D47" i="108"/>
  <c r="C47" i="108"/>
  <c r="H46" i="108"/>
  <c r="E46" i="108"/>
  <c r="H45" i="108"/>
  <c r="E45" i="108"/>
  <c r="H44" i="108"/>
  <c r="E44" i="108"/>
  <c r="H43" i="108"/>
  <c r="E43" i="108"/>
  <c r="H42" i="108"/>
  <c r="E42" i="108"/>
  <c r="G41" i="108"/>
  <c r="F41" i="108"/>
  <c r="D41" i="108"/>
  <c r="C41" i="108"/>
  <c r="H35" i="108"/>
  <c r="E35" i="108"/>
  <c r="H34" i="108"/>
  <c r="E34" i="108"/>
  <c r="H33" i="108"/>
  <c r="E33" i="108"/>
  <c r="H32" i="108"/>
  <c r="E32" i="108"/>
  <c r="H31" i="108"/>
  <c r="E31" i="108"/>
  <c r="G30" i="108"/>
  <c r="F30" i="108"/>
  <c r="D30" i="108"/>
  <c r="C30" i="108"/>
  <c r="H29" i="108"/>
  <c r="E29" i="108"/>
  <c r="H28" i="108"/>
  <c r="E28" i="108"/>
  <c r="G27" i="108"/>
  <c r="F27" i="108"/>
  <c r="D27" i="108"/>
  <c r="C27" i="108"/>
  <c r="H26" i="108"/>
  <c r="E26" i="108"/>
  <c r="H25" i="108"/>
  <c r="E25" i="108"/>
  <c r="G24" i="108"/>
  <c r="F24" i="108"/>
  <c r="D24" i="108"/>
  <c r="C24" i="108"/>
  <c r="H23" i="108"/>
  <c r="E23" i="108"/>
  <c r="H22" i="108"/>
  <c r="E22" i="108"/>
  <c r="H21" i="108"/>
  <c r="E21" i="108"/>
  <c r="H20" i="108"/>
  <c r="E20" i="108"/>
  <c r="G19" i="108"/>
  <c r="F19" i="108"/>
  <c r="D19" i="108"/>
  <c r="C19" i="108"/>
  <c r="H18" i="108"/>
  <c r="E18" i="108"/>
  <c r="H17" i="108"/>
  <c r="E17" i="108"/>
  <c r="H16" i="108"/>
  <c r="E16" i="108"/>
  <c r="G15" i="108"/>
  <c r="F15" i="108"/>
  <c r="D15" i="108"/>
  <c r="C15" i="108"/>
  <c r="H14" i="108"/>
  <c r="E14" i="108"/>
  <c r="H13" i="108"/>
  <c r="E13" i="108"/>
  <c r="H12" i="108"/>
  <c r="E12" i="108"/>
  <c r="H11" i="108"/>
  <c r="E11" i="108"/>
  <c r="H10" i="108"/>
  <c r="E10" i="108"/>
  <c r="H9" i="108"/>
  <c r="E9" i="108"/>
  <c r="H8" i="108"/>
  <c r="E8" i="108"/>
  <c r="G7" i="108"/>
  <c r="F7" i="108"/>
  <c r="D7" i="108"/>
  <c r="C7" i="108"/>
  <c r="E11" i="110" l="1"/>
  <c r="E30" i="110"/>
  <c r="E8" i="110"/>
  <c r="C14" i="110"/>
  <c r="D14" i="110"/>
  <c r="C68" i="69"/>
  <c r="H14" i="110"/>
  <c r="E37" i="109"/>
  <c r="H34" i="109"/>
  <c r="E34" i="109"/>
  <c r="H13" i="109"/>
  <c r="E13" i="109"/>
  <c r="E6" i="109"/>
  <c r="C68" i="108"/>
  <c r="D68" i="108"/>
  <c r="H47" i="108"/>
  <c r="E47" i="108"/>
  <c r="H41" i="108"/>
  <c r="H30" i="108"/>
  <c r="E30" i="108"/>
  <c r="H27" i="108"/>
  <c r="E27" i="108"/>
  <c r="E24" i="108"/>
  <c r="H19" i="108"/>
  <c r="G36" i="108"/>
  <c r="E19" i="108"/>
  <c r="H15" i="108"/>
  <c r="E15" i="108"/>
  <c r="D36" i="108"/>
  <c r="E7" i="108"/>
  <c r="H29" i="109"/>
  <c r="H37" i="109"/>
  <c r="H8" i="110"/>
  <c r="E59" i="108"/>
  <c r="F36" i="108"/>
  <c r="C43" i="109"/>
  <c r="F43" i="109"/>
  <c r="G43" i="109"/>
  <c r="C36" i="108"/>
  <c r="H11" i="110"/>
  <c r="H24" i="108"/>
  <c r="H30" i="110"/>
  <c r="E63" i="108"/>
  <c r="H7" i="108"/>
  <c r="E29" i="109"/>
  <c r="E17" i="110"/>
  <c r="H6" i="109"/>
  <c r="D43" i="109"/>
  <c r="H68" i="108"/>
  <c r="E41" i="108"/>
  <c r="E14" i="110" l="1"/>
  <c r="G45" i="109"/>
  <c r="F45" i="109"/>
  <c r="D45" i="109"/>
  <c r="C45" i="109"/>
  <c r="E68" i="108"/>
  <c r="H40" i="108"/>
  <c r="E40" i="108"/>
  <c r="H36" i="108"/>
  <c r="E36" i="108"/>
  <c r="H43" i="109"/>
  <c r="E43" i="109"/>
  <c r="H45" i="109" l="1"/>
  <c r="E45" i="109"/>
  <c r="H39" i="108"/>
  <c r="E39" i="108"/>
  <c r="B1" i="97"/>
  <c r="C33" i="97"/>
  <c r="G53" i="108" l="1"/>
  <c r="H38" i="108"/>
  <c r="F53" i="108"/>
  <c r="E38" i="108"/>
  <c r="C53" i="108"/>
  <c r="D53" i="108"/>
  <c r="B1" i="95"/>
  <c r="B1" i="93"/>
  <c r="B1" i="64"/>
  <c r="B1" i="90"/>
  <c r="B1" i="69"/>
  <c r="B1" i="94"/>
  <c r="B1" i="89"/>
  <c r="B1" i="73"/>
  <c r="B1" i="88"/>
  <c r="B1" i="52"/>
  <c r="B1" i="86"/>
  <c r="G5" i="86"/>
  <c r="F5" i="86"/>
  <c r="E5" i="86"/>
  <c r="D5" i="86"/>
  <c r="G5" i="84"/>
  <c r="F5" i="84"/>
  <c r="E5" i="84"/>
  <c r="D5" i="84"/>
  <c r="C5" i="84"/>
  <c r="G69" i="108" l="1"/>
  <c r="F69" i="108"/>
  <c r="H53" i="108"/>
  <c r="D69" i="108"/>
  <c r="C69" i="108"/>
  <c r="E53" i="108"/>
  <c r="E6" i="86"/>
  <c r="F6" i="86"/>
  <c r="G6" i="86"/>
  <c r="E13" i="86" l="1"/>
  <c r="H69" i="108"/>
  <c r="G13" i="86"/>
  <c r="F13" i="86"/>
  <c r="E69" i="108"/>
  <c r="C21" i="94"/>
  <c r="C20" i="94"/>
  <c r="C19" i="94"/>
  <c r="B1" i="91" l="1"/>
  <c r="B1" i="84"/>
  <c r="C26" i="95" l="1"/>
  <c r="C22" i="95"/>
  <c r="C8" i="95"/>
  <c r="C32" i="95" l="1"/>
  <c r="D6" i="86"/>
  <c r="D13" i="86" l="1"/>
  <c r="B19" i="121"/>
  <c r="C34" i="95"/>
  <c r="C6" i="86"/>
  <c r="C13" i="86" l="1"/>
  <c r="D9" i="94"/>
  <c r="D12" i="94"/>
  <c r="D13" i="94"/>
  <c r="D15" i="94"/>
  <c r="D16" i="94"/>
  <c r="D17" i="94"/>
  <c r="D20" i="94"/>
  <c r="D7" i="94"/>
  <c r="D8" i="94"/>
  <c r="D11" i="94"/>
  <c r="D21" i="94"/>
  <c r="S21" i="90"/>
  <c r="S20" i="90"/>
  <c r="S19" i="90"/>
  <c r="S18" i="90"/>
  <c r="S17" i="90"/>
  <c r="S16" i="90"/>
  <c r="S15" i="90"/>
  <c r="S14" i="90"/>
  <c r="S13" i="90"/>
  <c r="S12" i="90"/>
  <c r="S11" i="90"/>
  <c r="S10" i="90"/>
  <c r="S9" i="90"/>
  <c r="S8" i="90"/>
  <c r="D19" i="94" l="1"/>
  <c r="B18" i="121"/>
  <c r="T21" i="64"/>
  <c r="U21" i="64"/>
  <c r="S21" i="64"/>
  <c r="C21" i="64"/>
  <c r="G22" i="91"/>
  <c r="F22" i="91"/>
  <c r="E22" i="91"/>
  <c r="D22" i="91"/>
  <c r="C22" i="91"/>
  <c r="H21" i="91"/>
  <c r="H17" i="91"/>
  <c r="H14" i="91"/>
  <c r="H13" i="91"/>
  <c r="H8" i="91"/>
  <c r="H22" i="91" l="1"/>
  <c r="K22" i="90"/>
  <c r="L22" i="90"/>
  <c r="M22" i="90"/>
  <c r="N22" i="90"/>
  <c r="O22" i="90"/>
  <c r="P22" i="90"/>
  <c r="Q22" i="90"/>
  <c r="R22" i="90"/>
  <c r="S22" i="90"/>
  <c r="C5" i="73" l="1"/>
  <c r="C22" i="90" l="1"/>
  <c r="C12" i="89"/>
  <c r="C6" i="89"/>
  <c r="D22" i="90" l="1"/>
  <c r="E22" i="90"/>
  <c r="F22" i="90"/>
  <c r="G22" i="90"/>
  <c r="H22" i="90"/>
  <c r="I22" i="90"/>
  <c r="J22" i="90"/>
  <c r="C29" i="89"/>
  <c r="C32" i="89"/>
  <c r="C36" i="89"/>
  <c r="C44" i="89"/>
  <c r="C48" i="89"/>
  <c r="C31" i="89" l="1"/>
  <c r="B8" i="121"/>
  <c r="C42" i="89"/>
  <c r="C8" i="73"/>
  <c r="C53" i="89"/>
  <c r="B10" i="121" l="1"/>
  <c r="B9" i="121"/>
  <c r="B7" i="121" s="1"/>
  <c r="B6" i="121" s="1"/>
  <c r="C13" i="73"/>
  <c r="D21" i="64"/>
  <c r="E21" i="64"/>
  <c r="F21" i="64"/>
  <c r="G21" i="64"/>
  <c r="H21" i="64"/>
  <c r="I21" i="64"/>
  <c r="J21" i="64"/>
  <c r="K21" i="64"/>
  <c r="L21" i="64"/>
  <c r="M21" i="64"/>
  <c r="N21" i="64"/>
  <c r="O21" i="64"/>
  <c r="P21" i="64"/>
  <c r="Q21" i="64"/>
  <c r="R21" i="64"/>
  <c r="B16" i="121" l="1"/>
  <c r="B14" i="121" s="1"/>
  <c r="B23" i="121" s="1"/>
  <c r="B21" i="121"/>
  <c r="B22" i="121"/>
  <c r="V8" i="64"/>
  <c r="V9" i="64"/>
  <c r="V10" i="64"/>
  <c r="V11" i="64"/>
  <c r="V12" i="64"/>
  <c r="V13" i="64"/>
  <c r="V14" i="64"/>
  <c r="V15" i="64"/>
  <c r="V16" i="64"/>
  <c r="V17" i="64"/>
  <c r="V18" i="64"/>
  <c r="V19" i="64"/>
  <c r="V20" i="64"/>
  <c r="V7" i="64"/>
  <c r="V21" i="64" l="1"/>
  <c r="D10" i="114" l="1"/>
  <c r="H10" i="113"/>
  <c r="H13" i="112"/>
  <c r="H18" i="111"/>
  <c r="D14" i="97"/>
  <c r="C8" i="97"/>
  <c r="D8" i="97"/>
  <c r="E24" i="97"/>
  <c r="D11" i="97"/>
  <c r="H18" i="113" l="1"/>
  <c r="H13" i="111"/>
  <c r="D21" i="112"/>
  <c r="F34" i="113"/>
  <c r="G34" i="113"/>
  <c r="H9" i="112"/>
  <c r="E21" i="112"/>
  <c r="H8" i="113"/>
  <c r="H19" i="113"/>
  <c r="H14" i="113"/>
  <c r="H10" i="111"/>
  <c r="H19" i="111"/>
  <c r="D22" i="111"/>
  <c r="F21" i="112"/>
  <c r="H19" i="112"/>
  <c r="H20" i="112"/>
  <c r="E34" i="113"/>
  <c r="H11" i="113"/>
  <c r="H14" i="111"/>
  <c r="H16" i="112"/>
  <c r="H15" i="112"/>
  <c r="H33" i="113"/>
  <c r="H23" i="112"/>
  <c r="H7" i="113"/>
  <c r="C34" i="113"/>
  <c r="H12" i="112"/>
  <c r="H16" i="111"/>
  <c r="H11" i="112"/>
  <c r="H32" i="113"/>
  <c r="C18" i="115"/>
  <c r="H8" i="112"/>
  <c r="H7" i="112"/>
  <c r="C21" i="112"/>
  <c r="H15" i="113"/>
  <c r="H18" i="112"/>
  <c r="H29" i="113"/>
  <c r="H25" i="113"/>
  <c r="H28" i="113"/>
  <c r="C15" i="114"/>
  <c r="D7" i="114"/>
  <c r="D15" i="114" s="1"/>
  <c r="H14" i="112"/>
  <c r="H10" i="112"/>
  <c r="H21" i="113"/>
  <c r="D34" i="113"/>
  <c r="H24" i="113"/>
  <c r="F22" i="111"/>
  <c r="H20" i="111"/>
  <c r="H30" i="113"/>
  <c r="C10" i="115"/>
  <c r="C10" i="114"/>
  <c r="G22" i="111"/>
  <c r="H31" i="113"/>
  <c r="H22" i="112"/>
  <c r="H17" i="113"/>
  <c r="H20" i="113"/>
  <c r="H8" i="111"/>
  <c r="H21" i="111"/>
  <c r="C7" i="114"/>
  <c r="H26" i="113"/>
  <c r="G21" i="112"/>
  <c r="H12" i="111"/>
  <c r="H9" i="111"/>
  <c r="H27" i="113"/>
  <c r="H17" i="112"/>
  <c r="H13" i="113"/>
  <c r="H15" i="111"/>
  <c r="H16" i="113"/>
  <c r="C22" i="111"/>
  <c r="H22" i="113"/>
  <c r="H17" i="111"/>
  <c r="E22" i="111"/>
  <c r="H23" i="113"/>
  <c r="H11" i="111"/>
  <c r="H9" i="113"/>
  <c r="H12" i="113"/>
  <c r="C11" i="97"/>
  <c r="C14" i="97"/>
  <c r="E18" i="97"/>
  <c r="G33" i="97"/>
  <c r="E14" i="97"/>
  <c r="C18" i="97"/>
  <c r="G8" i="97"/>
  <c r="D18" i="97"/>
  <c r="F33" i="97"/>
  <c r="F8" i="97"/>
  <c r="C24" i="97"/>
  <c r="E8" i="97"/>
  <c r="G24" i="97"/>
  <c r="E33" i="97"/>
  <c r="G14" i="97"/>
  <c r="G18" i="97"/>
  <c r="G11" i="97"/>
  <c r="F14" i="97"/>
  <c r="F18" i="97"/>
  <c r="D33" i="97"/>
  <c r="F24" i="97"/>
  <c r="F11" i="97"/>
  <c r="D24" i="97"/>
  <c r="E11" i="97"/>
  <c r="H21" i="112" l="1"/>
  <c r="H22" i="111"/>
  <c r="H34" i="113"/>
  <c r="G21" i="97"/>
  <c r="G37" i="97"/>
  <c r="G39" i="9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<sst xmlns="http://schemas.openxmlformats.org/spreadsheetml/2006/main" count="1252" uniqueCount="783">
  <si>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</si>
  <si>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</si>
  <si>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</si>
  <si>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</si>
  <si>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</si>
  <si>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</si>
  <si>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</si>
  <si>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</si>
  <si>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</si>
  <si>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</si>
  <si>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</si>
  <si>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</si>
  <si>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</si>
  <si>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</si>
  <si>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</si>
  <si>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</si>
  <si>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</si>
  <si>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</si>
  <si>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</si>
  <si>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</si>
  <si>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</si>
  <si>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</si>
  <si>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</si>
  <si>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</si>
  <si>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</si>
  <si>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</si>
  <si>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</si>
  <si>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</si>
  <si>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</si>
  <si>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</si>
  <si>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</si>
  <si>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</si>
  <si>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</si>
  <si>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</si>
  <si>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</si>
  <si>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</si>
  <si>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</si>
  <si>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</si>
  <si>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</si>
  <si>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</si>
  <si>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</si>
  <si>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</si>
  <si>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</si>
  <si>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</si>
  <si>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</si>
  <si>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</si>
  <si>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</si>
  <si>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</si>
  <si>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</si>
  <si>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</si>
  <si>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</si>
  <si>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</si>
  <si>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</si>
  <si>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</si>
  <si>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</si>
  <si>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</si>
  <si>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</si>
  <si>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</si>
  <si>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</si>
  <si>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</si>
  <si>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</si>
  <si>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</si>
  <si>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</si>
  <si>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</si>
  <si>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</si>
  <si>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</si>
  <si>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</si>
  <si>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</si>
  <si>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</si>
  <si>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</si>
  <si>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</si>
  <si>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</si>
  <si>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</si>
  <si>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</si>
  <si>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</si>
  <si>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</si>
  <si>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</si>
  <si>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</si>
  <si>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</si>
  <si>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</si>
  <si>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</si>
  <si>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</si>
  <si>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</si>
  <si>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</si>
  <si>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</si>
  <si>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</si>
  <si>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</si>
  <si>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</si>
  <si>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</si>
  <si>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</si>
  <si>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</si>
  <si>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</si>
  <si>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</si>
  <si>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</si>
  <si>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</si>
  <si>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</si>
  <si>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</si>
  <si>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</si>
  <si>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</si>
  <si>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</si>
  <si>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</si>
  <si>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</si>
  <si>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</si>
  <si>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</si>
  <si>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</si>
  <si>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</si>
  <si>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</si>
  <si>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</si>
  <si>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</si>
  <si>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</si>
  <si>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</si>
  <si>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</si>
  <si>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</si>
  <si>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</si>
  <si>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</si>
  <si>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</si>
  <si>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</si>
  <si>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</si>
  <si>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</si>
  <si>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</si>
  <si>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</si>
  <si>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</si>
  <si>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</si>
  <si>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</si>
  <si>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</si>
  <si>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</si>
  <si>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</si>
  <si>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</si>
  <si>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</si>
  <si>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</si>
  <si>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</si>
  <si>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</si>
  <si>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</si>
  <si>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</si>
  <si>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</si>
  <si>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</si>
  <si>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</si>
  <si>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</si>
  <si>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</si>
  <si>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</si>
  <si>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</si>
  <si>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</si>
  <si>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</si>
  <si>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</si>
  <si>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</si>
  <si>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</si>
  <si>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</si>
  <si>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</si>
  <si>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</si>
  <si>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</si>
  <si>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</si>
  <si>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</si>
  <si>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</si>
  <si>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</si>
  <si>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</si>
  <si>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</si>
  <si>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</si>
  <si>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</si>
  <si>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</si>
  <si>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</si>
  <si>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</si>
  <si>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</si>
  <si>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</si>
  <si>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</si>
  <si>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</si>
  <si>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</si>
  <si>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</si>
  <si>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</si>
  <si>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</si>
  <si>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</si>
  <si>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</si>
  <si>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</si>
  <si>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</si>
  <si>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</si>
  <si>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</si>
  <si>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</si>
  <si>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</si>
  <si>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</si>
  <si>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</si>
  <si>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</si>
  <si>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</si>
  <si>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</si>
  <si>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</si>
  <si>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</si>
  <si>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</si>
  <si>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</si>
  <si>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</si>
  <si>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</si>
  <si>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</si>
  <si>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</si>
  <si>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</si>
  <si>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</si>
  <si>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</si>
  <si>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</si>
  <si>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</si>
  <si>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</si>
  <si>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</si>
  <si>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</si>
  <si>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</si>
  <si>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</si>
  <si>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</si>
  <si>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</si>
  <si>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</si>
  <si>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</si>
  <si>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</si>
  <si>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</si>
  <si>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</si>
  <si>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</si>
  <si>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</si>
  <si>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</si>
  <si>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</si>
  <si>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</si>
  <si>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</si>
  <si>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</si>
  <si>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</si>
  <si>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</si>
  <si>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</si>
  <si>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</si>
  <si>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</si>
  <si>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</si>
  <si>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</si>
  <si>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</si>
  <si>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</si>
  <si>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</si>
  <si>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</si>
  <si>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</si>
  <si>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</si>
  <si>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</si>
  <si>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</si>
  <si>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</si>
  <si>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</si>
  <si>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</si>
  <si>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</si>
  <si>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</si>
  <si>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</si>
  <si>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</si>
  <si>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</si>
  <si>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</si>
  <si>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</si>
  <si>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</si>
  <si>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</si>
  <si>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</si>
  <si>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</si>
  <si>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</si>
  <si>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</si>
  <si>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</si>
  <si>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</si>
  <si>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</si>
  <si>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</si>
  <si>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</si>
  <si>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</si>
  <si>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</si>
  <si>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</si>
  <si>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</si>
  <si>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</si>
  <si>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</si>
  <si>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</si>
  <si>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</si>
  <si>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</si>
  <si>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</si>
  <si>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</si>
  <si>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</si>
  <si>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</si>
  <si>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</si>
  <si>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</si>
  <si>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</si>
  <si>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</si>
  <si>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</si>
  <si>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</si>
  <si>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</si>
  <si>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</si>
  <si>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</si>
  <si>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</si>
  <si>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</si>
  <si>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</si>
  <si>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</si>
  <si>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</si>
  <si>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</si>
  <si>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</si>
  <si>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</si>
  <si>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</si>
  <si>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</si>
  <si>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</si>
  <si>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</si>
  <si>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</si>
  <si>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</si>
  <si>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</si>
  <si>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</si>
  <si>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</si>
  <si>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</si>
  <si>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</si>
  <si>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</si>
  <si>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</si>
  <si>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</si>
  <si>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</si>
  <si>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</si>
  <si>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</si>
  <si>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</si>
  <si>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</si>
  <si>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</si>
  <si>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</si>
  <si>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</si>
  <si>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</si>
  <si>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</si>
  <si>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</si>
  <si>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</si>
  <si>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</si>
  <si>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</si>
  <si>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</si>
  <si>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</si>
  <si>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</si>
  <si>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</si>
  <si>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</si>
  <si>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</si>
  <si>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</si>
  <si>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</si>
  <si>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</si>
  <si>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</si>
  <si>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</si>
  <si>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</si>
  <si>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</si>
  <si>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</si>
  <si>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</si>
  <si>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</si>
  <si>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</si>
  <si>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</si>
  <si>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</si>
  <si>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</si>
  <si>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</si>
  <si>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</si>
  <si>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</si>
  <si>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</si>
  <si>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</si>
  <si>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</si>
  <si>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</si>
  <si>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</si>
  <si>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</si>
  <si>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</si>
  <si>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</si>
  <si>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</si>
  <si>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</si>
  <si>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</si>
  <si>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</si>
  <si>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</si>
  <si>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</si>
  <si>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</si>
  <si>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</si>
  <si>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</si>
  <si>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</si>
  <si>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</si>
  <si>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</si>
  <si>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</si>
  <si>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</si>
  <si>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</si>
  <si>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</si>
  <si>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</si>
  <si>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</si>
  <si>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</si>
  <si>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</si>
  <si>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</si>
  <si>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</si>
  <si>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</si>
  <si>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</si>
  <si>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</si>
  <si>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</si>
  <si>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</si>
  <si>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</si>
  <si>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</si>
  <si>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</si>
  <si>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</si>
  <si>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</si>
  <si>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</si>
  <si>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</si>
  <si>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</si>
  <si>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</si>
  <si>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</si>
  <si>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</si>
  <si>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</si>
  <si>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</si>
  <si>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</si>
  <si>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</si>
  <si>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</si>
  <si>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</si>
  <si>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</si>
  <si>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</si>
  <si>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</si>
  <si>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</si>
  <si>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</si>
  <si>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</si>
  <si>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</si>
  <si>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</si>
  <si>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</si>
  <si>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</si>
  <si>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</si>
  <si>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</si>
  <si>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</si>
  <si>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</si>
  <si>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</si>
  <si>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</si>
  <si>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</si>
  <si>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</si>
  <si>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</si>
  <si>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</si>
  <si>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</si>
  <si>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</si>
  <si>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</si>
  <si>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</si>
  <si>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</si>
  <si>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</si>
  <si>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</si>
  <si>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</si>
  <si>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</si>
  <si>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</si>
  <si>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</si>
  <si>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</si>
  <si>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</si>
  <si>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</si>
  <si>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</si>
  <si>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</si>
  <si>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</si>
  <si>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</si>
  <si>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</si>
  <si>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</si>
  <si>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</si>
  <si>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</si>
  <si>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</si>
  <si>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</si>
  <si>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</si>
  <si>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</si>
  <si>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</si>
  <si>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</si>
  <si>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</si>
  <si>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</si>
  <si>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</si>
  <si>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</si>
  <si>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</si>
  <si>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</si>
  <si>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</si>
  <si>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</si>
  <si>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</si>
  <si>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</si>
  <si>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</si>
  <si>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</si>
  <si>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</si>
  <si>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</si>
  <si>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</si>
  <si>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</si>
  <si>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</si>
  <si>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</si>
  <si>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</si>
  <si>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</si>
  <si>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</si>
  <si>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</si>
  <si>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</si>
  <si>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</si>
  <si>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</si>
  <si>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</si>
  <si>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</si>
  <si>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</si>
  <si>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</si>
  <si>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</si>
  <si>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</si>
  <si>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</si>
  <si>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</si>
  <si>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</si>
  <si>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</si>
  <si>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</si>
  <si>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</si>
  <si>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</si>
  <si>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</si>
  <si>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</si>
  <si>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</si>
  <si>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</si>
  <si>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</si>
  <si>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</si>
  <si>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</si>
  <si>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</si>
  <si>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</si>
  <si>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</si>
  <si>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</si>
  <si>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</si>
  <si>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</si>
  <si>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</si>
  <si>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</si>
  <si>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</si>
  <si>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</si>
  <si>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</si>
  <si>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</si>
  <si>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</si>
  <si>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</si>
  <si>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</si>
  <si>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</si>
  <si>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</si>
  <si>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</si>
  <si>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</si>
  <si>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</si>
  <si>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</si>
  <si>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</si>
  <si>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</si>
  <si>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</si>
  <si>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</si>
  <si>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</si>
  <si>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</si>
  <si>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</si>
  <si>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</si>
  <si>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</si>
  <si>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</si>
  <si>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</si>
  <si>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</si>
  <si>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</si>
  <si>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</si>
  <si>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</si>
  <si>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</si>
  <si>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</si>
  <si>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</si>
  <si>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</si>
  <si>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</si>
  <si>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</si>
  <si>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</si>
  <si>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</si>
  <si>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</si>
  <si>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</si>
  <si>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</si>
  <si>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</si>
  <si>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</si>
  <si>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</si>
  <si>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</si>
  <si>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</si>
  <si>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</si>
  <si>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</si>
  <si>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</si>
  <si>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</si>
  <si>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</si>
  <si>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</si>
  <si>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</si>
  <si>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</si>
  <si>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</si>
  <si>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</si>
  <si>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</si>
  <si>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</si>
  <si>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</si>
  <si>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</si>
  <si>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</si>
  <si>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</si>
  <si>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</si>
  <si>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</si>
  <si>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</si>
  <si>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</si>
  <si>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</si>
  <si>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</si>
  <si>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</si>
  <si>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</si>
  <si>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</si>
  <si>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</si>
  <si>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</si>
  <si>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</si>
  <si>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</si>
  <si>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</si>
  <si>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</si>
  <si>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</si>
  <si>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</si>
  <si>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</si>
  <si>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</si>
  <si>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</si>
  <si>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</si>
  <si>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</si>
  <si>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</si>
  <si>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</si>
  <si>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</si>
  <si>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</si>
  <si>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</si>
  <si>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</si>
  <si>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</si>
  <si>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</si>
  <si>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</si>
  <si>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</si>
  <si>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</si>
  <si>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</si>
  <si>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</si>
  <si>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</si>
  <si>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</si>
  <si>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</si>
  <si>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</si>
  <si>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</si>
  <si>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</si>
  <si>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</si>
  <si>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</si>
  <si>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</si>
  <si>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</si>
  <si>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</si>
  <si>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</si>
  <si>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</si>
  <si>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</si>
  <si>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</si>
  <si>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</si>
  <si>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</si>
  <si>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</si>
  <si>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</si>
  <si>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</si>
  <si>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</si>
  <si>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</si>
  <si>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</si>
  <si>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</si>
  <si>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</si>
  <si>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</si>
  <si>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</si>
  <si>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</si>
  <si>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</si>
  <si>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</si>
  <si>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</si>
  <si>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</si>
  <si>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</si>
  <si>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</si>
  <si>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</si>
  <si>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</si>
  <si>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</si>
  <si>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</si>
  <si>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</si>
  <si>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</si>
  <si>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</si>
  <si>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</si>
  <si>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</si>
  <si>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</si>
  <si>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</si>
  <si>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</si>
  <si>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</si>
  <si>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</si>
  <si>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</si>
  <si>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</si>
  <si>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</si>
  <si>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</si>
  <si>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</si>
  <si>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</si>
  <si>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</si>
  <si>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</si>
  <si>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</si>
  <si>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</si>
  <si>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</si>
  <si>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</si>
  <si>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</si>
  <si>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</si>
  <si>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</si>
  <si>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</si>
  <si>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</si>
  <si>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</si>
  <si>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</si>
  <si>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</si>
  <si>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</si>
  <si>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</si>
  <si>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</si>
  <si>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</si>
  <si>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</si>
  <si>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</si>
  <si>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</si>
  <si>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</si>
  <si>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</si>
  <si>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</si>
  <si>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</si>
  <si>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</si>
  <si>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</si>
  <si>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</si>
  <si>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</si>
  <si>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</si>
  <si>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</si>
  <si>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</si>
  <si>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</si>
  <si>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</si>
  <si>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</si>
  <si>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</si>
  <si>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</si>
  <si>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</si>
  <si>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</si>
  <si>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</si>
  <si>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</si>
  <si>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</si>
  <si>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</si>
  <si>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</si>
  <si>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</si>
  <si>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</si>
  <si>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</si>
  <si>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</si>
  <si>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</si>
  <si>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</si>
  <si>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</si>
  <si>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</si>
  <si>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</si>
  <si>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</si>
  <si>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</si>
  <si>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</si>
  <si>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</si>
  <si>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</si>
  <si>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</si>
  <si>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</si>
  <si>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</si>
  <si>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</si>
  <si>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</si>
  <si>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</si>
  <si>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</si>
  <si>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</si>
  <si>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</si>
  <si>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</si>
  <si>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</si>
  <si>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</si>
  <si>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</si>
  <si>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</si>
  <si>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</si>
  <si>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</si>
  <si>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</si>
  <si>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</si>
  <si>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</si>
  <si>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</si>
  <si>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</si>
  <si>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</si>
  <si>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</si>
  <si>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</si>
  <si>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</si>
  <si>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</si>
  <si>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</si>
  <si>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</si>
  <si>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</si>
  <si>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</si>
  <si>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</si>
  <si>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</si>
  <si>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</si>
  <si>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</si>
  <si>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</si>
  <si>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</si>
  <si>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</si>
  <si>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</si>
  <si>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</si>
  <si>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</si>
  <si>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</si>
  <si>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</si>
  <si>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</si>
  <si>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</si>
  <si>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</si>
  <si>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</si>
  <si>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</si>
  <si>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</si>
  <si>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</si>
  <si>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</si>
  <si>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</si>
  <si>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</si>
  <si>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</si>
  <si>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</si>
  <si>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</si>
  <si>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</si>
  <si>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</si>
  <si>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</si>
  <si>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</si>
  <si>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</si>
  <si>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</si>
  <si>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JSC Cartu Bank</t>
  </si>
  <si>
    <t>Nato Khaindrava</t>
  </si>
  <si>
    <t>Zurab Gelenidze</t>
  </si>
  <si>
    <t>www.cartubank.ge</t>
  </si>
  <si>
    <t>Non-independent chair</t>
  </si>
  <si>
    <t>Lasha Megrelidze</t>
  </si>
  <si>
    <t>Independent member</t>
  </si>
  <si>
    <t>Besik Demetrashvili</t>
  </si>
  <si>
    <t>Non-independent member</t>
  </si>
  <si>
    <t>Zaza Verdzeuli</t>
  </si>
  <si>
    <t>General Director</t>
  </si>
  <si>
    <t>Givi Lebanidze</t>
  </si>
  <si>
    <t>Deputy General Director - Financial Director</t>
  </si>
  <si>
    <t>Beka Kvaratskhelia</t>
  </si>
  <si>
    <t>Deputy General Director - Risk Director</t>
  </si>
  <si>
    <t xml:space="preserve">Zurab Gogua </t>
  </si>
  <si>
    <t>Deputy General Director - Commercial Director</t>
  </si>
  <si>
    <t>Giorgi Korsantia</t>
  </si>
  <si>
    <t>Deputy General Director - Information Technology Director</t>
  </si>
  <si>
    <t>Vakhtang Machavariani</t>
  </si>
  <si>
    <t xml:space="preserve">N(N)LP INTERNATIONAL CHARITY FUND "CARTU"                                                           </t>
  </si>
  <si>
    <t xml:space="preserve">Uta Ivanishvili </t>
  </si>
  <si>
    <t>Table 9 (Capital), N28 &amp; N38</t>
  </si>
  <si>
    <t>Table 9 (Capital), N2</t>
  </si>
  <si>
    <t>Table 9 (Capital), N27</t>
  </si>
  <si>
    <t>Table 9 (Capital), N8</t>
  </si>
  <si>
    <t>Table 9 (Capital), N5 &amp; N6</t>
  </si>
  <si>
    <t>TOTAL EQUITY*</t>
  </si>
  <si>
    <t xml:space="preserve">*Share capital as defined by the Law on Commercial Bank Activities </t>
  </si>
  <si>
    <t>Irine Kinkladze</t>
  </si>
  <si>
    <t>Deputy General Director - Operations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</si>
</sst>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s>
  <fonts count="361">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1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168" fontId="23"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168" fontId="23"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169" fontId="23"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2" fillId="8" borderId="31"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0" fontId="21" fillId="63" borderId="38" applyNumberFormat="0" applyAlignment="0" applyProtection="0"/>
    <xf numFmtId="168" fontId="23" fillId="63" borderId="38" applyNumberFormat="0" applyAlignment="0" applyProtection="0"/>
    <xf numFmtId="169" fontId="23" fillId="63" borderId="38" applyNumberFormat="0" applyAlignment="0" applyProtection="0"/>
    <xf numFmtId="168" fontId="23" fillId="63" borderId="38" applyNumberFormat="0" applyAlignment="0" applyProtection="0"/>
    <xf numFmtId="168" fontId="23" fillId="63" borderId="38" applyNumberFormat="0" applyAlignment="0" applyProtection="0"/>
    <xf numFmtId="169" fontId="23" fillId="63" borderId="38" applyNumberFormat="0" applyAlignment="0" applyProtection="0"/>
    <xf numFmtId="168" fontId="23" fillId="63" borderId="38" applyNumberFormat="0" applyAlignment="0" applyProtection="0"/>
    <xf numFmtId="168" fontId="23" fillId="63" borderId="38" applyNumberFormat="0" applyAlignment="0" applyProtection="0"/>
    <xf numFmtId="169" fontId="23" fillId="63" borderId="38" applyNumberFormat="0" applyAlignment="0" applyProtection="0"/>
    <xf numFmtId="168" fontId="23" fillId="63" borderId="38" applyNumberFormat="0" applyAlignment="0" applyProtection="0"/>
    <xf numFmtId="168" fontId="23" fillId="63" borderId="38" applyNumberFormat="0" applyAlignment="0" applyProtection="0"/>
    <xf numFmtId="169" fontId="23" fillId="63" borderId="38" applyNumberFormat="0" applyAlignment="0" applyProtection="0"/>
    <xf numFmtId="168" fontId="23" fillId="63" borderId="38" applyNumberFormat="0" applyAlignment="0" applyProtection="0"/>
    <xf numFmtId="0" fontId="21" fillId="63" borderId="38" applyNumberFormat="0" applyAlignment="0" applyProtection="0"/>
    <xf numFmtId="0" fontId="24" fillId="64" borderId="39" applyNumberFormat="0" applyAlignment="0" applyProtection="0"/>
    <xf numFmtId="0" fontId="25" fillId="9" borderId="34" applyNumberFormat="0" applyAlignment="0" applyProtection="0"/>
    <xf numFmtId="168"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0" fontId="24"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0" fontId="25" fillId="9" borderId="34"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169" fontId="26" fillId="64" borderId="39" applyNumberFormat="0" applyAlignment="0" applyProtection="0"/>
    <xf numFmtId="168" fontId="26" fillId="64" borderId="39" applyNumberFormat="0" applyAlignment="0" applyProtection="0"/>
    <xf numFmtId="0" fontId="24" fillId="64" borderId="39"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40">
      <alignment vertical="center"/>
    </xf>
    <xf numFmtId="38" fontId="9" fillId="0" borderId="40">
      <alignment vertical="center"/>
    </xf>
    <xf numFmtId="38" fontId="9" fillId="0" borderId="40">
      <alignment vertical="center"/>
    </xf>
    <xf numFmtId="38" fontId="9" fillId="0" borderId="40">
      <alignment vertical="center"/>
    </xf>
    <xf numFmtId="38" fontId="9" fillId="0" borderId="40">
      <alignment vertical="center"/>
    </xf>
    <xf numFmtId="38" fontId="9" fillId="0" borderId="40">
      <alignment vertical="center"/>
    </xf>
    <xf numFmtId="38" fontId="9" fillId="0" borderId="40">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9" applyNumberFormat="0" applyAlignment="0" applyProtection="0">
      <alignment horizontal="left" vertical="center"/>
    </xf>
    <xf numFmtId="0" fontId="37" fillId="0" borderId="29" applyNumberFormat="0" applyAlignment="0" applyProtection="0">
      <alignment horizontal="left" vertical="center"/>
    </xf>
    <xf numFmtId="168" fontId="37" fillId="0" borderId="29" applyNumberFormat="0" applyAlignment="0" applyProtection="0">
      <alignment horizontal="left" vertical="center"/>
    </xf>
    <xf numFmtId="0" fontId="37" fillId="0" borderId="9">
      <alignment horizontal="left" vertical="center"/>
    </xf>
    <xf numFmtId="0" fontId="37" fillId="0" borderId="9">
      <alignment horizontal="left" vertical="center"/>
    </xf>
    <xf numFmtId="168" fontId="37" fillId="0" borderId="9">
      <alignment horizontal="left" vertical="center"/>
    </xf>
    <xf numFmtId="0" fontId="38" fillId="0" borderId="41" applyNumberFormat="0" applyFill="0" applyAlignment="0" applyProtection="0"/>
    <xf numFmtId="169" fontId="38" fillId="0" borderId="41" applyNumberFormat="0" applyFill="0" applyAlignment="0" applyProtection="0"/>
    <xf numFmtId="0" fontId="38" fillId="0" borderId="41" applyNumberFormat="0" applyFill="0" applyAlignment="0" applyProtection="0"/>
    <xf numFmtId="168" fontId="38" fillId="0" borderId="41" applyNumberFormat="0" applyFill="0" applyAlignment="0" applyProtection="0"/>
    <xf numFmtId="168" fontId="38" fillId="0" borderId="41" applyNumberFormat="0" applyFill="0" applyAlignment="0" applyProtection="0"/>
    <xf numFmtId="168" fontId="38" fillId="0" borderId="41" applyNumberFormat="0" applyFill="0" applyAlignment="0" applyProtection="0"/>
    <xf numFmtId="169" fontId="38" fillId="0" borderId="41" applyNumberFormat="0" applyFill="0" applyAlignment="0" applyProtection="0"/>
    <xf numFmtId="168" fontId="38" fillId="0" borderId="41" applyNumberFormat="0" applyFill="0" applyAlignment="0" applyProtection="0"/>
    <xf numFmtId="168" fontId="38" fillId="0" borderId="41" applyNumberFormat="0" applyFill="0" applyAlignment="0" applyProtection="0"/>
    <xf numFmtId="169" fontId="38" fillId="0" borderId="41" applyNumberFormat="0" applyFill="0" applyAlignment="0" applyProtection="0"/>
    <xf numFmtId="168" fontId="38" fillId="0" borderId="41" applyNumberFormat="0" applyFill="0" applyAlignment="0" applyProtection="0"/>
    <xf numFmtId="168" fontId="38" fillId="0" borderId="41" applyNumberFormat="0" applyFill="0" applyAlignment="0" applyProtection="0"/>
    <xf numFmtId="169" fontId="38" fillId="0" borderId="41" applyNumberFormat="0" applyFill="0" applyAlignment="0" applyProtection="0"/>
    <xf numFmtId="168" fontId="38" fillId="0" borderId="41" applyNumberFormat="0" applyFill="0" applyAlignment="0" applyProtection="0"/>
    <xf numFmtId="168" fontId="38" fillId="0" borderId="41" applyNumberFormat="0" applyFill="0" applyAlignment="0" applyProtection="0"/>
    <xf numFmtId="169" fontId="38" fillId="0" borderId="41" applyNumberFormat="0" applyFill="0" applyAlignment="0" applyProtection="0"/>
    <xf numFmtId="168" fontId="38" fillId="0" borderId="41" applyNumberFormat="0" applyFill="0" applyAlignment="0" applyProtection="0"/>
    <xf numFmtId="0" fontId="38" fillId="0" borderId="41" applyNumberFormat="0" applyFill="0" applyAlignment="0" applyProtection="0"/>
    <xf numFmtId="0" fontId="39" fillId="0" borderId="42" applyNumberFormat="0" applyFill="0" applyAlignment="0" applyProtection="0"/>
    <xf numFmtId="169" fontId="39" fillId="0" borderId="42" applyNumberFormat="0" applyFill="0" applyAlignment="0" applyProtection="0"/>
    <xf numFmtId="0" fontId="39" fillId="0" borderId="42" applyNumberFormat="0" applyFill="0" applyAlignment="0" applyProtection="0"/>
    <xf numFmtId="168" fontId="39" fillId="0" borderId="42" applyNumberFormat="0" applyFill="0" applyAlignment="0" applyProtection="0"/>
    <xf numFmtId="168" fontId="39" fillId="0" borderId="42" applyNumberFormat="0" applyFill="0" applyAlignment="0" applyProtection="0"/>
    <xf numFmtId="168" fontId="39" fillId="0" borderId="42" applyNumberFormat="0" applyFill="0" applyAlignment="0" applyProtection="0"/>
    <xf numFmtId="169" fontId="39" fillId="0" borderId="42" applyNumberFormat="0" applyFill="0" applyAlignment="0" applyProtection="0"/>
    <xf numFmtId="168" fontId="39" fillId="0" borderId="42" applyNumberFormat="0" applyFill="0" applyAlignment="0" applyProtection="0"/>
    <xf numFmtId="168" fontId="39" fillId="0" borderId="42" applyNumberFormat="0" applyFill="0" applyAlignment="0" applyProtection="0"/>
    <xf numFmtId="169" fontId="39" fillId="0" borderId="42" applyNumberFormat="0" applyFill="0" applyAlignment="0" applyProtection="0"/>
    <xf numFmtId="168" fontId="39" fillId="0" borderId="42" applyNumberFormat="0" applyFill="0" applyAlignment="0" applyProtection="0"/>
    <xf numFmtId="168" fontId="39" fillId="0" borderId="42" applyNumberFormat="0" applyFill="0" applyAlignment="0" applyProtection="0"/>
    <xf numFmtId="169" fontId="39" fillId="0" borderId="42" applyNumberFormat="0" applyFill="0" applyAlignment="0" applyProtection="0"/>
    <xf numFmtId="168" fontId="39" fillId="0" borderId="42" applyNumberFormat="0" applyFill="0" applyAlignment="0" applyProtection="0"/>
    <xf numFmtId="168" fontId="39" fillId="0" borderId="42" applyNumberFormat="0" applyFill="0" applyAlignment="0" applyProtection="0"/>
    <xf numFmtId="169" fontId="39" fillId="0" borderId="42" applyNumberFormat="0" applyFill="0" applyAlignment="0" applyProtection="0"/>
    <xf numFmtId="168" fontId="39" fillId="0" borderId="42" applyNumberFormat="0" applyFill="0" applyAlignment="0" applyProtection="0"/>
    <xf numFmtId="0" fontId="39" fillId="0" borderId="42" applyNumberFormat="0" applyFill="0" applyAlignment="0" applyProtection="0"/>
    <xf numFmtId="0" fontId="40" fillId="0" borderId="43" applyNumberFormat="0" applyFill="0" applyAlignment="0" applyProtection="0"/>
    <xf numFmtId="169" fontId="40" fillId="0" borderId="43" applyNumberFormat="0" applyFill="0" applyAlignment="0" applyProtection="0"/>
    <xf numFmtId="0" fontId="40" fillId="0" borderId="43" applyNumberFormat="0" applyFill="0" applyAlignment="0" applyProtection="0"/>
    <xf numFmtId="168" fontId="40" fillId="0" borderId="43" applyNumberFormat="0" applyFill="0" applyAlignment="0" applyProtection="0"/>
    <xf numFmtId="0" fontId="40" fillId="0" borderId="43" applyNumberFormat="0" applyFill="0" applyAlignment="0" applyProtection="0"/>
    <xf numFmtId="168" fontId="40" fillId="0" borderId="43" applyNumberFormat="0" applyFill="0" applyAlignment="0" applyProtection="0"/>
    <xf numFmtId="0" fontId="40" fillId="0" borderId="43" applyNumberFormat="0" applyFill="0" applyAlignment="0" applyProtection="0"/>
    <xf numFmtId="0" fontId="40" fillId="0" borderId="43" applyNumberFormat="0" applyFill="0" applyAlignment="0" applyProtection="0"/>
    <xf numFmtId="168" fontId="40" fillId="0" borderId="43" applyNumberFormat="0" applyFill="0" applyAlignment="0" applyProtection="0"/>
    <xf numFmtId="169" fontId="40" fillId="0" borderId="43" applyNumberFormat="0" applyFill="0" applyAlignment="0" applyProtection="0"/>
    <xf numFmtId="168" fontId="40" fillId="0" borderId="43" applyNumberFormat="0" applyFill="0" applyAlignment="0" applyProtection="0"/>
    <xf numFmtId="168" fontId="40" fillId="0" borderId="43" applyNumberFormat="0" applyFill="0" applyAlignment="0" applyProtection="0"/>
    <xf numFmtId="169" fontId="40" fillId="0" borderId="43" applyNumberFormat="0" applyFill="0" applyAlignment="0" applyProtection="0"/>
    <xf numFmtId="168" fontId="40" fillId="0" borderId="43" applyNumberFormat="0" applyFill="0" applyAlignment="0" applyProtection="0"/>
    <xf numFmtId="168" fontId="40" fillId="0" borderId="43" applyNumberFormat="0" applyFill="0" applyAlignment="0" applyProtection="0"/>
    <xf numFmtId="169" fontId="40" fillId="0" borderId="43" applyNumberFormat="0" applyFill="0" applyAlignment="0" applyProtection="0"/>
    <xf numFmtId="168" fontId="40" fillId="0" borderId="43" applyNumberFormat="0" applyFill="0" applyAlignment="0" applyProtection="0"/>
    <xf numFmtId="168" fontId="40" fillId="0" borderId="43" applyNumberFormat="0" applyFill="0" applyAlignment="0" applyProtection="0"/>
    <xf numFmtId="169" fontId="40" fillId="0" borderId="43" applyNumberFormat="0" applyFill="0" applyAlignment="0" applyProtection="0"/>
    <xf numFmtId="168" fontId="40" fillId="0" borderId="43" applyNumberFormat="0" applyFill="0" applyAlignment="0" applyProtection="0"/>
    <xf numFmtId="0" fontId="40" fillId="0" borderId="43"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168" fontId="51"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168" fontId="51"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169" fontId="51"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50" fillId="7" borderId="31"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0" fontId="49" fillId="42" borderId="38" applyNumberFormat="0" applyAlignment="0" applyProtection="0"/>
    <xf numFmtId="168" fontId="51" fillId="42" borderId="38" applyNumberFormat="0" applyAlignment="0" applyProtection="0"/>
    <xf numFmtId="169" fontId="51" fillId="42" borderId="38" applyNumberFormat="0" applyAlignment="0" applyProtection="0"/>
    <xf numFmtId="168" fontId="51" fillId="42" borderId="38" applyNumberFormat="0" applyAlignment="0" applyProtection="0"/>
    <xf numFmtId="168" fontId="51" fillId="42" borderId="38" applyNumberFormat="0" applyAlignment="0" applyProtection="0"/>
    <xf numFmtId="169" fontId="51" fillId="42" borderId="38" applyNumberFormat="0" applyAlignment="0" applyProtection="0"/>
    <xf numFmtId="168" fontId="51" fillId="42" borderId="38" applyNumberFormat="0" applyAlignment="0" applyProtection="0"/>
    <xf numFmtId="168" fontId="51" fillId="42" borderId="38" applyNumberFormat="0" applyAlignment="0" applyProtection="0"/>
    <xf numFmtId="169" fontId="51" fillId="42" borderId="38" applyNumberFormat="0" applyAlignment="0" applyProtection="0"/>
    <xf numFmtId="168" fontId="51" fillId="42" borderId="38" applyNumberFormat="0" applyAlignment="0" applyProtection="0"/>
    <xf numFmtId="168" fontId="51" fillId="42" borderId="38" applyNumberFormat="0" applyAlignment="0" applyProtection="0"/>
    <xf numFmtId="169" fontId="51" fillId="42" borderId="38" applyNumberFormat="0" applyAlignment="0" applyProtection="0"/>
    <xf numFmtId="168" fontId="51" fillId="42" borderId="38" applyNumberFormat="0" applyAlignment="0" applyProtection="0"/>
    <xf numFmtId="0" fontId="49" fillId="42" borderId="38"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4" applyNumberFormat="0" applyFill="0" applyAlignment="0" applyProtection="0"/>
    <xf numFmtId="0" fontId="53" fillId="0" borderId="33" applyNumberFormat="0" applyFill="0" applyAlignment="0" applyProtection="0"/>
    <xf numFmtId="168" fontId="54" fillId="0" borderId="44" applyNumberFormat="0" applyFill="0" applyAlignment="0" applyProtection="0"/>
    <xf numFmtId="168" fontId="54" fillId="0" borderId="44" applyNumberFormat="0" applyFill="0" applyAlignment="0" applyProtection="0"/>
    <xf numFmtId="169" fontId="54" fillId="0" borderId="44" applyNumberFormat="0" applyFill="0" applyAlignment="0" applyProtection="0"/>
    <xf numFmtId="0" fontId="52" fillId="0" borderId="44"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0" fontId="53" fillId="0" borderId="33" applyNumberFormat="0" applyFill="0" applyAlignment="0" applyProtection="0"/>
    <xf numFmtId="168" fontId="54" fillId="0" borderId="44" applyNumberFormat="0" applyFill="0" applyAlignment="0" applyProtection="0"/>
    <xf numFmtId="169" fontId="54" fillId="0" borderId="44" applyNumberFormat="0" applyFill="0" applyAlignment="0" applyProtection="0"/>
    <xf numFmtId="168" fontId="54" fillId="0" borderId="44" applyNumberFormat="0" applyFill="0" applyAlignment="0" applyProtection="0"/>
    <xf numFmtId="168" fontId="54" fillId="0" borderId="44" applyNumberFormat="0" applyFill="0" applyAlignment="0" applyProtection="0"/>
    <xf numFmtId="169" fontId="54" fillId="0" borderId="44" applyNumberFormat="0" applyFill="0" applyAlignment="0" applyProtection="0"/>
    <xf numFmtId="168" fontId="54" fillId="0" borderId="44" applyNumberFormat="0" applyFill="0" applyAlignment="0" applyProtection="0"/>
    <xf numFmtId="168" fontId="54" fillId="0" borderId="44" applyNumberFormat="0" applyFill="0" applyAlignment="0" applyProtection="0"/>
    <xf numFmtId="169" fontId="54" fillId="0" borderId="44" applyNumberFormat="0" applyFill="0" applyAlignment="0" applyProtection="0"/>
    <xf numFmtId="168" fontId="54" fillId="0" borderId="44" applyNumberFormat="0" applyFill="0" applyAlignment="0" applyProtection="0"/>
    <xf numFmtId="168" fontId="54" fillId="0" borderId="44" applyNumberFormat="0" applyFill="0" applyAlignment="0" applyProtection="0"/>
    <xf numFmtId="169" fontId="54" fillId="0" borderId="44" applyNumberFormat="0" applyFill="0" applyAlignment="0" applyProtection="0"/>
    <xf numFmtId="168" fontId="54" fillId="0" borderId="44" applyNumberFormat="0" applyFill="0" applyAlignment="0" applyProtection="0"/>
    <xf numFmtId="0" fontId="52" fillId="0" borderId="44"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5"/>
    <xf numFmtId="169" fontId="9" fillId="0" borderId="45"/>
    <xf numFmtId="168" fontId="9" fillId="0" borderId="45"/>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168" fontId="2" fillId="0" borderId="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2" fillId="73" borderId="46" applyNumberFormat="0" applyFont="0" applyAlignment="0" applyProtection="0"/>
    <xf numFmtId="0" fontId="10" fillId="73" borderId="46" applyNumberFormat="0" applyFont="0" applyAlignment="0" applyProtection="0"/>
    <xf numFmtId="168" fontId="2" fillId="0" borderId="0"/>
    <xf numFmtId="0" fontId="10" fillId="73" borderId="46" applyNumberFormat="0" applyFont="0" applyAlignment="0" applyProtection="0"/>
    <xf numFmtId="0" fontId="10"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10" fillId="73" borderId="46" applyNumberFormat="0" applyFont="0" applyAlignment="0" applyProtection="0"/>
    <xf numFmtId="0" fontId="2"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169" fontId="2" fillId="0" borderId="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2" fillId="73" borderId="46" applyNumberFormat="0" applyFont="0" applyAlignment="0" applyProtection="0"/>
    <xf numFmtId="0" fontId="2" fillId="0" borderId="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1" fillId="10" borderId="35"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10"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69"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168" fontId="2" fillId="0" borderId="0"/>
    <xf numFmtId="0" fontId="2" fillId="73" borderId="46" applyNumberFormat="0" applyFont="0" applyAlignment="0" applyProtection="0"/>
    <xf numFmtId="0" fontId="2" fillId="73" borderId="46" applyNumberFormat="0" applyFont="0" applyAlignment="0" applyProtection="0"/>
    <xf numFmtId="169" fontId="2" fillId="0" borderId="0"/>
    <xf numFmtId="168" fontId="2" fillId="0" borderId="0"/>
    <xf numFmtId="168" fontId="2" fillId="0" borderId="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0" fontId="2" fillId="73" borderId="46"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168" fontId="68"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168" fontId="68"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169" fontId="68"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7" fillId="8" borderId="32"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0" fontId="66" fillId="63" borderId="47" applyNumberFormat="0" applyAlignment="0" applyProtection="0"/>
    <xf numFmtId="168" fontId="68" fillId="63" borderId="47" applyNumberFormat="0" applyAlignment="0" applyProtection="0"/>
    <xf numFmtId="169" fontId="68" fillId="63" borderId="47" applyNumberFormat="0" applyAlignment="0" applyProtection="0"/>
    <xf numFmtId="168" fontId="68" fillId="63" borderId="47" applyNumberFormat="0" applyAlignment="0" applyProtection="0"/>
    <xf numFmtId="168" fontId="68" fillId="63" borderId="47" applyNumberFormat="0" applyAlignment="0" applyProtection="0"/>
    <xf numFmtId="169" fontId="68" fillId="63" borderId="47" applyNumberFormat="0" applyAlignment="0" applyProtection="0"/>
    <xf numFmtId="168" fontId="68" fillId="63" borderId="47" applyNumberFormat="0" applyAlignment="0" applyProtection="0"/>
    <xf numFmtId="168" fontId="68" fillId="63" borderId="47" applyNumberFormat="0" applyAlignment="0" applyProtection="0"/>
    <xf numFmtId="169" fontId="68" fillId="63" borderId="47" applyNumberFormat="0" applyAlignment="0" applyProtection="0"/>
    <xf numFmtId="168" fontId="68" fillId="63" borderId="47" applyNumberFormat="0" applyAlignment="0" applyProtection="0"/>
    <xf numFmtId="168" fontId="68" fillId="63" borderId="47" applyNumberFormat="0" applyAlignment="0" applyProtection="0"/>
    <xf numFmtId="169" fontId="68" fillId="63" borderId="47" applyNumberFormat="0" applyAlignment="0" applyProtection="0"/>
    <xf numFmtId="168" fontId="68" fillId="63" borderId="47" applyNumberFormat="0" applyAlignment="0" applyProtection="0"/>
    <xf numFmtId="0" fontId="66" fillId="63" borderId="47"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168" fontId="77"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168" fontId="77"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169" fontId="77"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4" fillId="0" borderId="36"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0" fontId="30" fillId="0" borderId="48" applyNumberFormat="0" applyFill="0" applyAlignment="0" applyProtection="0"/>
    <xf numFmtId="168" fontId="77" fillId="0" borderId="48" applyNumberFormat="0" applyFill="0" applyAlignment="0" applyProtection="0"/>
    <xf numFmtId="169" fontId="77" fillId="0" borderId="48" applyNumberFormat="0" applyFill="0" applyAlignment="0" applyProtection="0"/>
    <xf numFmtId="168" fontId="77" fillId="0" borderId="48" applyNumberFormat="0" applyFill="0" applyAlignment="0" applyProtection="0"/>
    <xf numFmtId="168" fontId="77" fillId="0" borderId="48" applyNumberFormat="0" applyFill="0" applyAlignment="0" applyProtection="0"/>
    <xf numFmtId="169" fontId="77" fillId="0" borderId="48" applyNumberFormat="0" applyFill="0" applyAlignment="0" applyProtection="0"/>
    <xf numFmtId="168" fontId="77" fillId="0" borderId="48" applyNumberFormat="0" applyFill="0" applyAlignment="0" applyProtection="0"/>
    <xf numFmtId="168" fontId="77" fillId="0" borderId="48" applyNumberFormat="0" applyFill="0" applyAlignment="0" applyProtection="0"/>
    <xf numFmtId="169" fontId="77" fillId="0" borderId="48" applyNumberFormat="0" applyFill="0" applyAlignment="0" applyProtection="0"/>
    <xf numFmtId="168" fontId="77" fillId="0" borderId="48" applyNumberFormat="0" applyFill="0" applyAlignment="0" applyProtection="0"/>
    <xf numFmtId="168" fontId="77" fillId="0" borderId="48" applyNumberFormat="0" applyFill="0" applyAlignment="0" applyProtection="0"/>
    <xf numFmtId="169" fontId="77" fillId="0" borderId="48" applyNumberFormat="0" applyFill="0" applyAlignment="0" applyProtection="0"/>
    <xf numFmtId="168" fontId="77" fillId="0" borderId="48" applyNumberFormat="0" applyFill="0" applyAlignment="0" applyProtection="0"/>
    <xf numFmtId="0" fontId="30" fillId="0" borderId="48" applyNumberFormat="0" applyFill="0" applyAlignment="0" applyProtection="0"/>
    <xf numFmtId="0" fontId="8" fillId="0" borderId="49"/>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21" fillId="0" borderId="0"/>
    <xf numFmtId="0" fontId="148" fillId="69" borderId="69"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4" applyFont="0" applyBorder="0">
      <alignment horizontal="center" wrapText="1"/>
    </xf>
    <xf numFmtId="3" fontId="2" fillId="74" borderId="123"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9" fillId="0" borderId="0" applyFont="0" applyFill="0" applyBorder="0" applyAlignment="0" applyProtection="0"/>
    <xf numFmtId="8" fontId="150" fillId="0" borderId="0" applyFont="0" applyFill="0" applyBorder="0" applyAlignment="0" applyProtection="0"/>
    <xf numFmtId="8" fontId="150" fillId="0" borderId="0" applyFont="0" applyFill="0" applyBorder="0" applyAlignment="0" applyProtection="0"/>
    <xf numFmtId="202"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203" fontId="149" fillId="0" borderId="0" applyFont="0" applyFill="0" applyBorder="0" applyAlignment="0" applyProtection="0"/>
    <xf numFmtId="203" fontId="149" fillId="0" borderId="0" applyFont="0" applyFill="0" applyBorder="0" applyAlignment="0" applyProtection="0"/>
    <xf numFmtId="7" fontId="149" fillId="0" borderId="0" applyFont="0" applyFill="0" applyBorder="0" applyAlignment="0" applyProtection="0"/>
    <xf numFmtId="7" fontId="149" fillId="0" borderId="0" applyFont="0" applyFill="0" applyBorder="0" applyAlignment="0" applyProtection="0"/>
    <xf numFmtId="204" fontId="149" fillId="0" borderId="0" applyFont="0" applyFill="0" applyBorder="0" applyAlignment="0" applyProtection="0"/>
    <xf numFmtId="204"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205" fontId="105" fillId="0" borderId="0"/>
    <xf numFmtId="205" fontId="105" fillId="0" borderId="0"/>
    <xf numFmtId="205" fontId="105" fillId="0" borderId="0"/>
    <xf numFmtId="205" fontId="105" fillId="0" borderId="0"/>
    <xf numFmtId="0" fontId="105" fillId="0" borderId="0"/>
    <xf numFmtId="205" fontId="105" fillId="0" borderId="0"/>
    <xf numFmtId="5" fontId="150" fillId="0" borderId="0" applyFont="0" applyFill="0" applyBorder="0" applyAlignment="0" applyProtection="0"/>
    <xf numFmtId="5" fontId="150" fillId="0" borderId="0" applyFont="0" applyFill="0" applyBorder="0" applyAlignment="0" applyProtection="0"/>
    <xf numFmtId="202" fontId="149" fillId="0" borderId="0" applyFont="0" applyFill="0" applyBorder="0" applyAlignment="0" applyProtection="0"/>
    <xf numFmtId="5" fontId="150" fillId="0" borderId="0" applyFont="0" applyFill="0" applyBorder="0" applyAlignment="0" applyProtection="0"/>
    <xf numFmtId="5" fontId="15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02" fontId="149" fillId="0" borderId="0" applyFont="0" applyFill="0" applyBorder="0" applyAlignment="0" applyProtection="0"/>
    <xf numFmtId="202" fontId="149" fillId="0" borderId="0" applyFont="0" applyFill="0" applyBorder="0" applyAlignment="0" applyProtection="0"/>
    <xf numFmtId="202" fontId="149" fillId="0" borderId="0" applyFont="0" applyFill="0" applyBorder="0" applyAlignment="0" applyProtection="0"/>
    <xf numFmtId="9" fontId="150" fillId="0" borderId="0" applyFont="0" applyFill="0" applyBorder="0" applyAlignment="0" applyProtection="0"/>
    <xf numFmtId="9" fontId="150" fillId="0" borderId="0" applyFont="0" applyFill="0" applyBorder="0" applyAlignment="0" applyProtection="0"/>
    <xf numFmtId="10" fontId="150" fillId="0" borderId="0" applyFont="0" applyFill="0" applyBorder="0" applyAlignment="0" applyProtection="0"/>
    <xf numFmtId="10" fontId="150" fillId="0" borderId="0" applyFont="0" applyFill="0" applyBorder="0" applyAlignment="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2" fillId="0" borderId="0" applyNumberFormat="0" applyFill="0" applyBorder="0" applyAlignment="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0" fontId="153" fillId="0" borderId="0" applyNumberFormat="0" applyFill="0" applyBorder="0" applyProtection="0"/>
    <xf numFmtId="206" fontId="154" fillId="0" borderId="0" applyFont="0" applyFill="0" applyBorder="0" applyAlignment="0" applyProtection="0"/>
    <xf numFmtId="0" fontId="19" fillId="0" borderId="0" applyFont="0" applyFill="0" applyBorder="0" applyAlignment="0" applyProtection="0"/>
    <xf numFmtId="207" fontId="155" fillId="0" borderId="0" applyFont="0" applyFill="0" applyBorder="0" applyAlignment="0" applyProtection="0"/>
    <xf numFmtId="208" fontId="155" fillId="0" borderId="0" applyFont="0" applyFill="0" applyBorder="0" applyAlignment="0" applyProtection="0"/>
    <xf numFmtId="209" fontId="155" fillId="0" borderId="0" applyFont="0" applyFill="0" applyBorder="0" applyAlignment="0" applyProtection="0"/>
    <xf numFmtId="210" fontId="155" fillId="0" borderId="0" applyFont="0" applyFill="0" applyBorder="0" applyAlignment="0" applyProtection="0"/>
    <xf numFmtId="0" fontId="155" fillId="0" borderId="0"/>
    <xf numFmtId="0" fontId="19" fillId="0" borderId="0" applyFont="0" applyFill="0" applyBorder="0" applyAlignment="0" applyProtection="0"/>
    <xf numFmtId="211" fontId="154" fillId="0" borderId="0" applyFont="0" applyFill="0" applyBorder="0" applyAlignment="0" applyProtection="0"/>
    <xf numFmtId="0" fontId="150"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6"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159" fillId="0" borderId="0"/>
    <xf numFmtId="0" fontId="159"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9" fillId="0" borderId="0"/>
    <xf numFmtId="0" fontId="2" fillId="0" borderId="0"/>
    <xf numFmtId="0" fontId="2" fillId="0" borderId="0">
      <alignment horizontal="left" wrapText="1"/>
    </xf>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0" fillId="0" borderId="0"/>
    <xf numFmtId="0" fontId="160" fillId="0" borderId="0"/>
    <xf numFmtId="0" fontId="160"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xf numFmtId="0" fontId="2" fillId="0" borderId="0">
      <alignment horizontal="left" wrapText="1"/>
    </xf>
    <xf numFmtId="0" fontId="2" fillId="0" borderId="0">
      <alignment horizontal="left" wrapText="1"/>
    </xf>
    <xf numFmtId="0" fontId="159" fillId="0" borderId="0"/>
    <xf numFmtId="0" fontId="159" fillId="0" borderId="0"/>
    <xf numFmtId="0" fontId="159" fillId="0" borderId="0"/>
    <xf numFmtId="0" fontId="159"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85"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9" fillId="0" borderId="0"/>
    <xf numFmtId="0" fontId="159" fillId="0" borderId="0"/>
    <xf numFmtId="0" fontId="159" fillId="0" borderId="0"/>
    <xf numFmtId="0" fontId="159"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50" fillId="0" borderId="0"/>
    <xf numFmtId="0" fontId="2" fillId="85" borderId="0"/>
    <xf numFmtId="0" fontId="2" fillId="0" borderId="0"/>
    <xf numFmtId="0" fontId="2" fillId="0" borderId="0"/>
    <xf numFmtId="0" fontId="2" fillId="0" borderId="0" applyFont="0" applyFill="0" applyBorder="0" applyAlignment="0" applyProtection="0"/>
    <xf numFmtId="0" fontId="159" fillId="0" borderId="0"/>
    <xf numFmtId="0" fontId="159" fillId="0" borderId="0"/>
    <xf numFmtId="0" fontId="159" fillId="0" borderId="0"/>
    <xf numFmtId="0" fontId="159"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63" fillId="89"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163"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9" fillId="0" borderId="0"/>
    <xf numFmtId="0" fontId="159" fillId="0" borderId="0"/>
    <xf numFmtId="0" fontId="159" fillId="0" borderId="0"/>
    <xf numFmtId="0" fontId="159"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9"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9"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9" fillId="0" borderId="0"/>
    <xf numFmtId="0" fontId="159"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4" fillId="0" borderId="139"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60" fillId="0" borderId="0"/>
    <xf numFmtId="0" fontId="160" fillId="0" borderId="0"/>
    <xf numFmtId="0" fontId="160" fillId="0" borderId="0"/>
    <xf numFmtId="0" fontId="160" fillId="0" borderId="0"/>
    <xf numFmtId="0" fontId="160" fillId="0" borderId="0"/>
    <xf numFmtId="0" fontId="160"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9" fillId="0" borderId="0"/>
    <xf numFmtId="0" fontId="159" fillId="0" borderId="0"/>
    <xf numFmtId="0" fontId="2" fillId="0" borderId="0"/>
    <xf numFmtId="0" fontId="159" fillId="0" borderId="0"/>
    <xf numFmtId="0" fontId="159" fillId="0" borderId="0"/>
    <xf numFmtId="0" fontId="159" fillId="0" borderId="0"/>
    <xf numFmtId="0" fontId="8" fillId="0" borderId="0"/>
    <xf numFmtId="0" fontId="160" fillId="0" borderId="0"/>
    <xf numFmtId="0" fontId="2" fillId="0" borderId="0"/>
    <xf numFmtId="0" fontId="2" fillId="85"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159" fillId="0" borderId="0"/>
    <xf numFmtId="0" fontId="159"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165"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9"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4" fillId="0" borderId="139" applyNumberFormat="0" applyFill="0" applyAlignment="0" applyProtection="0"/>
    <xf numFmtId="0" fontId="164"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2"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64" fillId="0" borderId="139" applyNumberFormat="0" applyFill="0" applyAlignment="0" applyProtection="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2" fillId="0" borderId="0">
      <alignment horizontal="left" wrapText="1"/>
    </xf>
    <xf numFmtId="0" fontId="166"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7" fillId="0" borderId="140" applyNumberFormat="0" applyFill="0" applyProtection="0">
      <alignment horizontal="center"/>
    </xf>
    <xf numFmtId="0" fontId="167"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7"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166" fillId="0" borderId="0" applyNumberFormat="0" applyFill="0" applyBorder="0" applyProtection="0">
      <alignment horizontal="left"/>
    </xf>
    <xf numFmtId="0" fontId="2" fillId="0" borderId="0">
      <alignment horizontal="left" wrapText="1"/>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8" fillId="0" borderId="0" applyNumberFormat="0" applyFill="0" applyBorder="0" applyProtection="0">
      <alignment horizontal="centerContinuous"/>
    </xf>
    <xf numFmtId="0" fontId="2"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70"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59" fillId="0" borderId="0"/>
    <xf numFmtId="0" fontId="159" fillId="0" borderId="0"/>
    <xf numFmtId="0" fontId="2" fillId="0" borderId="0"/>
    <xf numFmtId="0" fontId="2" fillId="0" borderId="0"/>
    <xf numFmtId="0" fontId="159" fillId="0" borderId="0"/>
    <xf numFmtId="0" fontId="159" fillId="0" borderId="0"/>
    <xf numFmtId="0" fontId="2"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159" fillId="0" borderId="0"/>
    <xf numFmtId="0" fontId="2" fillId="0" borderId="0"/>
    <xf numFmtId="0" fontId="157" fillId="86" borderId="138" quotePrefix="1" applyNumberFormat="0" applyFont="0" applyFill="0" applyBorder="0" applyAlignment="0" applyProtection="0">
      <alignment horizontal="centerContinuous" vertical="justify"/>
      <protection locked="0" hidden="1"/>
    </xf>
    <xf numFmtId="0" fontId="158" fillId="87" borderId="138" quotePrefix="1" applyNumberFormat="0" applyFont="0" applyFill="0" applyBorder="0">
      <protection locked="0" hidden="1"/>
    </xf>
    <xf numFmtId="0" fontId="2" fillId="0" borderId="0"/>
    <xf numFmtId="0" fontId="2" fillId="0" borderId="0"/>
    <xf numFmtId="0" fontId="2" fillId="0" borderId="0"/>
    <xf numFmtId="0" fontId="161"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1" fillId="0" borderId="0">
      <alignment horizontal="left" vertical="center"/>
    </xf>
    <xf numFmtId="0" fontId="159" fillId="0" borderId="0"/>
    <xf numFmtId="0" fontId="171"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2" fillId="0" borderId="0"/>
    <xf numFmtId="1" fontId="173" fillId="0" borderId="133">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4" fillId="0" borderId="0" applyFill="0" applyBorder="0" applyAlignment="0" applyProtection="0"/>
    <xf numFmtId="239" fontId="174" fillId="0" borderId="0" applyFill="0" applyBorder="0" applyAlignment="0" applyProtection="0"/>
    <xf numFmtId="239" fontId="174" fillId="0" borderId="0" applyFill="0" applyBorder="0" applyAlignment="0" applyProtection="0"/>
    <xf numFmtId="240" fontId="174" fillId="0" borderId="0" applyFill="0" applyBorder="0" applyAlignment="0" applyProtection="0"/>
    <xf numFmtId="240" fontId="174" fillId="0" borderId="0" applyFill="0" applyBorder="0" applyAlignment="0" applyProtection="0"/>
    <xf numFmtId="240" fontId="174"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5" fillId="0" borderId="67"/>
    <xf numFmtId="0" fontId="161"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61" fillId="0" borderId="0" applyFont="0" applyFill="0" applyBorder="0" applyAlignment="0" applyProtection="0"/>
    <xf numFmtId="0" fontId="161"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6"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243" fontId="161" fillId="0" borderId="0" applyFont="0" applyFill="0" applyBorder="0" applyAlignment="0" applyProtection="0"/>
    <xf numFmtId="0" fontId="150" fillId="0" borderId="0" applyFont="0" applyFill="0" applyBorder="0" applyAlignment="0" applyProtection="0"/>
    <xf numFmtId="14" fontId="176" fillId="0" borderId="0" applyFill="0" applyBorder="0" applyProtection="0">
      <alignment horizontal="right"/>
    </xf>
    <xf numFmtId="16" fontId="176" fillId="0" borderId="0" applyFill="0" applyBorder="0" applyProtection="0">
      <alignment horizontal="right"/>
    </xf>
    <xf numFmtId="18" fontId="176" fillId="0" borderId="0" applyFill="0" applyBorder="0" applyProtection="0">
      <alignment horizontal="right"/>
    </xf>
    <xf numFmtId="16" fontId="176" fillId="0" borderId="0" applyFill="0" applyBorder="0" applyProtection="0">
      <alignment horizontal="right"/>
    </xf>
    <xf numFmtId="22" fontId="176" fillId="0" borderId="0" applyFill="0" applyBorder="0" applyProtection="0">
      <alignment horizontal="right"/>
    </xf>
    <xf numFmtId="14" fontId="176" fillId="0" borderId="0" applyFill="0" applyBorder="0" applyProtection="0">
      <alignment horizontal="right"/>
    </xf>
    <xf numFmtId="20" fontId="176" fillId="0" borderId="0" applyFill="0" applyBorder="0" applyProtection="0">
      <alignment horizontal="right"/>
    </xf>
    <xf numFmtId="16" fontId="176" fillId="0" borderId="0" applyFill="0" applyBorder="0" applyProtection="0">
      <alignment horizontal="right"/>
    </xf>
    <xf numFmtId="16" fontId="176" fillId="0" borderId="0" applyFill="0" applyBorder="0" applyProtection="0">
      <alignment horizontal="right"/>
    </xf>
    <xf numFmtId="14" fontId="176" fillId="0" borderId="0" applyFill="0" applyBorder="0" applyProtection="0">
      <alignment horizontal="right"/>
    </xf>
    <xf numFmtId="1" fontId="176" fillId="0" borderId="0" applyFill="0" applyBorder="0" applyProtection="0">
      <alignment horizontal="right"/>
    </xf>
    <xf numFmtId="1" fontId="176" fillId="0" borderId="0" applyFill="0" applyBorder="0" applyProtection="0">
      <alignment horizontal="right"/>
    </xf>
    <xf numFmtId="1" fontId="176"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7" fillId="0" borderId="75"/>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9" fillId="101" borderId="0" applyNumberFormat="0" applyFont="0" applyBorder="0" applyProtection="0"/>
    <xf numFmtId="0" fontId="28" fillId="0" borderId="107" applyBorder="0"/>
    <xf numFmtId="0" fontId="28" fillId="0" borderId="107"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7"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0" fontId="180" fillId="0" borderId="0" applyNumberFormat="0" applyFill="0" applyBorder="0" applyAlignment="0">
      <protection locked="0"/>
    </xf>
    <xf numFmtId="246" fontId="161" fillId="0" borderId="0" applyFont="0" applyFill="0" applyBorder="0" applyAlignment="0" applyProtection="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applyProtection="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246" fontId="161" fillId="0" borderId="0" applyFont="0" applyFill="0" applyBorder="0" applyAlignment="0">
      <protection locked="0"/>
    </xf>
    <xf numFmtId="0" fontId="181" fillId="96" borderId="141"/>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2" fillId="88" borderId="123" applyNumberFormat="0" applyFont="0" applyAlignment="0"/>
    <xf numFmtId="3" fontId="182" fillId="88" borderId="123" applyNumberFormat="0" applyFont="0" applyAlignment="0"/>
    <xf numFmtId="3" fontId="182" fillId="88" borderId="123" applyNumberFormat="0" applyFont="0" applyAlignment="0"/>
    <xf numFmtId="3" fontId="182" fillId="88" borderId="123" applyNumberFormat="0" applyFont="0" applyAlignment="0"/>
    <xf numFmtId="3" fontId="182" fillId="88" borderId="123" applyNumberFormat="0" applyFont="0" applyAlignment="0"/>
    <xf numFmtId="0" fontId="161"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247" fontId="180" fillId="107" borderId="123" applyNumberFormat="0" applyFill="0" applyBorder="0" applyAlignment="0" applyProtection="0"/>
    <xf numFmtId="0"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0"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247" fontId="180" fillId="107" borderId="123" applyNumberFormat="0" applyFill="0" applyBorder="0" applyAlignment="0" applyProtection="0"/>
    <xf numFmtId="0" fontId="180" fillId="107" borderId="123" applyNumberFormat="0" applyFill="0" applyBorder="0" applyAlignment="0" applyProtection="0"/>
    <xf numFmtId="0" fontId="183" fillId="0" borderId="142"/>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4" fillId="108" borderId="143" applyNumberFormat="0" applyAlignment="0" applyProtection="0"/>
    <xf numFmtId="0" fontId="184" fillId="108" borderId="143" applyNumberFormat="0" applyAlignment="0" applyProtection="0"/>
    <xf numFmtId="0" fontId="185" fillId="0" borderId="0" applyNumberFormat="0" applyFill="0" applyAlignment="0"/>
    <xf numFmtId="0" fontId="186" fillId="0" borderId="144" applyNumberFormat="0" applyFont="0" applyFill="0" applyAlignment="0"/>
    <xf numFmtId="248"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187" fillId="108" borderId="0" applyNumberFormat="0" applyBorder="0">
      <alignment horizontal="center" vertical="center"/>
    </xf>
    <xf numFmtId="0" fontId="21" fillId="63" borderId="145" applyNumberFormat="0" applyAlignment="0" applyProtection="0"/>
    <xf numFmtId="0" fontId="188" fillId="0" borderId="0" applyNumberFormat="0" applyFill="0" applyBorder="0" applyAlignment="0">
      <alignment horizontal="right"/>
    </xf>
    <xf numFmtId="38" fontId="189"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1" fillId="110"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1" fillId="111" borderId="0" applyNumberFormat="0" applyBorder="0" applyAlignment="0" applyProtection="0"/>
    <xf numFmtId="0" fontId="190"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1" fillId="0" borderId="0" applyFont="0" applyFill="0" applyBorder="0" applyAlignment="0" applyProtection="0"/>
    <xf numFmtId="250" fontId="192" fillId="0" borderId="0"/>
    <xf numFmtId="0" fontId="193" fillId="0" borderId="146"/>
    <xf numFmtId="251" fontId="2" fillId="0" borderId="0"/>
    <xf numFmtId="0" fontId="193" fillId="0" borderId="147"/>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96" fillId="0" borderId="0" applyNumberFormat="0" applyFill="0" applyBorder="0" applyAlignment="0" applyProtection="0"/>
    <xf numFmtId="0" fontId="184" fillId="108" borderId="148">
      <alignment horizontal="center" vertical="center"/>
    </xf>
    <xf numFmtId="0" fontId="184" fillId="108" borderId="148">
      <alignment horizontal="center" vertical="center"/>
    </xf>
    <xf numFmtId="0" fontId="197" fillId="0" borderId="0" applyProtection="0">
      <alignment horizontal="center"/>
    </xf>
    <xf numFmtId="0" fontId="197"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8"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199" fillId="0" borderId="0" applyNumberFormat="0" applyFill="0" applyBorder="0" applyAlignment="0" applyProtection="0"/>
    <xf numFmtId="0" fontId="45" fillId="0" borderId="0" applyNumberFormat="0" applyFill="0" applyBorder="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172" fontId="161" fillId="0" borderId="0">
      <alignment vertical="top"/>
    </xf>
    <xf numFmtId="172" fontId="161" fillId="0" borderId="0">
      <alignment vertical="top"/>
    </xf>
    <xf numFmtId="172" fontId="161" fillId="0" borderId="0">
      <alignment vertical="top"/>
    </xf>
    <xf numFmtId="0" fontId="45" fillId="0" borderId="0" applyNumberFormat="0" applyFill="0" applyBorder="0" applyProtection="0">
      <alignment horizontal="right"/>
    </xf>
    <xf numFmtId="172" fontId="200" fillId="0" borderId="0">
      <alignment horizontal="right"/>
    </xf>
    <xf numFmtId="172" fontId="200" fillId="0" borderId="0">
      <alignment horizontal="right"/>
    </xf>
    <xf numFmtId="172" fontId="200" fillId="0" borderId="0">
      <alignment horizontal="right"/>
    </xf>
    <xf numFmtId="0" fontId="200" fillId="0" borderId="0">
      <alignment horizontal="left"/>
    </xf>
    <xf numFmtId="0" fontId="201" fillId="74" borderId="0" applyNumberFormat="0" applyBorder="0" applyAlignment="0" applyProtection="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2" fillId="72" borderId="0"/>
    <xf numFmtId="0" fontId="202" fillId="0" borderId="1" applyNumberFormat="0" applyFont="0" applyFill="0" applyAlignment="0" applyProtection="0"/>
    <xf numFmtId="0" fontId="202" fillId="0" borderId="149" applyNumberFormat="0" applyFont="0" applyFill="0" applyAlignment="0" applyProtection="0"/>
    <xf numFmtId="0" fontId="150" fillId="0" borderId="107" applyNumberFormat="0" applyFont="0" applyFill="0" applyAlignment="0" applyProtection="0"/>
    <xf numFmtId="0" fontId="150" fillId="0" borderId="107" applyNumberFormat="0" applyFont="0" applyFill="0" applyAlignment="0" applyProtection="0"/>
    <xf numFmtId="0" fontId="150" fillId="0" borderId="69" applyNumberFormat="0" applyFont="0" applyFill="0" applyAlignment="0" applyProtection="0"/>
    <xf numFmtId="0" fontId="150" fillId="0" borderId="69" applyNumberFormat="0" applyFont="0" applyFill="0" applyAlignment="0" applyProtection="0"/>
    <xf numFmtId="0" fontId="150" fillId="0" borderId="69" applyNumberFormat="0" applyFont="0" applyFill="0" applyAlignment="0" applyProtection="0"/>
    <xf numFmtId="0" fontId="150" fillId="0" borderId="67" applyNumberFormat="0" applyFont="0" applyFill="0" applyAlignment="0" applyProtection="0"/>
    <xf numFmtId="0" fontId="150" fillId="0" borderId="67"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0" fontId="150" fillId="0" borderId="103" applyNumberFormat="0" applyFont="0" applyFill="0" applyAlignment="0" applyProtection="0"/>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253" fontId="2" fillId="0" borderId="75">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0" fontId="2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21"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6"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0"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7" fontId="8"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8" fontId="203"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7"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44" fontId="8"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4" fontId="159" fillId="0" borderId="0" applyFill="0" applyBorder="0" applyAlignment="0"/>
    <xf numFmtId="256" fontId="8"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9" fontId="203"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6" fontId="159" fillId="0" borderId="0" applyFill="0" applyBorder="0" applyAlignment="0"/>
    <xf numFmtId="255"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21" fontId="8"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255" fontId="159" fillId="0" borderId="0" applyFill="0" applyBorder="0" applyAlignment="0"/>
    <xf numFmtId="0" fontId="21" fillId="63"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3" borderId="145" applyNumberFormat="0" applyAlignment="0" applyProtection="0"/>
    <xf numFmtId="0" fontId="21" fillId="63"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3" borderId="145" applyNumberFormat="0" applyAlignment="0" applyProtection="0"/>
    <xf numFmtId="0" fontId="204" fillId="109" borderId="145" applyNumberFormat="0" applyAlignment="0" applyProtection="0"/>
    <xf numFmtId="0" fontId="146" fillId="8" borderId="31" applyNumberFormat="0" applyAlignment="0" applyProtection="0"/>
    <xf numFmtId="3" fontId="45" fillId="41" borderId="69">
      <protection hidden="1"/>
    </xf>
    <xf numFmtId="0" fontId="204"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04"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04" fillId="109" borderId="145" applyNumberFormat="0" applyAlignment="0" applyProtection="0"/>
    <xf numFmtId="0" fontId="204"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150" fillId="0" borderId="0" applyFont="0" applyFill="0" applyBorder="0" applyAlignment="0" applyProtection="0"/>
    <xf numFmtId="38" fontId="150" fillId="0" borderId="0" applyFont="0" applyFill="0" applyBorder="0" applyAlignment="0" applyProtection="0"/>
    <xf numFmtId="38" fontId="150" fillId="0" borderId="0" applyFont="0" applyFill="0" applyBorder="0" applyAlignment="0" applyProtection="0"/>
    <xf numFmtId="38" fontId="150"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50" fillId="0" borderId="0" applyFont="0" applyFill="0" applyBorder="0" applyAlignment="0" applyProtection="0"/>
    <xf numFmtId="0" fontId="150" fillId="0" borderId="0" applyFont="0" applyFill="0" applyBorder="0" applyAlignment="0" applyProtection="0"/>
    <xf numFmtId="40" fontId="150" fillId="0" borderId="0" applyFont="0" applyFill="0" applyBorder="0" applyAlignment="0" applyProtection="0"/>
    <xf numFmtId="40" fontId="150"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4" applyNumberFormat="0" applyFill="0" applyAlignment="0" applyProtection="0"/>
    <xf numFmtId="0" fontId="24" fillId="64"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24" fillId="113" borderId="39" applyNumberFormat="0" applyAlignment="0" applyProtection="0"/>
    <xf numFmtId="0" fontId="52" fillId="0" borderId="44" applyNumberFormat="0" applyFill="0" applyAlignment="0" applyProtection="0"/>
    <xf numFmtId="0" fontId="52" fillId="0" borderId="44" applyNumberFormat="0" applyFill="0" applyAlignment="0" applyProtection="0"/>
    <xf numFmtId="0" fontId="52" fillId="0" borderId="44" applyNumberFormat="0" applyFill="0" applyAlignment="0" applyProtection="0"/>
    <xf numFmtId="0" fontId="52" fillId="0" borderId="44" applyNumberFormat="0" applyFill="0" applyAlignment="0" applyProtection="0"/>
    <xf numFmtId="0" fontId="52" fillId="0" borderId="44"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5" fillId="0" borderId="69" applyBorder="0"/>
    <xf numFmtId="260" fontId="206" fillId="0" borderId="0"/>
    <xf numFmtId="0" fontId="26" fillId="64" borderId="39" applyNumberFormat="0" applyAlignment="0" applyProtection="0"/>
    <xf numFmtId="0" fontId="26" fillId="64" borderId="39" applyNumberFormat="0" applyAlignment="0" applyProtection="0"/>
    <xf numFmtId="0" fontId="26" fillId="64" borderId="39" applyNumberFormat="0" applyAlignment="0" applyProtection="0"/>
    <xf numFmtId="0" fontId="26" fillId="64" borderId="39" applyNumberFormat="0" applyAlignment="0" applyProtection="0"/>
    <xf numFmtId="0" fontId="26" fillId="113" borderId="39" applyNumberFormat="0" applyAlignment="0" applyProtection="0"/>
    <xf numFmtId="0" fontId="26" fillId="113" borderId="39" applyNumberFormat="0" applyAlignment="0" applyProtection="0"/>
    <xf numFmtId="0" fontId="26" fillId="113" borderId="39" applyNumberFormat="0" applyAlignment="0" applyProtection="0"/>
    <xf numFmtId="0" fontId="26" fillId="113" borderId="39" applyNumberFormat="0" applyAlignment="0" applyProtection="0"/>
    <xf numFmtId="0" fontId="24" fillId="64" borderId="39" applyNumberFormat="0" applyAlignment="0" applyProtection="0"/>
    <xf numFmtId="0" fontId="24" fillId="64" borderId="39" applyNumberFormat="0" applyAlignment="0" applyProtection="0"/>
    <xf numFmtId="0" fontId="26" fillId="64" borderId="39" applyNumberFormat="0" applyAlignment="0" applyProtection="0"/>
    <xf numFmtId="0" fontId="26" fillId="64" borderId="39" applyNumberFormat="0" applyAlignment="0" applyProtection="0"/>
    <xf numFmtId="0" fontId="26" fillId="64" borderId="39" applyNumberFormat="0" applyAlignment="0" applyProtection="0"/>
    <xf numFmtId="0" fontId="26" fillId="64" borderId="39" applyNumberFormat="0" applyAlignment="0" applyProtection="0"/>
    <xf numFmtId="0" fontId="26" fillId="64" borderId="39" applyNumberFormat="0" applyAlignment="0" applyProtection="0"/>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vertical="center"/>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xf>
    <xf numFmtId="3" fontId="207" fillId="69" borderId="123" applyFont="0" applyFill="0" applyProtection="0">
      <alignment horizontal="right" vertical="center"/>
    </xf>
    <xf numFmtId="10" fontId="208" fillId="0" borderId="0">
      <alignment vertical="center"/>
    </xf>
    <xf numFmtId="3" fontId="208"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9" fillId="0" borderId="150"/>
    <xf numFmtId="201" fontId="210" fillId="0" borderId="0" applyFont="0" applyFill="0" applyBorder="0" applyAlignment="0" applyProtection="0"/>
    <xf numFmtId="0" fontId="211" fillId="0" borderId="0"/>
    <xf numFmtId="0" fontId="211" fillId="0" borderId="0"/>
    <xf numFmtId="0" fontId="211" fillId="0" borderId="0"/>
    <xf numFmtId="0" fontId="211" fillId="0" borderId="0"/>
    <xf numFmtId="261" fontId="2" fillId="0" borderId="0"/>
    <xf numFmtId="261" fontId="2" fillId="0" borderId="0"/>
    <xf numFmtId="261" fontId="2" fillId="0" borderId="0"/>
    <xf numFmtId="261" fontId="2" fillId="0" borderId="0"/>
    <xf numFmtId="217" fontId="212" fillId="0" borderId="0">
      <alignment horizontal="right" vertical="center" wrapText="1"/>
    </xf>
    <xf numFmtId="217" fontId="212" fillId="0" borderId="0">
      <alignment horizontal="right" vertical="center" wrapText="1"/>
    </xf>
    <xf numFmtId="217" fontId="212"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44" fontId="8"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254" fontId="159" fillId="0" borderId="0" applyFont="0" applyFill="0" applyBorder="0" applyAlignment="0" applyProtection="0"/>
    <xf numFmtId="38" fontId="213"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4" fillId="0" borderId="0">
      <alignment horizontal="center"/>
      <protection locked="0"/>
    </xf>
    <xf numFmtId="0" fontId="2" fillId="0" borderId="0" applyFont="0" applyFill="0" applyBorder="0" applyAlignment="0" applyProtection="0"/>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 fillId="0" borderId="0" applyFont="0" applyFill="0" applyBorder="0" applyAlignment="0" applyProtection="0"/>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0" fontId="214" fillId="0" borderId="0">
      <alignment horizontal="center"/>
      <protection locked="0"/>
    </xf>
    <xf numFmtId="0" fontId="214" fillId="0" borderId="0">
      <alignment horizontal="center"/>
      <protection locked="0"/>
    </xf>
    <xf numFmtId="38" fontId="214"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3" fillId="0" borderId="0" applyFont="0" applyFill="0" applyBorder="0" applyAlignment="0" applyProtection="0">
      <alignment horizontal="right"/>
    </xf>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2" fontId="163" fillId="0" borderId="0" applyFont="0" applyFill="0" applyBorder="0" applyProtection="0"/>
    <xf numFmtId="263" fontId="163"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3" fillId="0" borderId="0" applyFont="0" applyFill="0" applyBorder="0" applyAlignment="0" applyProtection="0">
      <alignment horizontal="right"/>
    </xf>
    <xf numFmtId="264" fontId="163" fillId="0" borderId="0" applyFont="0" applyFill="0" applyBorder="0" applyAlignment="0" applyProtection="0">
      <alignment horizontal="right"/>
    </xf>
    <xf numFmtId="166" fontId="2" fillId="0" borderId="0" applyFont="0" applyFill="0" applyBorder="0" applyAlignment="0" applyProtection="0"/>
    <xf numFmtId="264" fontId="163" fillId="0" borderId="0" applyFont="0" applyFill="0" applyBorder="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Alignment="0" applyProtection="0">
      <alignment horizontal="right"/>
    </xf>
    <xf numFmtId="264" fontId="163" fillId="0" borderId="0" applyFont="0" applyFill="0" applyBorder="0" applyProtection="0"/>
    <xf numFmtId="264" fontId="163"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264" fontId="163"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264" fontId="163"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3"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3" fillId="0" borderId="0" applyFont="0" applyFill="0" applyBorder="0" applyProtection="0"/>
    <xf numFmtId="166" fontId="2" fillId="0" borderId="0" applyFont="0" applyFill="0" applyBorder="0" applyAlignment="0" applyProtection="0"/>
    <xf numFmtId="264" fontId="163" fillId="0" borderId="0" applyFont="0" applyFill="0" applyBorder="0" applyProtection="0"/>
    <xf numFmtId="264" fontId="163"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3"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5"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10" fillId="0" borderId="134">
      <alignment vertical="center"/>
    </xf>
    <xf numFmtId="221" fontId="149" fillId="0" borderId="0" applyFont="0" applyFill="0" applyBorder="0" applyAlignment="0" applyProtection="0"/>
    <xf numFmtId="221" fontId="149" fillId="0" borderId="0" applyFont="0" applyFill="0" applyBorder="0" applyAlignment="0" applyProtection="0"/>
    <xf numFmtId="3" fontId="210" fillId="0" borderId="134">
      <alignment vertical="center"/>
    </xf>
    <xf numFmtId="39"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3" fontId="210" fillId="0" borderId="134">
      <alignment vertical="center"/>
    </xf>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3" fontId="210" fillId="0" borderId="134">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6" fillId="111" borderId="0" applyBorder="0">
      <alignment horizontal="left"/>
    </xf>
    <xf numFmtId="0" fontId="217" fillId="114" borderId="0" applyNumberFormat="0" applyBorder="0">
      <alignment horizontal="left"/>
    </xf>
    <xf numFmtId="0" fontId="29"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9" fillId="73" borderId="151" applyNumberFormat="0" applyFont="0" applyAlignment="0" applyProtection="0"/>
    <xf numFmtId="0" fontId="29" fillId="73" borderId="151" applyNumberFormat="0" applyFont="0" applyAlignment="0" applyProtection="0"/>
    <xf numFmtId="0" fontId="29" fillId="73" borderId="151" applyNumberFormat="0" applyFont="0" applyAlignment="0" applyProtection="0"/>
    <xf numFmtId="3" fontId="210" fillId="0" borderId="134">
      <alignment vertical="center"/>
    </xf>
    <xf numFmtId="0" fontId="29" fillId="73" borderId="151" applyNumberFormat="0" applyFont="0" applyAlignment="0" applyProtection="0"/>
    <xf numFmtId="0" fontId="29"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71" fillId="73" borderId="151"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8" fillId="0" borderId="0" applyFill="0" applyBorder="0">
      <alignment horizontal="left"/>
    </xf>
    <xf numFmtId="0" fontId="219" fillId="115" borderId="0"/>
    <xf numFmtId="0" fontId="24" fillId="64" borderId="39"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20" fillId="0" borderId="0" applyNumberFormat="0" applyAlignment="0">
      <alignment horizontal="left"/>
    </xf>
    <xf numFmtId="0" fontId="221" fillId="0" borderId="127" applyNumberFormat="0" applyFill="0" applyBorder="0" applyAlignment="0" applyProtection="0">
      <alignment horizontal="center"/>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1" fillId="0" borderId="127" applyNumberFormat="0" applyFill="0" applyBorder="0" applyAlignment="0" applyProtection="0">
      <alignment horizontal="center"/>
      <protection locked="0"/>
    </xf>
    <xf numFmtId="0" fontId="221" fillId="0" borderId="127" applyNumberFormat="0" applyFill="0" applyBorder="0" applyAlignment="0" applyProtection="0">
      <alignment horizontal="center"/>
      <protection locked="0"/>
    </xf>
    <xf numFmtId="3" fontId="210" fillId="0" borderId="134">
      <alignment vertical="center"/>
    </xf>
    <xf numFmtId="0" fontId="221" fillId="0" borderId="127" applyNumberFormat="0" applyFill="0" applyBorder="0" applyAlignment="0" applyProtection="0">
      <alignment horizontal="center"/>
      <protection locked="0"/>
    </xf>
    <xf numFmtId="0" fontId="221" fillId="0" borderId="127" applyNumberFormat="0" applyFill="0" applyBorder="0" applyAlignment="0" applyProtection="0">
      <alignment horizontal="center"/>
      <protection locked="0"/>
    </xf>
    <xf numFmtId="3" fontId="210" fillId="0" borderId="134">
      <alignment vertical="center"/>
    </xf>
    <xf numFmtId="0" fontId="222" fillId="0" borderId="127" applyNumberFormat="0" applyFill="0" applyBorder="0">
      <protection locked="0"/>
    </xf>
    <xf numFmtId="0" fontId="222" fillId="0" borderId="127" applyNumberFormat="0" applyFill="0" applyBorder="0">
      <protection locked="0"/>
    </xf>
    <xf numFmtId="3" fontId="210" fillId="0" borderId="134">
      <alignment vertical="center"/>
    </xf>
    <xf numFmtId="0" fontId="222" fillId="0" borderId="127" applyNumberFormat="0" applyFill="0" applyBorder="0">
      <protection locked="0"/>
    </xf>
    <xf numFmtId="0" fontId="222" fillId="0" borderId="127" applyNumberFormat="0" applyFill="0" applyBorder="0">
      <protection locked="0"/>
    </xf>
    <xf numFmtId="3" fontId="210" fillId="0" borderId="134">
      <alignment vertical="center"/>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0" fontId="222" fillId="0" borderId="127" applyNumberFormat="0" applyFill="0" applyBorder="0">
      <protection locked="0"/>
    </xf>
    <xf numFmtId="3" fontId="210" fillId="0" borderId="134">
      <alignment vertical="center"/>
    </xf>
    <xf numFmtId="3" fontId="223" fillId="0" borderId="152" applyNumberFormat="0" applyAlignment="0">
      <alignment vertical="center"/>
    </xf>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3" fontId="210" fillId="0" borderId="134">
      <alignment vertical="center"/>
    </xf>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23" fillId="0" borderId="152" applyNumberFormat="0"/>
    <xf numFmtId="0" fontId="2" fillId="0" borderId="0" applyFont="0" applyFill="0" applyBorder="0" applyAlignment="0" applyProtection="0"/>
    <xf numFmtId="265" fontId="224"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10" fillId="0" borderId="134">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10" fillId="0" borderId="134">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21" fontId="8"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255" fontId="159" fillId="0" borderId="0" applyFont="0" applyFill="0" applyBorder="0" applyAlignment="0" applyProtection="0"/>
    <xf numFmtId="3" fontId="210"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3" fillId="0" borderId="0" applyFont="0" applyFill="0" applyBorder="0" applyAlignment="0" applyProtection="0">
      <alignment horizontal="right"/>
    </xf>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266" fontId="163" fillId="0" borderId="0" applyFont="0" applyFill="0" applyBorder="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267" fontId="163" fillId="0" borderId="0" applyFont="0" applyFill="0" applyBorder="0" applyAlignment="0" applyProtection="0">
      <alignment horizontal="right"/>
    </xf>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3" fontId="210" fillId="0" borderId="134">
      <alignment vertical="center"/>
    </xf>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3" fillId="0" borderId="0" applyFont="0" applyFill="0" applyBorder="0" applyProtection="0"/>
    <xf numFmtId="3" fontId="210" fillId="0" borderId="134">
      <alignment vertical="center"/>
    </xf>
    <xf numFmtId="3" fontId="210" fillId="0" borderId="134">
      <alignment vertical="center"/>
    </xf>
    <xf numFmtId="267" fontId="163" fillId="0" borderId="0" applyFont="0" applyFill="0" applyBorder="0" applyProtection="0"/>
    <xf numFmtId="267" fontId="163" fillId="0" borderId="0" applyFont="0" applyFill="0" applyBorder="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267" fontId="163" fillId="0" borderId="0" applyFont="0" applyFill="0" applyBorder="0" applyProtection="0"/>
    <xf numFmtId="3" fontId="210" fillId="0" borderId="134">
      <alignment vertical="center"/>
    </xf>
    <xf numFmtId="267" fontId="163" fillId="0" borderId="0" applyFont="0" applyFill="0" applyBorder="0" applyProtection="0"/>
    <xf numFmtId="267" fontId="163" fillId="0" borderId="0" applyFont="0" applyFill="0" applyBorder="0" applyProtection="0"/>
    <xf numFmtId="3" fontId="210" fillId="0" borderId="134">
      <alignment vertical="center"/>
    </xf>
    <xf numFmtId="197" fontId="2" fillId="0" borderId="0" applyFont="0" applyFill="0" applyBorder="0" applyAlignment="0" applyProtection="0"/>
    <xf numFmtId="3" fontId="210" fillId="0" borderId="134">
      <alignment vertical="center"/>
    </xf>
    <xf numFmtId="267" fontId="163"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267" fontId="163" fillId="0" borderId="0" applyFont="0" applyFill="0" applyBorder="0" applyProtection="0"/>
    <xf numFmtId="197" fontId="2" fillId="0" borderId="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10"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10" fillId="0" borderId="134">
      <alignment vertical="center"/>
    </xf>
    <xf numFmtId="3" fontId="210" fillId="0" borderId="134">
      <alignment vertical="center"/>
    </xf>
    <xf numFmtId="268" fontId="225" fillId="0" borderId="0"/>
    <xf numFmtId="0" fontId="2" fillId="0" borderId="0" applyNumberFormat="0" applyFont="0" applyFill="0" applyBorder="0" applyAlignment="0" applyProtection="0"/>
    <xf numFmtId="268" fontId="225" fillId="0" borderId="0"/>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268" fontId="225" fillId="0" borderId="0"/>
    <xf numFmtId="268" fontId="225" fillId="0" borderId="0"/>
    <xf numFmtId="3" fontId="210" fillId="0" borderId="134">
      <alignment vertical="center"/>
    </xf>
    <xf numFmtId="3" fontId="210" fillId="0" borderId="134">
      <alignment vertical="center"/>
    </xf>
    <xf numFmtId="0" fontId="225" fillId="0" borderId="0"/>
    <xf numFmtId="0" fontId="2" fillId="0" borderId="0" applyNumberFormat="0" applyFont="0" applyFill="0" applyBorder="0" applyAlignment="0" applyProtection="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25" fillId="0" borderId="0"/>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0" fontId="225" fillId="0" borderId="0"/>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268" fontId="225" fillId="0" borderId="0"/>
    <xf numFmtId="3" fontId="210" fillId="0" borderId="134">
      <alignment vertical="center"/>
    </xf>
    <xf numFmtId="268" fontId="225" fillId="0" borderId="0"/>
    <xf numFmtId="268" fontId="225" fillId="0" borderId="0"/>
    <xf numFmtId="3" fontId="210" fillId="0" borderId="134">
      <alignment vertical="center"/>
    </xf>
    <xf numFmtId="3" fontId="210" fillId="0" borderId="134">
      <alignment vertical="center"/>
    </xf>
    <xf numFmtId="0" fontId="225" fillId="0" borderId="0"/>
    <xf numFmtId="0" fontId="225" fillId="0" borderId="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0" fontId="225" fillId="0" borderId="0"/>
    <xf numFmtId="0" fontId="225" fillId="0" borderId="0"/>
    <xf numFmtId="3" fontId="210" fillId="0" borderId="134">
      <alignment vertical="center"/>
    </xf>
    <xf numFmtId="3" fontId="210" fillId="0" borderId="134">
      <alignment vertical="center"/>
    </xf>
    <xf numFmtId="0" fontId="225" fillId="0" borderId="0"/>
    <xf numFmtId="3" fontId="210" fillId="0" borderId="134">
      <alignment vertical="center"/>
    </xf>
    <xf numFmtId="268" fontId="225" fillId="0" borderId="0"/>
    <xf numFmtId="268" fontId="225" fillId="0" borderId="0"/>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3" fontId="210" fillId="0" borderId="134">
      <alignment vertical="center"/>
    </xf>
    <xf numFmtId="268" fontId="225" fillId="0" borderId="0"/>
    <xf numFmtId="3" fontId="210" fillId="0" borderId="134">
      <alignment vertical="center"/>
    </xf>
    <xf numFmtId="268" fontId="225" fillId="0" borderId="0"/>
    <xf numFmtId="268" fontId="225" fillId="0" borderId="0"/>
    <xf numFmtId="3" fontId="210" fillId="0" borderId="134">
      <alignment vertical="center"/>
    </xf>
    <xf numFmtId="3" fontId="210" fillId="0" borderId="134">
      <alignment vertical="center"/>
    </xf>
    <xf numFmtId="268" fontId="225" fillId="0" borderId="0"/>
    <xf numFmtId="3" fontId="210" fillId="0" borderId="134">
      <alignment vertical="center"/>
    </xf>
    <xf numFmtId="268" fontId="225" fillId="0" borderId="0"/>
    <xf numFmtId="3" fontId="210" fillId="0" borderId="134">
      <alignment vertical="center"/>
    </xf>
    <xf numFmtId="0" fontId="226" fillId="0" borderId="0" applyNumberFormat="0" applyFont="0" applyBorder="0" applyAlignment="0"/>
    <xf numFmtId="0" fontId="226"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3" applyNumberFormat="0" applyFont="0" applyBorder="0" applyAlignment="0" applyProtection="0">
      <alignment horizontal="centerContinuous"/>
    </xf>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2" fillId="0" borderId="0" applyNumberFormat="0" applyFont="0" applyFill="0" applyBorder="0" applyAlignment="0" applyProtection="0"/>
    <xf numFmtId="0" fontId="9" fillId="69" borderId="153" applyNumberFormat="0" applyFont="0" applyBorder="0" applyProtection="0"/>
    <xf numFmtId="3" fontId="210" fillId="0" borderId="134">
      <alignment vertical="center"/>
    </xf>
    <xf numFmtId="0" fontId="2" fillId="0" borderId="0" applyNumberFormat="0" applyFont="0" applyFill="0" applyBorder="0" applyAlignment="0" applyProtection="0"/>
    <xf numFmtId="0" fontId="9" fillId="69" borderId="153" applyNumberFormat="0" applyFont="0" applyBorder="0" applyProtection="0"/>
    <xf numFmtId="3" fontId="210" fillId="0" borderId="134">
      <alignment vertical="center"/>
    </xf>
    <xf numFmtId="0" fontId="9" fillId="69" borderId="153" applyNumberFormat="0" applyFont="0" applyBorder="0" applyProtection="0"/>
    <xf numFmtId="0" fontId="9" fillId="69" borderId="153" applyNumberFormat="0" applyFont="0" applyBorder="0" applyProtection="0"/>
    <xf numFmtId="3" fontId="210" fillId="0" borderId="134">
      <alignment vertical="center"/>
    </xf>
    <xf numFmtId="0" fontId="9" fillId="69" borderId="153" applyNumberFormat="0" applyFont="0" applyBorder="0" applyProtection="0"/>
    <xf numFmtId="0" fontId="9" fillId="69" borderId="153" applyNumberFormat="0" applyFont="0" applyBorder="0" applyProtection="0"/>
    <xf numFmtId="3" fontId="210" fillId="0" borderId="134">
      <alignment vertical="center"/>
    </xf>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10" fillId="0" borderId="134">
      <alignment vertical="center"/>
    </xf>
    <xf numFmtId="0" fontId="188" fillId="0" borderId="0" applyNumberFormat="0" applyBorder="0" applyAlignment="0">
      <alignment horizontal="center"/>
    </xf>
    <xf numFmtId="0" fontId="188" fillId="117" borderId="0" applyNumberFormat="0" applyBorder="0" applyAlignment="0">
      <alignment horizontal="center"/>
    </xf>
    <xf numFmtId="0" fontId="184" fillId="118" borderId="0" applyNumberFormat="0" applyBorder="0" applyAlignment="0"/>
    <xf numFmtId="0" fontId="227"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28" fillId="119" borderId="102" applyNumberFormat="0" applyBorder="0">
      <alignment horizontal="left"/>
    </xf>
    <xf numFmtId="0" fontId="228" fillId="119" borderId="102" applyNumberFormat="0" applyBorder="0">
      <alignment horizontal="left"/>
    </xf>
    <xf numFmtId="3" fontId="210" fillId="0" borderId="134">
      <alignment vertical="center"/>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0" fontId="228" fillId="119" borderId="102" applyNumberFormat="0" applyBorder="0">
      <alignment horizontal="left"/>
    </xf>
    <xf numFmtId="3" fontId="210" fillId="0" borderId="134">
      <alignment vertical="center"/>
    </xf>
    <xf numFmtId="14" fontId="229" fillId="0" borderId="0"/>
    <xf numFmtId="271" fontId="212" fillId="0" borderId="0">
      <alignment horizontal="left" vertical="center" wrapText="1"/>
    </xf>
    <xf numFmtId="271" fontId="212" fillId="0" borderId="0">
      <alignment horizontal="left" vertical="center" wrapText="1"/>
    </xf>
    <xf numFmtId="271" fontId="212" fillId="0" borderId="0">
      <alignment horizontal="left" vertical="center" wrapText="1"/>
    </xf>
    <xf numFmtId="17" fontId="212" fillId="0" borderId="0">
      <alignment horizontal="left" vertical="center" wrapText="1"/>
    </xf>
    <xf numFmtId="0" fontId="2" fillId="0" borderId="0" applyNumberFormat="0" applyFont="0" applyFill="0" applyBorder="0" applyAlignment="0" applyProtection="0"/>
    <xf numFmtId="21" fontId="212" fillId="0" borderId="0">
      <alignment horizontal="left" vertical="center" wrapText="1"/>
    </xf>
    <xf numFmtId="19" fontId="212" fillId="0" borderId="0">
      <alignment horizontal="left" vertical="center" wrapText="1"/>
    </xf>
    <xf numFmtId="3" fontId="210" fillId="0" borderId="134">
      <alignment vertical="center"/>
    </xf>
    <xf numFmtId="0" fontId="212" fillId="0" borderId="0">
      <alignment horizontal="left" vertical="center" wrapText="1"/>
    </xf>
    <xf numFmtId="3" fontId="210" fillId="0" borderId="134">
      <alignment vertical="center"/>
    </xf>
    <xf numFmtId="0" fontId="212" fillId="0" borderId="0">
      <alignment horizontal="left" vertical="center" wrapText="1"/>
    </xf>
    <xf numFmtId="19" fontId="212" fillId="0" borderId="0">
      <alignment horizontal="left" vertical="center" wrapText="1"/>
    </xf>
    <xf numFmtId="19" fontId="212" fillId="0" borderId="0">
      <alignment horizontal="left" vertical="center" wrapText="1"/>
    </xf>
    <xf numFmtId="17" fontId="212"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9" fillId="0" borderId="0"/>
    <xf numFmtId="273" fontId="163"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10" fillId="0" borderId="134">
      <alignment vertical="center"/>
    </xf>
    <xf numFmtId="22" fontId="29" fillId="0" borderId="0" applyFill="0" applyBorder="0" applyAlignment="0"/>
    <xf numFmtId="3" fontId="210" fillId="0" borderId="134">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10" fillId="0" borderId="134">
      <alignment vertical="center"/>
    </xf>
    <xf numFmtId="172" fontId="202" fillId="0" borderId="0" applyFont="0" applyFill="0" applyBorder="0" applyProtection="0">
      <alignment horizontal="right"/>
    </xf>
    <xf numFmtId="179" fontId="161"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30"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3" fontId="210" fillId="0" borderId="134">
      <alignment vertical="center"/>
    </xf>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274" fontId="231" fillId="0" borderId="0" applyFont="0" applyFill="0" applyBorder="0" applyAlignment="0" applyProtection="0"/>
    <xf numFmtId="3" fontId="210" fillId="0" borderId="134">
      <alignment vertical="center"/>
    </xf>
    <xf numFmtId="0" fontId="232" fillId="0" borderId="0"/>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69" applyFill="0" applyProtection="0">
      <alignment horizontal="centerContinuous"/>
    </xf>
    <xf numFmtId="3" fontId="210" fillId="0" borderId="134">
      <alignment vertical="center"/>
    </xf>
    <xf numFmtId="0" fontId="2" fillId="0" borderId="0" applyNumberFormat="0" applyFont="0" applyFill="0" applyBorder="0" applyAlignment="0" applyProtection="0"/>
    <xf numFmtId="0" fontId="2" fillId="0" borderId="69" applyFill="0" applyProtection="0">
      <alignment horizontal="centerContinuous"/>
    </xf>
    <xf numFmtId="3" fontId="210" fillId="0" borderId="134">
      <alignment vertical="center"/>
    </xf>
    <xf numFmtId="0" fontId="2" fillId="0" borderId="69" applyFill="0" applyProtection="0">
      <alignment horizontal="centerContinuous"/>
    </xf>
    <xf numFmtId="0" fontId="2" fillId="0" borderId="69" applyFill="0" applyProtection="0">
      <alignment horizontal="centerContinuous"/>
    </xf>
    <xf numFmtId="3" fontId="210" fillId="0" borderId="134">
      <alignment vertical="center"/>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0"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275" fontId="2" fillId="0" borderId="69" applyFill="0" applyProtection="0">
      <alignment horizontal="centerContinuous"/>
    </xf>
    <xf numFmtId="3" fontId="210" fillId="0" borderId="134">
      <alignment vertical="center"/>
    </xf>
    <xf numFmtId="275" fontId="2" fillId="0" borderId="69" applyFill="0" applyProtection="0">
      <alignment horizontal="centerContinuous"/>
    </xf>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233" fillId="120" borderId="123"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233" fillId="120" borderId="123"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34" fillId="121"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9" fontId="2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3" fillId="0" borderId="154"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6" fillId="1" borderId="0" applyNumberFormat="0" applyBorder="0" applyAlignment="0" applyProtection="0"/>
    <xf numFmtId="0" fontId="10" fillId="0" borderId="0"/>
    <xf numFmtId="0" fontId="10" fillId="0" borderId="0"/>
    <xf numFmtId="0" fontId="10" fillId="0" borderId="0"/>
    <xf numFmtId="0" fontId="10" fillId="0" borderId="0"/>
    <xf numFmtId="0" fontId="237"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17" fontId="238" fillId="117" borderId="102"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39" fillId="0" borderId="137" applyNumberFormat="0" applyAlignment="0">
      <protection locked="0"/>
    </xf>
    <xf numFmtId="0" fontId="49" fillId="42" borderId="145" applyNumberFormat="0" applyAlignment="0" applyProtection="0"/>
    <xf numFmtId="0" fontId="10" fillId="0" borderId="0"/>
    <xf numFmtId="0" fontId="10" fillId="0" borderId="0"/>
    <xf numFmtId="0" fontId="49" fillId="42" borderId="145" applyNumberFormat="0" applyAlignment="0" applyProtection="0"/>
    <xf numFmtId="0" fontId="49" fillId="42" borderId="145" applyNumberFormat="0" applyAlignment="0" applyProtection="0"/>
    <xf numFmtId="0" fontId="49" fillId="42" borderId="145" applyNumberFormat="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219"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5" fillId="0" borderId="0" applyFont="0" applyFill="0" applyBorder="0" applyAlignment="0">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6"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85" fontId="240" fillId="0" borderId="0">
      <alignment horizontal="right" vertical="top"/>
    </xf>
    <xf numFmtId="286" fontId="241" fillId="0" borderId="0" applyBorder="0">
      <alignment horizontal="right" vertical="top"/>
    </xf>
    <xf numFmtId="286" fontId="241" fillId="0" borderId="0" applyBorder="0">
      <alignment horizontal="right" vertical="top"/>
    </xf>
    <xf numFmtId="3" fontId="210" fillId="0" borderId="134">
      <alignment vertical="center"/>
    </xf>
    <xf numFmtId="287" fontId="20" fillId="0" borderId="0">
      <alignment horizontal="right" vertical="top"/>
    </xf>
    <xf numFmtId="288" fontId="156" fillId="0" borderId="0" applyBorder="0">
      <alignment horizontal="right" vertical="top"/>
    </xf>
    <xf numFmtId="288" fontId="156" fillId="0" borderId="0" applyBorder="0">
      <alignment horizontal="right" vertical="top"/>
    </xf>
    <xf numFmtId="3" fontId="210" fillId="0" borderId="134">
      <alignment vertical="center"/>
    </xf>
    <xf numFmtId="287" fontId="240" fillId="0" borderId="0">
      <alignment horizontal="right" vertical="top"/>
    </xf>
    <xf numFmtId="288" fontId="241" fillId="0" borderId="0" applyBorder="0">
      <alignment horizontal="right" vertical="top"/>
    </xf>
    <xf numFmtId="288" fontId="241" fillId="0" borderId="0" applyBorder="0">
      <alignment horizontal="right" vertical="top"/>
    </xf>
    <xf numFmtId="3" fontId="210" fillId="0" borderId="134">
      <alignment vertical="center"/>
    </xf>
    <xf numFmtId="289" fontId="20" fillId="0" borderId="0" applyFill="0" applyBorder="0">
      <alignment horizontal="right" vertical="top"/>
    </xf>
    <xf numFmtId="290" fontId="20" fillId="0" borderId="0" applyFill="0" applyBorder="0">
      <alignment horizontal="right" vertical="top"/>
    </xf>
    <xf numFmtId="212" fontId="156" fillId="0" borderId="0" applyFill="0" applyBorder="0">
      <alignment horizontal="right" vertical="top"/>
    </xf>
    <xf numFmtId="212" fontId="156" fillId="0" borderId="0" applyFill="0" applyBorder="0">
      <alignment horizontal="right" vertical="top"/>
    </xf>
    <xf numFmtId="3" fontId="210" fillId="0" borderId="134">
      <alignment vertical="center"/>
    </xf>
    <xf numFmtId="291" fontId="20" fillId="0" borderId="0" applyFill="0" applyBorder="0">
      <alignment horizontal="right" vertical="top"/>
    </xf>
    <xf numFmtId="292" fontId="156" fillId="0" borderId="0" applyFill="0" applyBorder="0">
      <alignment horizontal="right" vertical="top"/>
    </xf>
    <xf numFmtId="292" fontId="156" fillId="0" borderId="0" applyFill="0" applyBorder="0">
      <alignment horizontal="right" vertical="top"/>
    </xf>
    <xf numFmtId="3" fontId="210" fillId="0" borderId="134">
      <alignment vertical="center"/>
    </xf>
    <xf numFmtId="293" fontId="20" fillId="0" borderId="0" applyFill="0" applyBorder="0">
      <alignment horizontal="right" vertical="top"/>
    </xf>
    <xf numFmtId="294" fontId="156" fillId="0" borderId="0" applyFill="0" applyBorder="0">
      <alignment horizontal="right" vertical="top"/>
    </xf>
    <xf numFmtId="294" fontId="156" fillId="0" borderId="0" applyFill="0" applyBorder="0">
      <alignment horizontal="right" vertical="top"/>
    </xf>
    <xf numFmtId="3" fontId="210" fillId="0" borderId="134">
      <alignment vertical="center"/>
    </xf>
    <xf numFmtId="295" fontId="20" fillId="0" borderId="0" applyFill="0" applyBorder="0">
      <alignment horizontal="right" vertical="top"/>
    </xf>
    <xf numFmtId="296" fontId="156" fillId="0" borderId="0" applyFill="0" applyBorder="0">
      <alignment horizontal="right" vertical="top"/>
    </xf>
    <xf numFmtId="296" fontId="156" fillId="0" borderId="0" applyFill="0" applyBorder="0">
      <alignment horizontal="right" vertical="top"/>
    </xf>
    <xf numFmtId="3" fontId="210" fillId="0" borderId="134">
      <alignment vertical="center"/>
    </xf>
    <xf numFmtId="0" fontId="242" fillId="0" borderId="0">
      <alignment horizontal="left"/>
    </xf>
    <xf numFmtId="0" fontId="243" fillId="0" borderId="0">
      <alignment horizontal="center" wrapText="1"/>
    </xf>
    <xf numFmtId="0" fontId="242"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2" fillId="0" borderId="155">
      <alignment horizontal="right" wrapText="1"/>
    </xf>
    <xf numFmtId="0" fontId="242" fillId="0" borderId="155">
      <alignment horizontal="right" wrapText="1"/>
    </xf>
    <xf numFmtId="0" fontId="242" fillId="0" borderId="155">
      <alignment horizontal="right" wrapText="1"/>
    </xf>
    <xf numFmtId="0" fontId="2" fillId="0" borderId="0" applyNumberFormat="0" applyFont="0" applyFill="0" applyBorder="0" applyAlignment="0" applyProtection="0"/>
    <xf numFmtId="0" fontId="242"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2" fillId="0" borderId="155">
      <alignment horizontal="right" wrapText="1"/>
    </xf>
    <xf numFmtId="0" fontId="242" fillId="0" borderId="155">
      <alignment horizontal="right" wrapText="1"/>
    </xf>
    <xf numFmtId="0" fontId="242"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97" fontId="244" fillId="0" borderId="155">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4" fillId="0" borderId="155">
      <alignment horizontal="right"/>
    </xf>
    <xf numFmtId="297" fontId="244" fillId="0" borderId="155">
      <alignment horizontal="right"/>
    </xf>
    <xf numFmtId="297" fontId="244" fillId="0" borderId="155">
      <alignment horizontal="right"/>
    </xf>
    <xf numFmtId="0" fontId="2" fillId="0" borderId="0" applyNumberFormat="0" applyFont="0" applyFill="0" applyBorder="0" applyAlignment="0" applyProtection="0"/>
    <xf numFmtId="0" fontId="245" fillId="0" borderId="0">
      <alignment vertical="center"/>
    </xf>
    <xf numFmtId="298" fontId="245" fillId="0" borderId="0">
      <alignment horizontal="left" vertical="center"/>
    </xf>
    <xf numFmtId="299" fontId="246" fillId="0" borderId="0">
      <alignment vertical="center"/>
    </xf>
    <xf numFmtId="0" fontId="42" fillId="0" borderId="0">
      <alignment vertical="center"/>
    </xf>
    <xf numFmtId="297" fontId="244" fillId="0" borderId="15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4" fillId="0" borderId="155">
      <alignment horizontal="left"/>
    </xf>
    <xf numFmtId="297" fontId="244" fillId="0" borderId="155">
      <alignment horizontal="left"/>
    </xf>
    <xf numFmtId="0" fontId="2" fillId="0" borderId="0" applyNumberFormat="0" applyFont="0" applyFill="0" applyBorder="0" applyAlignment="0" applyProtection="0"/>
    <xf numFmtId="297" fontId="218" fillId="0" borderId="0" applyFill="0" applyBorder="0">
      <alignment vertical="top"/>
    </xf>
    <xf numFmtId="297" fontId="229" fillId="0" borderId="0" applyFill="0" applyBorder="0" applyProtection="0">
      <alignment vertical="top"/>
    </xf>
    <xf numFmtId="297" fontId="247" fillId="0" borderId="0">
      <alignment vertical="top"/>
    </xf>
    <xf numFmtId="297" fontId="156" fillId="0" borderId="0">
      <alignment horizontal="center"/>
    </xf>
    <xf numFmtId="297" fontId="248" fillId="0" borderId="15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8" fillId="0" borderId="155">
      <alignment horizontal="center"/>
    </xf>
    <xf numFmtId="297" fontId="248" fillId="0" borderId="155">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196" fontId="156"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196" fontId="156"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1" fillId="0" borderId="0"/>
    <xf numFmtId="297" fontId="249"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10" fillId="0" borderId="134">
      <alignment vertical="center"/>
    </xf>
    <xf numFmtId="297" fontId="250"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6" fillId="0" borderId="0" applyFill="0" applyBorder="0">
      <alignment horizontal="left" vertical="top" wrapText="1"/>
    </xf>
    <xf numFmtId="0" fontId="156" fillId="0" borderId="0" applyFill="0" applyBorder="0">
      <alignment horizontal="left" vertical="top" wrapText="1"/>
    </xf>
    <xf numFmtId="3" fontId="210" fillId="0" borderId="134">
      <alignment vertical="center"/>
    </xf>
    <xf numFmtId="0" fontId="251" fillId="0" borderId="0">
      <alignment horizontal="left" vertical="top" wrapText="1"/>
    </xf>
    <xf numFmtId="0" fontId="252" fillId="0" borderId="0">
      <alignment horizontal="left" vertical="top" wrapText="1"/>
    </xf>
    <xf numFmtId="0" fontId="241" fillId="0" borderId="0">
      <alignment horizontal="left" vertical="top" wrapText="1"/>
    </xf>
    <xf numFmtId="3" fontId="253" fillId="85" borderId="69">
      <alignment horizontal="centerContinuous"/>
    </xf>
    <xf numFmtId="0" fontId="166" fillId="0" borderId="62" applyNumberFormat="0" applyFill="0" applyBorder="0" applyAlignment="0"/>
    <xf numFmtId="300" fontId="254" fillId="0" borderId="0"/>
    <xf numFmtId="0" fontId="2" fillId="0" borderId="0" applyNumberFormat="0" applyFont="0" applyFill="0" applyBorder="0" applyAlignment="0" applyProtection="0"/>
    <xf numFmtId="0" fontId="10" fillId="0" borderId="0"/>
    <xf numFmtId="38" fontId="202" fillId="0" borderId="0"/>
    <xf numFmtId="301" fontId="255"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10" fillId="0" borderId="134">
      <alignment vertical="center"/>
    </xf>
    <xf numFmtId="0" fontId="10" fillId="0" borderId="0"/>
    <xf numFmtId="0" fontId="256" fillId="0" borderId="0" applyFill="0" applyBorder="0" applyProtection="0">
      <alignment horizontal="left"/>
    </xf>
    <xf numFmtId="0" fontId="257" fillId="68" borderId="0"/>
    <xf numFmtId="37" fontId="258" fillId="68" borderId="0" applyNumberFormat="0" applyBorder="0" applyAlignment="0" applyProtection="0"/>
    <xf numFmtId="295" fontId="258" fillId="68" borderId="0" applyNumberFormat="0" applyBorder="0" applyAlignment="0" applyProtection="0"/>
    <xf numFmtId="3" fontId="210" fillId="0" borderId="134">
      <alignment vertical="center"/>
    </xf>
    <xf numFmtId="0" fontId="259"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10"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03" fontId="2" fillId="0" borderId="0" applyFont="0" applyFill="0" applyBorder="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60" fillId="0" borderId="0">
      <alignment horizontal="centerContinuous" vertical="center"/>
    </xf>
    <xf numFmtId="304" fontId="2" fillId="0" borderId="0" applyFont="0" applyFill="0" applyBorder="0" applyAlignment="0" applyProtection="0"/>
    <xf numFmtId="0" fontId="219" fillId="115" borderId="0">
      <alignment horizontal="left"/>
    </xf>
    <xf numFmtId="1" fontId="261" fillId="0" borderId="157">
      <alignment horizontal="left"/>
    </xf>
    <xf numFmtId="248" fontId="262"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4" fillId="123" borderId="0" applyNumberFormat="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39" fontId="174" fillId="123" borderId="0" applyNumberFormat="0" applyBorder="0" applyAlignment="0" applyProtection="0"/>
    <xf numFmtId="0" fontId="2" fillId="0" borderId="0" applyNumberFormat="0" applyFont="0" applyFill="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10" fillId="0" borderId="134">
      <alignment vertical="center"/>
    </xf>
    <xf numFmtId="38" fontId="174"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45" fillId="113" borderId="125"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5" applyAlignment="0" applyProtection="0"/>
    <xf numFmtId="0" fontId="45" fillId="113" borderId="125" applyAlignment="0" applyProtection="0"/>
    <xf numFmtId="0" fontId="2" fillId="0" borderId="0" applyNumberFormat="0" applyFont="0" applyFill="0" applyBorder="0" applyAlignment="0" applyProtection="0"/>
    <xf numFmtId="0" fontId="2" fillId="68" borderId="123"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3"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3" fontId="210" fillId="0" borderId="134">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45" fillId="68" borderId="137"/>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8" fillId="111" borderId="0" applyBorder="0" applyAlignment="0"/>
    <xf numFmtId="306" fontId="163"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41" fillId="126" borderId="124" applyNumberFormat="0" applyFont="0" applyBorder="0" applyAlignment="0">
      <alignment horizontal="centerContinuous"/>
    </xf>
    <xf numFmtId="0" fontId="263" fillId="0" borderId="0" applyProtection="0">
      <alignment horizontal="right"/>
    </xf>
    <xf numFmtId="0" fontId="263" fillId="0" borderId="0" applyProtection="0">
      <alignment horizontal="right"/>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263"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37" fillId="0" borderId="125">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64" fillId="109" borderId="0"/>
    <xf numFmtId="0" fontId="38" fillId="0" borderId="41"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0" fontId="265" fillId="0" borderId="158" applyNumberFormat="0" applyFill="0" applyAlignment="0" applyProtection="0"/>
    <xf numFmtId="0" fontId="265" fillId="0" borderId="158" applyNumberFormat="0" applyFill="0" applyAlignment="0" applyProtection="0"/>
    <xf numFmtId="0" fontId="265" fillId="0" borderId="158" applyNumberFormat="0" applyFill="0" applyAlignment="0" applyProtection="0"/>
    <xf numFmtId="0" fontId="38" fillId="0" borderId="41"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41"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10" fillId="0" borderId="0"/>
    <xf numFmtId="0" fontId="10" fillId="0" borderId="0"/>
    <xf numFmtId="0" fontId="10" fillId="0" borderId="0"/>
    <xf numFmtId="0" fontId="10" fillId="0" borderId="0"/>
    <xf numFmtId="0" fontId="267" fillId="0" borderId="159" applyNumberFormat="0" applyFill="0" applyAlignment="0" applyProtection="0"/>
    <xf numFmtId="0" fontId="267" fillId="0" borderId="159" applyNumberFormat="0" applyFill="0" applyAlignment="0" applyProtection="0"/>
    <xf numFmtId="0" fontId="267" fillId="0" borderId="159" applyNumberFormat="0" applyFill="0" applyAlignment="0" applyProtection="0"/>
    <xf numFmtId="0" fontId="266"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9" fillId="0" borderId="160" applyNumberFormat="0" applyFill="0" applyAlignment="0" applyProtection="0"/>
    <xf numFmtId="0" fontId="269" fillId="0" borderId="160" applyNumberFormat="0" applyFill="0" applyAlignment="0" applyProtection="0"/>
    <xf numFmtId="0" fontId="269" fillId="0" borderId="160" applyNumberFormat="0" applyFill="0" applyAlignment="0" applyProtection="0"/>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268"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26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1"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36"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4"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3" applyFont="0" applyProtection="0">
      <alignment horizontal="right"/>
    </xf>
    <xf numFmtId="0" fontId="10" fillId="0" borderId="0"/>
    <xf numFmtId="3" fontId="2" fillId="70" borderId="123" applyFont="0" applyProtection="0">
      <alignment horizontal="right"/>
    </xf>
    <xf numFmtId="0" fontId="2" fillId="0" borderId="0" applyNumberFormat="0" applyFont="0" applyFill="0" applyBorder="0" applyAlignment="0" applyProtection="0"/>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70" borderId="123" applyFont="0" applyProtection="0">
      <alignment horizontal="right"/>
    </xf>
    <xf numFmtId="0" fontId="10" fillId="0" borderId="0"/>
    <xf numFmtId="10" fontId="2" fillId="70" borderId="123" applyFont="0" applyProtection="0">
      <alignment horizontal="right"/>
    </xf>
    <xf numFmtId="0" fontId="2" fillId="0" borderId="0" applyNumberFormat="0" applyFont="0" applyFill="0" applyBorder="0" applyAlignment="0" applyProtection="0"/>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70" borderId="123" applyFont="0" applyProtection="0">
      <alignment horizontal="right"/>
    </xf>
    <xf numFmtId="0" fontId="10" fillId="0" borderId="0"/>
    <xf numFmtId="9" fontId="2" fillId="70" borderId="123" applyFont="0" applyProtection="0">
      <alignment horizontal="right"/>
    </xf>
    <xf numFmtId="0" fontId="2" fillId="0" borderId="0" applyNumberFormat="0" applyFont="0" applyFill="0" applyBorder="0" applyAlignment="0" applyProtection="0"/>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70" borderId="124"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4" applyNumberFormat="0" applyFont="0" applyBorder="0" applyAlignment="0" applyProtection="0">
      <alignment horizontal="left"/>
    </xf>
    <xf numFmtId="0" fontId="2" fillId="0" borderId="0" applyNumberFormat="0" applyFont="0" applyFill="0" applyBorder="0" applyAlignment="0" applyProtection="0"/>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3" fontId="210" fillId="0" borderId="134">
      <alignment vertical="center"/>
    </xf>
    <xf numFmtId="0" fontId="2" fillId="0" borderId="0" applyNumberFormat="0" applyFont="0" applyFill="0" applyBorder="0" applyAlignment="0" applyProtection="0"/>
    <xf numFmtId="0" fontId="10" fillId="0" borderId="0"/>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7" fontId="258" fillId="0" borderId="0" applyNumberFormat="0" applyBorder="0" applyAlignment="0" applyProtection="0"/>
    <xf numFmtId="295" fontId="258" fillId="0" borderId="0" applyNumberFormat="0" applyBorder="0" applyAlignment="0" applyProtection="0"/>
    <xf numFmtId="3" fontId="210" fillId="0" borderId="134">
      <alignment vertical="center"/>
    </xf>
    <xf numFmtId="37" fontId="45" fillId="0" borderId="0"/>
    <xf numFmtId="295" fontId="45" fillId="0" borderId="0"/>
    <xf numFmtId="3" fontId="210" fillId="0" borderId="134">
      <alignment vertical="center"/>
    </xf>
    <xf numFmtId="0" fontId="270"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8" fontId="271"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3"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3" applyNumberFormat="0" applyBorder="0" applyAlignment="0" applyProtection="0"/>
    <xf numFmtId="0" fontId="10" fillId="0" borderId="0"/>
    <xf numFmtId="10" fontId="19" fillId="107" borderId="123" applyNumberFormat="0" applyBorder="0" applyAlignment="0" applyProtection="0"/>
    <xf numFmtId="10" fontId="19" fillId="107" borderId="123" applyNumberFormat="0" applyBorder="0" applyAlignment="0" applyProtection="0"/>
    <xf numFmtId="10" fontId="19" fillId="107" borderId="123" applyNumberFormat="0" applyBorder="0" applyAlignment="0" applyProtection="0"/>
    <xf numFmtId="10" fontId="19" fillId="107" borderId="123" applyNumberFormat="0" applyBorder="0" applyAlignment="0" applyProtection="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10" fillId="0" borderId="0"/>
    <xf numFmtId="0" fontId="10" fillId="0" borderId="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272" fillId="0" borderId="75">
      <protection locked="0"/>
    </xf>
    <xf numFmtId="0" fontId="272" fillId="0" borderId="75">
      <protection locked="0"/>
    </xf>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72" fillId="0" borderId="75">
      <protection locked="0"/>
    </xf>
    <xf numFmtId="0" fontId="272" fillId="0" borderId="75">
      <protection locked="0"/>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2" fillId="88" borderId="161">
      <alignment horizontal="right" vertical="center"/>
      <protection locked="0"/>
    </xf>
    <xf numFmtId="310" fontId="272" fillId="88" borderId="161">
      <alignment horizontal="right" vertical="center"/>
      <protection locked="0"/>
    </xf>
    <xf numFmtId="310" fontId="272" fillId="88" borderId="161">
      <alignment horizontal="right" vertical="center"/>
      <protection locked="0"/>
    </xf>
    <xf numFmtId="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 fontId="234" fillId="129" borderId="75"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10" fillId="0" borderId="134">
      <alignment vertical="center"/>
    </xf>
    <xf numFmtId="311" fontId="2" fillId="71" borderId="123" applyFont="0" applyAlignment="0">
      <protection locked="0"/>
    </xf>
    <xf numFmtId="0" fontId="10" fillId="0" borderId="0"/>
    <xf numFmtId="311" fontId="2" fillId="71" borderId="123" applyFont="0" applyAlignment="0">
      <protection locked="0"/>
    </xf>
    <xf numFmtId="0" fontId="2" fillId="0" borderId="0" applyNumberFormat="0" applyFont="0" applyFill="0" applyBorder="0" applyAlignment="0" applyProtection="0"/>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 fontId="210" fillId="0" borderId="134">
      <alignment vertical="center"/>
    </xf>
    <xf numFmtId="0" fontId="2" fillId="0" borderId="0" applyNumberFormat="0" applyFont="0" applyFill="0" applyBorder="0" applyAlignment="0" applyProtection="0"/>
    <xf numFmtId="0" fontId="10" fillId="0" borderId="0"/>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 fillId="71" borderId="123" applyFont="0">
      <alignment horizontal="right"/>
      <protection locked="0"/>
    </xf>
    <xf numFmtId="0" fontId="10" fillId="0" borderId="0"/>
    <xf numFmtId="3" fontId="2" fillId="71" borderId="123"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71" borderId="123" applyFont="0">
      <alignment horizontal="right"/>
      <protection locked="0"/>
    </xf>
    <xf numFmtId="0" fontId="10" fillId="0" borderId="0"/>
    <xf numFmtId="260" fontId="2" fillId="71" borderId="123" applyFont="0">
      <alignment horizontal="right"/>
      <protection locked="0"/>
    </xf>
    <xf numFmtId="0" fontId="2" fillId="0" borderId="0" applyNumberFormat="0" applyFont="0" applyFill="0" applyBorder="0" applyAlignment="0" applyProtection="0"/>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10" fontId="2" fillId="71" borderId="123" applyFont="0">
      <alignment horizontal="right"/>
      <protection locked="0"/>
    </xf>
    <xf numFmtId="0" fontId="10" fillId="0" borderId="0"/>
    <xf numFmtId="10" fontId="2" fillId="71" borderId="123" applyFont="0">
      <alignment horizontal="right"/>
      <protection locked="0"/>
    </xf>
    <xf numFmtId="0" fontId="2" fillId="0" borderId="0" applyNumberFormat="0" applyFont="0" applyFill="0" applyBorder="0" applyAlignment="0" applyProtection="0"/>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71" borderId="127"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7"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7" applyFont="0">
      <alignment horizontal="right"/>
      <protection locked="0"/>
    </xf>
    <xf numFmtId="9" fontId="2" fillId="71" borderId="127" applyFont="0">
      <alignment horizontal="right"/>
      <protection locked="0"/>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7" applyFont="0">
      <alignment horizontal="right"/>
      <protection locked="0"/>
    </xf>
    <xf numFmtId="9" fontId="2" fillId="71" borderId="127" applyFont="0">
      <alignment horizontal="right"/>
      <protection locked="0"/>
    </xf>
    <xf numFmtId="9" fontId="2" fillId="71" borderId="127" applyFont="0">
      <alignment horizontal="right"/>
      <protection locked="0"/>
    </xf>
    <xf numFmtId="9" fontId="2" fillId="71" borderId="127" applyFont="0">
      <alignment horizontal="right"/>
      <protection locked="0"/>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71" borderId="123" applyFont="0">
      <alignment horizontal="center" wrapText="1"/>
      <protection locked="0"/>
    </xf>
    <xf numFmtId="0" fontId="10" fillId="0" borderId="0"/>
    <xf numFmtId="0" fontId="2" fillId="71" borderId="123" applyFont="0">
      <alignment horizontal="center" wrapText="1"/>
      <protection locked="0"/>
    </xf>
    <xf numFmtId="0" fontId="2" fillId="0" borderId="0" applyNumberFormat="0" applyFont="0" applyFill="0" applyBorder="0" applyAlignment="0" applyProtection="0"/>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9" fontId="2" fillId="71" borderId="123" applyFont="0" applyAlignment="0">
      <protection locked="0"/>
    </xf>
    <xf numFmtId="0" fontId="10" fillId="0" borderId="0"/>
    <xf numFmtId="0" fontId="10" fillId="0" borderId="0"/>
    <xf numFmtId="3" fontId="210" fillId="0" borderId="134">
      <alignment vertical="center"/>
    </xf>
    <xf numFmtId="0" fontId="10" fillId="0" borderId="0"/>
    <xf numFmtId="0" fontId="10" fillId="0" borderId="0"/>
    <xf numFmtId="49" fontId="2" fillId="71" borderId="123" applyFont="0" applyAlignment="0">
      <protection locked="0"/>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8" fontId="261" fillId="0" borderId="0" applyNumberFormat="0" applyFill="0" applyBorder="0" applyAlignment="0" applyProtection="0"/>
    <xf numFmtId="0" fontId="2" fillId="0" borderId="0" applyNumberFormat="0" applyFont="0" applyFill="0" applyBorder="0" applyAlignment="0" applyProtection="0"/>
    <xf numFmtId="0" fontId="185"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84" fillId="53" borderId="0" applyNumberFormat="0" applyBorder="0" applyProtection="0">
      <alignment horizontal="center"/>
    </xf>
    <xf numFmtId="314" fontId="274"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15" fontId="2" fillId="0" borderId="0" applyFont="0" applyFill="0" applyBorder="0" applyAlignment="0" applyProtection="0"/>
    <xf numFmtId="316" fontId="27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17" fontId="161" fillId="0" borderId="75"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17" fontId="229" fillId="96" borderId="162"/>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9" fillId="96" borderId="75"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5" fillId="0" borderId="0" applyNumberFormat="0" applyFill="0" applyBorder="0">
      <alignment horizontal="right"/>
    </xf>
    <xf numFmtId="0" fontId="276" fillId="0" borderId="0">
      <protection locked="0"/>
    </xf>
    <xf numFmtId="0" fontId="10" fillId="0" borderId="0"/>
    <xf numFmtId="38" fontId="202"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7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4" applyNumberFormat="0" applyFill="0" applyAlignment="0" applyProtection="0"/>
    <xf numFmtId="0" fontId="54" fillId="0" borderId="44" applyNumberFormat="0" applyFill="0" applyAlignment="0" applyProtection="0"/>
    <xf numFmtId="0" fontId="54" fillId="0" borderId="44" applyNumberFormat="0" applyFill="0" applyAlignment="0" applyProtection="0"/>
    <xf numFmtId="0" fontId="54" fillId="0" borderId="44" applyNumberFormat="0" applyFill="0" applyAlignment="0" applyProtection="0"/>
    <xf numFmtId="0" fontId="78" fillId="0" borderId="163" applyNumberFormat="0" applyFill="0" applyAlignment="0" applyProtection="0"/>
    <xf numFmtId="0" fontId="78" fillId="0" borderId="163" applyNumberFormat="0" applyFill="0" applyAlignment="0" applyProtection="0"/>
    <xf numFmtId="0" fontId="78" fillId="0" borderId="163" applyNumberFormat="0" applyFill="0" applyAlignment="0" applyProtection="0"/>
    <xf numFmtId="0" fontId="54" fillId="0" borderId="44" applyNumberFormat="0" applyFill="0" applyAlignment="0" applyProtection="0"/>
    <xf numFmtId="0" fontId="54" fillId="0" borderId="44" applyNumberFormat="0" applyFill="0" applyAlignment="0" applyProtection="0"/>
    <xf numFmtId="0" fontId="54" fillId="0" borderId="44" applyNumberFormat="0" applyFill="0" applyAlignment="0" applyProtection="0"/>
    <xf numFmtId="0" fontId="54" fillId="0" borderId="44" applyNumberFormat="0" applyFill="0" applyAlignment="0" applyProtection="0"/>
    <xf numFmtId="0" fontId="54" fillId="0" borderId="44" applyNumberFormat="0" applyFill="0" applyAlignment="0" applyProtection="0"/>
    <xf numFmtId="260" fontId="258"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43" fontId="37" fillId="68" borderId="0" applyNumberFormat="0" applyFont="0" applyBorder="0" applyAlignment="0"/>
    <xf numFmtId="0" fontId="2" fillId="68" borderId="0"/>
    <xf numFmtId="319"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5" fillId="0" borderId="0" applyFont="0" applyFill="0" applyBorder="0" applyAlignment="0">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61"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8" fillId="0" borderId="0" applyNumberFormat="0" applyFill="0" applyBorder="0" applyAlignment="0" applyProtection="0"/>
    <xf numFmtId="0" fontId="279" fillId="0" borderId="0" applyNumberFormat="0" applyFill="0" applyBorder="0" applyAlignment="0" applyProtection="0"/>
    <xf numFmtId="0" fontId="280" fillId="0" borderId="0" applyNumberFormat="0" applyFill="0" applyBorder="0" applyAlignment="0" applyProtection="0"/>
    <xf numFmtId="17" fontId="281" fillId="0" borderId="135" applyAlignment="0" applyProtection="0">
      <alignment horizontal="centerContinuous"/>
    </xf>
    <xf numFmtId="19" fontId="281" fillId="0" borderId="135" applyAlignment="0" applyProtection="0">
      <alignment horizontal="centerContinuous"/>
    </xf>
    <xf numFmtId="3" fontId="210" fillId="0" borderId="134">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10" fillId="0" borderId="134">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9" fillId="115" borderId="0">
      <alignment horizontal="left"/>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0" fontId="10" fillId="0" borderId="0"/>
    <xf numFmtId="2" fontId="234" fillId="107" borderId="123"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1"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6" applyNumberFormat="0" applyFill="0" applyBorder="0" applyAlignment="0"/>
    <xf numFmtId="17" fontId="45" fillId="131" borderId="136" applyNumberFormat="0" applyFill="0" applyBorder="0" applyAlignment="0"/>
    <xf numFmtId="3" fontId="210" fillId="0" borderId="134">
      <alignment vertical="center"/>
    </xf>
    <xf numFmtId="3" fontId="210" fillId="0" borderId="134">
      <alignment vertical="center"/>
    </xf>
    <xf numFmtId="0" fontId="226" fillId="0" borderId="0" applyNumberFormat="0" applyFont="0" applyBorder="0" applyAlignment="0"/>
    <xf numFmtId="0" fontId="226"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24" fontId="212" fillId="0" borderId="0">
      <alignment horizontal="right" vertical="center" wrapText="1"/>
    </xf>
    <xf numFmtId="325" fontId="212"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2"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2" fillId="72" borderId="0" applyNumberFormat="0" applyBorder="0" applyAlignment="0" applyProtection="0"/>
    <xf numFmtId="0" fontId="282" fillId="72" borderId="0" applyNumberFormat="0" applyBorder="0" applyAlignment="0" applyProtection="0"/>
    <xf numFmtId="0" fontId="282"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37" fontId="283" fillId="0" borderId="0"/>
    <xf numFmtId="295" fontId="283"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238" fillId="69" borderId="123"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3"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1"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10" fillId="0" borderId="134">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3" fontId="210" fillId="0" borderId="134">
      <alignment vertical="center"/>
    </xf>
    <xf numFmtId="0" fontId="2" fillId="0" borderId="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7" fontId="202"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84" fillId="104" borderId="126">
      <alignment horizontal="center" vertical="top" wrapText="1"/>
    </xf>
    <xf numFmtId="0" fontId="284" fillId="104" borderId="126">
      <alignment horizontal="center" vertical="top" wrapText="1"/>
    </xf>
    <xf numFmtId="0" fontId="284" fillId="104" borderId="126">
      <alignment horizontal="center" vertical="top" wrapText="1"/>
    </xf>
    <xf numFmtId="0" fontId="284" fillId="104" borderId="126">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5"/>
    <xf numFmtId="0" fontId="2" fillId="0" borderId="125"/>
    <xf numFmtId="0" fontId="2" fillId="0" borderId="125"/>
    <xf numFmtId="0"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xf numFmtId="0" fontId="45" fillId="70" borderId="124"/>
    <xf numFmtId="0" fontId="45" fillId="70" borderId="124"/>
    <xf numFmtId="0" fontId="45" fillId="7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2"/>
    <xf numFmtId="0" fontId="45" fillId="0" borderId="102"/>
    <xf numFmtId="0" fontId="45" fillId="0" borderId="10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6">
      <alignment horizontal="center" vertical="top"/>
    </xf>
    <xf numFmtId="0" fontId="284" fillId="132" borderId="126">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4"/>
    <xf numFmtId="0" fontId="45" fillId="0" borderId="124"/>
    <xf numFmtId="0" fontId="45" fillId="0" borderId="124"/>
    <xf numFmtId="0" fontId="45" fillId="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xf numFmtId="0" fontId="2" fillId="0" borderId="126"/>
    <xf numFmtId="0" fontId="2" fillId="0" borderId="126"/>
    <xf numFmtId="0" fontId="2" fillId="0" borderId="126"/>
    <xf numFmtId="0" fontId="2" fillId="0" borderId="12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5" fillId="70" borderId="127"/>
    <xf numFmtId="0" fontId="285" fillId="70" borderId="12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lignment horizontal="center"/>
    </xf>
    <xf numFmtId="0" fontId="2" fillId="0" borderId="102">
      <alignment horizontal="center"/>
    </xf>
    <xf numFmtId="0" fontId="2" fillId="0" borderId="10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lignment horizontal="center"/>
    </xf>
    <xf numFmtId="0" fontId="2" fillId="0" borderId="103">
      <alignment horizontal="center"/>
    </xf>
    <xf numFmtId="0" fontId="2" fillId="0" borderId="103">
      <alignment horizontal="center"/>
    </xf>
    <xf numFmtId="0" fontId="2" fillId="0" borderId="10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alignment horizontal="center"/>
    </xf>
    <xf numFmtId="0" fontId="2" fillId="0" borderId="10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6">
      <alignment horizontal="center" vertical="top" wrapText="1"/>
    </xf>
    <xf numFmtId="0" fontId="284" fillId="132" borderId="126">
      <alignment horizontal="center" vertical="top" wrapText="1"/>
    </xf>
    <xf numFmtId="0" fontId="284" fillId="132" borderId="126">
      <alignment horizontal="center" vertical="top" wrapText="1"/>
    </xf>
    <xf numFmtId="0" fontId="284" fillId="132" borderId="126">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5"/>
    <xf numFmtId="3" fontId="2" fillId="0" borderId="125"/>
    <xf numFmtId="3" fontId="2" fillId="0" borderId="125"/>
    <xf numFmtId="3"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alignment horizontal="center"/>
    </xf>
    <xf numFmtId="0" fontId="45" fillId="70" borderId="124">
      <alignment horizontal="center"/>
    </xf>
    <xf numFmtId="0" fontId="45" fillId="70" borderId="124">
      <alignment horizontal="center"/>
    </xf>
    <xf numFmtId="0" fontId="45" fillId="70" borderId="12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5">
      <alignment horizontal="center"/>
    </xf>
    <xf numFmtId="0" fontId="45" fillId="70" borderId="125">
      <alignment horizontal="center"/>
    </xf>
    <xf numFmtId="0" fontId="2" fillId="0" borderId="0" applyNumberFormat="0" applyFont="0" applyFill="0" applyBorder="0" applyAlignment="0" applyProtection="0"/>
    <xf numFmtId="0" fontId="45" fillId="70" borderId="126">
      <alignment horizontal="center"/>
    </xf>
    <xf numFmtId="0" fontId="45" fillId="70" borderId="126">
      <alignment horizontal="center"/>
    </xf>
    <xf numFmtId="0" fontId="45" fillId="70" borderId="126">
      <alignment horizontal="center"/>
    </xf>
    <xf numFmtId="0" fontId="45" fillId="70" borderId="12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2">
      <alignment horizontal="left" vertical="top"/>
    </xf>
    <xf numFmtId="0" fontId="45" fillId="70" borderId="102">
      <alignment horizontal="left" vertical="top"/>
    </xf>
    <xf numFmtId="0" fontId="45" fillId="70" borderId="102">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32" borderId="125">
      <alignment horizontal="center" vertical="center"/>
    </xf>
    <xf numFmtId="0" fontId="284" fillId="132" borderId="125">
      <alignment horizontal="center" vertical="center"/>
    </xf>
    <xf numFmtId="0" fontId="2" fillId="0" borderId="0" applyNumberFormat="0" applyFont="0" applyFill="0" applyBorder="0" applyAlignment="0" applyProtection="0"/>
    <xf numFmtId="0" fontId="284" fillId="132" borderId="126">
      <alignment horizontal="center" vertical="center"/>
    </xf>
    <xf numFmtId="0" fontId="284" fillId="132" borderId="126">
      <alignment horizontal="center" vertical="center"/>
    </xf>
    <xf numFmtId="0" fontId="284" fillId="132" borderId="126">
      <alignment horizontal="center" vertical="center"/>
    </xf>
    <xf numFmtId="0" fontId="284" fillId="132" borderId="126">
      <alignment horizontal="center" vertical="center"/>
    </xf>
    <xf numFmtId="0" fontId="2" fillId="0" borderId="0" applyNumberFormat="0" applyFont="0" applyFill="0" applyBorder="0" applyAlignment="0" applyProtection="0"/>
    <xf numFmtId="0" fontId="284" fillId="104" borderId="124">
      <alignment horizontal="center" vertical="center"/>
    </xf>
    <xf numFmtId="0" fontId="284" fillId="104" borderId="124">
      <alignment horizontal="center" vertical="center"/>
    </xf>
    <xf numFmtId="0" fontId="284" fillId="104" borderId="124">
      <alignment horizontal="center" vertical="center"/>
    </xf>
    <xf numFmtId="0" fontId="284" fillId="104" borderId="124">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104" borderId="125">
      <alignment horizontal="center" vertical="center"/>
    </xf>
    <xf numFmtId="0" fontId="284" fillId="104" borderId="125">
      <alignment horizontal="center" vertical="center"/>
    </xf>
    <xf numFmtId="0" fontId="2" fillId="0" borderId="0" applyNumberFormat="0" applyFont="0" applyFill="0" applyBorder="0" applyAlignment="0" applyProtection="0"/>
    <xf numFmtId="0" fontId="284" fillId="104" borderId="126">
      <alignment horizontal="center" vertical="center"/>
    </xf>
    <xf numFmtId="0" fontId="284" fillId="104" borderId="126">
      <alignment horizontal="center" vertical="center"/>
    </xf>
    <xf numFmtId="0" fontId="284" fillId="104" borderId="126">
      <alignment horizontal="center" vertical="center"/>
    </xf>
    <xf numFmtId="0" fontId="284" fillId="104" borderId="126">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xf numFmtId="0" fontId="2" fillId="0" borderId="103"/>
    <xf numFmtId="0" fontId="2" fillId="0" borderId="103"/>
    <xf numFmtId="0" fontId="2" fillId="0" borderId="10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xf numFmtId="0" fontId="2" fillId="0" borderId="10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6"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 fillId="73" borderId="151" applyNumberFormat="0" applyFont="0" applyAlignment="0" applyProtection="0"/>
    <xf numFmtId="0" fontId="2" fillId="73" borderId="151" applyNumberFormat="0" applyFont="0" applyAlignment="0" applyProtection="0"/>
    <xf numFmtId="3" fontId="210" fillId="0" borderId="134">
      <alignment vertical="center"/>
    </xf>
    <xf numFmtId="0" fontId="287" fillId="0" borderId="75"/>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30" fontId="273" fillId="0" borderId="0" applyProtection="0">
      <alignment horizontal="center"/>
    </xf>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3"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238" fillId="0" borderId="75" applyNumberFormat="0" applyBorder="0" applyAlignment="0" applyProtection="0">
      <alignment horizontal="right"/>
      <protection locked="0"/>
    </xf>
    <xf numFmtId="0" fontId="186" fillId="133" borderId="0" applyNumberFormat="0" applyFont="0" applyBorder="0" applyAlignment="0"/>
    <xf numFmtId="0" fontId="2" fillId="0" borderId="0" applyNumberFormat="0" applyFont="0" applyFill="0" applyBorder="0" applyAlignment="0" applyProtection="0"/>
    <xf numFmtId="3" fontId="2" fillId="74" borderId="123">
      <alignment horizontal="right"/>
      <protection locked="0"/>
    </xf>
    <xf numFmtId="0" fontId="10" fillId="0" borderId="0"/>
    <xf numFmtId="3" fontId="2" fillId="74" borderId="123">
      <alignment horizontal="right"/>
      <protection locked="0"/>
    </xf>
    <xf numFmtId="0" fontId="2" fillId="0" borderId="0" applyNumberFormat="0" applyFont="0" applyFill="0" applyBorder="0" applyAlignment="0" applyProtection="0"/>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74" borderId="123">
      <alignment horizontal="right"/>
      <protection locked="0"/>
    </xf>
    <xf numFmtId="0" fontId="10" fillId="0" borderId="0"/>
    <xf numFmtId="260" fontId="2" fillId="74" borderId="123">
      <alignment horizontal="right"/>
      <protection locked="0"/>
    </xf>
    <xf numFmtId="0" fontId="2" fillId="0" borderId="0" applyNumberFormat="0" applyFont="0" applyFill="0" applyBorder="0" applyAlignment="0" applyProtection="0"/>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74" borderId="123" applyFont="0">
      <alignment horizontal="right"/>
      <protection locked="0"/>
    </xf>
    <xf numFmtId="0" fontId="10" fillId="0" borderId="0"/>
    <xf numFmtId="10" fontId="2" fillId="74" borderId="123" applyFont="0">
      <alignment horizontal="right"/>
      <protection locked="0"/>
    </xf>
    <xf numFmtId="0" fontId="2" fillId="0" borderId="0" applyNumberFormat="0" applyFont="0" applyFill="0" applyBorder="0" applyAlignment="0" applyProtection="0"/>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74" borderId="123">
      <alignment horizontal="right"/>
      <protection locked="0"/>
    </xf>
    <xf numFmtId="0" fontId="10" fillId="0" borderId="0"/>
    <xf numFmtId="9" fontId="2" fillId="74" borderId="123">
      <alignment horizontal="right"/>
      <protection locked="0"/>
    </xf>
    <xf numFmtId="0" fontId="2" fillId="0" borderId="0" applyNumberFormat="0" applyFont="0" applyFill="0" applyBorder="0" applyAlignment="0" applyProtection="0"/>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74" borderId="123">
      <alignment horizontal="center" wrapText="1"/>
    </xf>
    <xf numFmtId="0" fontId="10" fillId="0" borderId="0"/>
    <xf numFmtId="0" fontId="2" fillId="74" borderId="123">
      <alignment horizontal="center" wrapText="1"/>
    </xf>
    <xf numFmtId="0" fontId="2" fillId="0" borderId="0" applyNumberFormat="0" applyFont="0" applyFill="0" applyBorder="0" applyAlignment="0" applyProtection="0"/>
    <xf numFmtId="0" fontId="2" fillId="74" borderId="123">
      <alignment horizontal="center" wrapText="1"/>
    </xf>
    <xf numFmtId="0" fontId="2" fillId="74" borderId="123">
      <alignment horizontal="center" wrapText="1"/>
    </xf>
    <xf numFmtId="0" fontId="2" fillId="74" borderId="123">
      <alignment horizontal="center" wrapText="1"/>
    </xf>
    <xf numFmtId="0" fontId="2" fillId="74" borderId="123">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2" fillId="74" borderId="123">
      <alignment horizontal="center" wrapText="1"/>
    </xf>
    <xf numFmtId="0" fontId="2" fillId="74" borderId="123">
      <alignment horizontal="center" wrapText="1"/>
    </xf>
    <xf numFmtId="0" fontId="2" fillId="74" borderId="123">
      <alignment horizontal="center" wrapText="1"/>
    </xf>
    <xf numFmtId="0" fontId="2" fillId="74" borderId="123">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74" borderId="123" applyNumberFormat="0" applyFont="0">
      <alignment horizontal="center" wrapText="1"/>
      <protection locked="0"/>
    </xf>
    <xf numFmtId="0" fontId="10" fillId="0" borderId="0"/>
    <xf numFmtId="0" fontId="2" fillId="74" borderId="123" applyNumberFormat="0" applyFont="0">
      <alignment horizontal="center" wrapText="1"/>
      <protection locked="0"/>
    </xf>
    <xf numFmtId="0" fontId="2" fillId="0" borderId="0" applyNumberFormat="0" applyFont="0" applyFill="0" applyBorder="0" applyAlignment="0" applyProtection="0"/>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66"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10" fillId="0" borderId="0"/>
    <xf numFmtId="0" fontId="10" fillId="0" borderId="0"/>
    <xf numFmtId="0" fontId="10" fillId="0" borderId="0"/>
    <xf numFmtId="0" fontId="10" fillId="0" borderId="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8" fillId="63" borderId="164" applyNumberFormat="0" applyAlignment="0" applyProtection="0"/>
    <xf numFmtId="0" fontId="68"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4" applyNumberFormat="0" applyAlignment="0" applyProtection="0"/>
    <xf numFmtId="0" fontId="68" fillId="63" borderId="164" applyNumberFormat="0" applyAlignment="0" applyProtection="0"/>
    <xf numFmtId="173" fontId="234" fillId="134" borderId="75"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32"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5" fillId="0" borderId="0" applyFont="0" applyFill="0" applyBorder="0" applyAlignment="0">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8" fillId="57" borderId="123"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3" fontId="289" fillId="135"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290" fillId="0" borderId="0" applyFill="0" applyBorder="0" applyProtection="0">
      <alignment horizontal="left"/>
    </xf>
    <xf numFmtId="0" fontId="291" fillId="0" borderId="0" applyFill="0" applyBorder="0" applyProtection="0">
      <alignment horizontal="left"/>
    </xf>
    <xf numFmtId="1" fontId="292"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74" borderId="0" applyNumberFormat="0" applyFont="0" applyBorder="0" applyAlignment="0" applyProtection="0"/>
    <xf numFmtId="0" fontId="19" fillId="131" borderId="75" applyNumberFormat="0" applyFont="0" applyBorder="0" applyAlignment="0" applyProtection="0">
      <alignment horizontal="center"/>
    </xf>
    <xf numFmtId="0" fontId="19" fillId="131" borderId="7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9" fillId="96" borderId="75" applyNumberFormat="0" applyFont="0" applyBorder="0" applyAlignment="0" applyProtection="0">
      <alignment horizontal="center"/>
    </xf>
    <xf numFmtId="0" fontId="19" fillId="96" borderId="7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61" fillId="0" borderId="16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0"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3"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2"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10" fontId="2" fillId="0" borderId="169"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54" fillId="0" borderId="0"/>
    <xf numFmtId="0" fontId="2" fillId="0" borderId="0" applyNumberFormat="0" applyFont="0" applyFill="0" applyBorder="0" applyAlignment="0" applyProtection="0"/>
    <xf numFmtId="0" fontId="10" fillId="0" borderId="0"/>
    <xf numFmtId="0" fontId="46" fillId="69" borderId="69">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94"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10" fillId="0" borderId="134">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5" fillId="0" borderId="0">
      <protection locked="0"/>
    </xf>
    <xf numFmtId="0" fontId="295"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45" fillId="92" borderId="69"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7" fontId="296" fillId="0" borderId="0" applyNumberFormat="0" applyFill="0" applyBorder="0" applyAlignment="0" applyProtection="0"/>
    <xf numFmtId="295" fontId="296" fillId="0" borderId="0" applyNumberFormat="0" applyFill="0" applyBorder="0" applyAlignment="0" applyProtection="0"/>
    <xf numFmtId="3" fontId="210" fillId="0" borderId="134">
      <alignment vertical="center"/>
    </xf>
    <xf numFmtId="0" fontId="10" fillId="0" borderId="0"/>
    <xf numFmtId="0" fontId="178" fillId="111"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200" fillId="0" borderId="0"/>
    <xf numFmtId="0" fontId="10" fillId="0" borderId="0"/>
    <xf numFmtId="38" fontId="297" fillId="0" borderId="0">
      <alignment horizontal="center"/>
    </xf>
    <xf numFmtId="0" fontId="10" fillId="0" borderId="0"/>
    <xf numFmtId="0" fontId="298" fillId="45" borderId="123"/>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165" fontId="299" fillId="0" borderId="0">
      <alignment horizontal="right"/>
    </xf>
    <xf numFmtId="0" fontId="10" fillId="0" borderId="0"/>
    <xf numFmtId="0" fontId="2" fillId="0" borderId="17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300" fillId="88" borderId="164" applyNumberFormat="0" applyProtection="0">
      <alignment vertical="center"/>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189" fillId="137" borderId="164"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301" fillId="139" borderId="0"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45" fillId="133" borderId="172"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72" applyNumberFormat="0" applyProtection="0">
      <alignment horizontal="left" vertical="center" indent="1"/>
    </xf>
    <xf numFmtId="0" fontId="45" fillId="133" borderId="172" applyNumberFormat="0" applyProtection="0">
      <alignment horizontal="left" vertical="center" indent="1"/>
    </xf>
    <xf numFmtId="0" fontId="2" fillId="0" borderId="0" applyNumberFormat="0" applyFont="0" applyFill="0" applyBorder="0" applyAlignment="0" applyProtection="0"/>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300" fillId="107" borderId="164" applyNumberFormat="0" applyProtection="0">
      <alignment vertical="center"/>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340" fontId="29" fillId="131" borderId="172" applyProtection="0">
      <alignment horizontal="right" vertical="center"/>
    </xf>
    <xf numFmtId="340" fontId="29" fillId="131"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72" applyProtection="0">
      <alignment horizontal="right" vertical="center"/>
    </xf>
    <xf numFmtId="340" fontId="29" fillId="131" borderId="172" applyProtection="0">
      <alignment horizontal="right" vertical="center"/>
    </xf>
    <xf numFmtId="340" fontId="29" fillId="131"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4" fontId="300" fillId="138" borderId="164" applyNumberFormat="0" applyProtection="0">
      <alignment horizontal="right" vertical="center"/>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302" fillId="0" borderId="0"/>
    <xf numFmtId="4" fontId="207" fillId="138" borderId="164" applyNumberFormat="0" applyProtection="0">
      <alignment horizontal="right" vertical="center"/>
    </xf>
    <xf numFmtId="4" fontId="207" fillId="138" borderId="164" applyNumberFormat="0" applyProtection="0">
      <alignment horizontal="right" vertical="center"/>
    </xf>
    <xf numFmtId="4" fontId="207" fillId="138" borderId="164" applyNumberFormat="0" applyProtection="0">
      <alignment horizontal="right" vertical="center"/>
    </xf>
    <xf numFmtId="4" fontId="207" fillId="138" borderId="164" applyNumberFormat="0" applyProtection="0">
      <alignment horizontal="right" vertical="center"/>
    </xf>
    <xf numFmtId="4" fontId="207" fillId="138" borderId="164"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303" fillId="0" borderId="0"/>
    <xf numFmtId="341" fontId="161" fillId="0" borderId="0"/>
    <xf numFmtId="342" fontId="161" fillId="0" borderId="0"/>
    <xf numFmtId="0" fontId="211" fillId="0" borderId="26"/>
    <xf numFmtId="0" fontId="304" fillId="71" borderId="107"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5" fillId="141" borderId="0"/>
    <xf numFmtId="0" fontId="306" fillId="141" borderId="0"/>
    <xf numFmtId="0" fontId="307" fillId="141" borderId="173">
      <alignment horizontal="right"/>
    </xf>
    <xf numFmtId="0" fontId="307" fillId="141" borderId="0"/>
    <xf numFmtId="0" fontId="305" fillId="69" borderId="173">
      <protection locked="0"/>
    </xf>
    <xf numFmtId="0" fontId="305" fillId="141" borderId="0"/>
    <xf numFmtId="0" fontId="308" fillId="71" borderId="0"/>
    <xf numFmtId="0" fontId="308" fillId="98" borderId="0"/>
    <xf numFmtId="0" fontId="308"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9" fillId="0" borderId="0">
      <alignment horizontal="right"/>
    </xf>
    <xf numFmtId="0" fontId="232" fillId="0" borderId="0"/>
    <xf numFmtId="164" fontId="202" fillId="142" borderId="0" applyNumberFormat="0" applyFont="0"/>
    <xf numFmtId="0" fontId="161" fillId="143" borderId="0" applyNumberFormat="0" applyFont="0" applyBorder="0" applyAlignment="0" applyProtection="0"/>
    <xf numFmtId="346" fontId="309" fillId="0" borderId="0" applyFont="0" applyFill="0" applyBorder="0" applyAlignment="0" applyProtection="0"/>
    <xf numFmtId="1" fontId="2" fillId="0" borderId="0"/>
    <xf numFmtId="347" fontId="2" fillId="69" borderId="123">
      <alignment horizontal="center"/>
    </xf>
    <xf numFmtId="0" fontId="10" fillId="0" borderId="0"/>
    <xf numFmtId="347" fontId="2" fillId="69" borderId="123">
      <alignment horizontal="center"/>
    </xf>
    <xf numFmtId="0" fontId="2" fillId="0" borderId="0" applyNumberFormat="0" applyFont="0" applyFill="0" applyBorder="0" applyAlignment="0" applyProtection="0"/>
    <xf numFmtId="347" fontId="2" fillId="69" borderId="123">
      <alignment horizontal="center"/>
    </xf>
    <xf numFmtId="347" fontId="2" fillId="69" borderId="123">
      <alignment horizontal="center"/>
    </xf>
    <xf numFmtId="347" fontId="2" fillId="69" borderId="123">
      <alignment horizontal="center"/>
    </xf>
    <xf numFmtId="347" fontId="2" fillId="69" borderId="123">
      <alignment horizontal="center"/>
    </xf>
    <xf numFmtId="3" fontId="210" fillId="0" borderId="134">
      <alignment vertical="center"/>
    </xf>
    <xf numFmtId="0" fontId="2" fillId="0" borderId="0" applyNumberFormat="0" applyFont="0" applyFill="0" applyBorder="0" applyAlignment="0" applyProtection="0"/>
    <xf numFmtId="0" fontId="10" fillId="0" borderId="0"/>
    <xf numFmtId="347" fontId="2" fillId="69" borderId="123">
      <alignment horizontal="center"/>
    </xf>
    <xf numFmtId="347" fontId="2" fillId="69" borderId="123">
      <alignment horizontal="center"/>
    </xf>
    <xf numFmtId="347" fontId="2" fillId="69" borderId="123">
      <alignment horizontal="center"/>
    </xf>
    <xf numFmtId="347" fontId="2" fillId="69" borderId="123">
      <alignment horizontal="center"/>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 fontId="2" fillId="69" borderId="123" applyFont="0">
      <alignment horizontal="right"/>
    </xf>
    <xf numFmtId="0" fontId="10" fillId="0" borderId="0"/>
    <xf numFmtId="3" fontId="2" fillId="69" borderId="123"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3" applyFont="0">
      <alignment horizontal="right" vertical="center"/>
    </xf>
    <xf numFmtId="3" fontId="2" fillId="69" borderId="123" applyFont="0">
      <alignment horizontal="right" vertical="center"/>
    </xf>
    <xf numFmtId="3" fontId="2" fillId="69" borderId="123" applyFont="0">
      <alignment horizontal="right" vertical="center"/>
    </xf>
    <xf numFmtId="3" fontId="2" fillId="69" borderId="123" applyFont="0">
      <alignment horizontal="right" vertical="center"/>
    </xf>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87" fontId="2" fillId="69" borderId="123" applyFont="0">
      <alignment horizontal="right"/>
    </xf>
    <xf numFmtId="0" fontId="10" fillId="0" borderId="0"/>
    <xf numFmtId="187" fontId="2" fillId="69" borderId="123" applyFont="0">
      <alignment horizontal="right"/>
    </xf>
    <xf numFmtId="0" fontId="2" fillId="0" borderId="0" applyNumberFormat="0" applyFont="0" applyFill="0" applyBorder="0" applyAlignment="0" applyProtection="0"/>
    <xf numFmtId="187" fontId="2" fillId="69" borderId="123" applyFont="0">
      <alignment horizontal="right"/>
    </xf>
    <xf numFmtId="187" fontId="2" fillId="69" borderId="123" applyFont="0">
      <alignment horizontal="right"/>
    </xf>
    <xf numFmtId="187" fontId="2" fillId="69" borderId="123" applyFont="0">
      <alignment horizontal="right"/>
    </xf>
    <xf numFmtId="187"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87" fontId="2" fillId="69" borderId="123" applyFont="0">
      <alignment horizontal="right"/>
    </xf>
    <xf numFmtId="187" fontId="2" fillId="69" borderId="123" applyFont="0">
      <alignment horizontal="right"/>
    </xf>
    <xf numFmtId="187" fontId="2" fillId="69" borderId="123" applyFont="0">
      <alignment horizontal="right"/>
    </xf>
    <xf numFmtId="187"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69" borderId="123" applyFont="0">
      <alignment horizontal="right"/>
    </xf>
    <xf numFmtId="0" fontId="10" fillId="0" borderId="0"/>
    <xf numFmtId="260" fontId="2" fillId="69" borderId="123" applyFont="0">
      <alignment horizontal="right"/>
    </xf>
    <xf numFmtId="0" fontId="2" fillId="0" borderId="0" applyNumberFormat="0" applyFont="0" applyFill="0" applyBorder="0" applyAlignment="0" applyProtection="0"/>
    <xf numFmtId="260" fontId="2" fillId="69" borderId="123" applyFont="0">
      <alignment horizontal="right"/>
    </xf>
    <xf numFmtId="260" fontId="2" fillId="69" borderId="123" applyFont="0">
      <alignment horizontal="right"/>
    </xf>
    <xf numFmtId="260" fontId="2" fillId="69" borderId="123" applyFont="0">
      <alignment horizontal="right"/>
    </xf>
    <xf numFmtId="26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260" fontId="2" fillId="69" borderId="123" applyFont="0">
      <alignment horizontal="right"/>
    </xf>
    <xf numFmtId="260" fontId="2" fillId="69" borderId="123" applyFont="0">
      <alignment horizontal="right"/>
    </xf>
    <xf numFmtId="260" fontId="2" fillId="69" borderId="123" applyFont="0">
      <alignment horizontal="right"/>
    </xf>
    <xf numFmtId="26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69" borderId="123" applyFont="0">
      <alignment horizontal="right"/>
    </xf>
    <xf numFmtId="0" fontId="10" fillId="0" borderId="0"/>
    <xf numFmtId="10" fontId="2" fillId="69" borderId="123" applyFont="0">
      <alignment horizontal="right"/>
    </xf>
    <xf numFmtId="0" fontId="2" fillId="0" borderId="0" applyNumberFormat="0" applyFont="0" applyFill="0" applyBorder="0" applyAlignment="0" applyProtection="0"/>
    <xf numFmtId="10" fontId="2" fillId="69" borderId="123" applyFont="0">
      <alignment horizontal="right"/>
    </xf>
    <xf numFmtId="10" fontId="2" fillId="69" borderId="123" applyFont="0">
      <alignment horizontal="right"/>
    </xf>
    <xf numFmtId="10" fontId="2" fillId="69" borderId="123" applyFont="0">
      <alignment horizontal="right"/>
    </xf>
    <xf numFmtId="1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69" borderId="123" applyFont="0">
      <alignment horizontal="right"/>
    </xf>
    <xf numFmtId="10" fontId="2" fillId="69" borderId="123" applyFont="0">
      <alignment horizontal="right"/>
    </xf>
    <xf numFmtId="10" fontId="2" fillId="69" borderId="123" applyFont="0">
      <alignment horizontal="right"/>
    </xf>
    <xf numFmtId="10"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69" borderId="123" applyFont="0">
      <alignment horizontal="right"/>
    </xf>
    <xf numFmtId="0" fontId="10" fillId="0" borderId="0"/>
    <xf numFmtId="9" fontId="2" fillId="69" borderId="123" applyFont="0">
      <alignment horizontal="right"/>
    </xf>
    <xf numFmtId="0" fontId="2" fillId="0" borderId="0" applyNumberFormat="0" applyFont="0" applyFill="0" applyBorder="0" applyAlignment="0" applyProtection="0"/>
    <xf numFmtId="9" fontId="2" fillId="69" borderId="123" applyFont="0">
      <alignment horizontal="right"/>
    </xf>
    <xf numFmtId="9" fontId="2" fillId="69" borderId="123" applyFont="0">
      <alignment horizontal="right"/>
    </xf>
    <xf numFmtId="9" fontId="2" fillId="69" borderId="123" applyFont="0">
      <alignment horizontal="right"/>
    </xf>
    <xf numFmtId="9"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69" borderId="123" applyFont="0">
      <alignment horizontal="right"/>
    </xf>
    <xf numFmtId="9" fontId="2" fillId="69" borderId="123" applyFont="0">
      <alignment horizontal="right"/>
    </xf>
    <xf numFmtId="9" fontId="2" fillId="69" borderId="123" applyFont="0">
      <alignment horizontal="right"/>
    </xf>
    <xf numFmtId="9" fontId="2" fillId="69"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48" fontId="2" fillId="69" borderId="123" applyFont="0">
      <alignment horizontal="center" wrapText="1"/>
    </xf>
    <xf numFmtId="0" fontId="10" fillId="0" borderId="0"/>
    <xf numFmtId="348" fontId="2" fillId="69" borderId="123" applyFont="0">
      <alignment horizontal="center" wrapText="1"/>
    </xf>
    <xf numFmtId="0" fontId="2" fillId="0" borderId="0" applyNumberFormat="0" applyFont="0" applyFill="0" applyBorder="0" applyAlignment="0" applyProtection="0"/>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65" fontId="310"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1" fillId="105" borderId="174" applyNumberFormat="0" applyBorder="0">
      <alignment horizontal="centerContinuous"/>
    </xf>
    <xf numFmtId="0" fontId="311" fillId="105" borderId="174" applyNumberFormat="0" applyBorder="0">
      <alignment horizontal="centerContinuous"/>
    </xf>
    <xf numFmtId="0" fontId="311" fillId="105" borderId="174" applyNumberFormat="0" applyBorder="0">
      <alignment horizontal="centerContinuous"/>
    </xf>
    <xf numFmtId="0" fontId="311" fillId="105" borderId="174" applyNumberFormat="0" applyBorder="0">
      <alignment horizontal="centerContinuous"/>
    </xf>
    <xf numFmtId="38" fontId="174" fillId="0" borderId="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7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45" fillId="0" borderId="0" applyNumberFormat="0"/>
    <xf numFmtId="0" fontId="10" fillId="0" borderId="0"/>
    <xf numFmtId="165" fontId="312"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5" applyBorder="0"/>
    <xf numFmtId="3" fontId="2" fillId="68" borderId="125" applyBorder="0"/>
    <xf numFmtId="3" fontId="2" fillId="68" borderId="125" applyBorder="0"/>
    <xf numFmtId="3" fontId="2" fillId="68" borderId="125" applyBorder="0"/>
    <xf numFmtId="3" fontId="2" fillId="68" borderId="125" applyBorder="0"/>
    <xf numFmtId="0" fontId="10" fillId="0" borderId="0"/>
    <xf numFmtId="221" fontId="161"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3" fillId="0" borderId="0"/>
    <xf numFmtId="344"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4" fillId="0" borderId="75"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2" fillId="68" borderId="0">
      <alignment horizontal="center"/>
    </xf>
    <xf numFmtId="0" fontId="2" fillId="0" borderId="0" applyNumberFormat="0" applyFont="0" applyFill="0" applyBorder="0" applyAlignment="0" applyProtection="0"/>
    <xf numFmtId="0" fontId="10" fillId="0" borderId="0"/>
    <xf numFmtId="236" fontId="312"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1" fillId="0" borderId="0"/>
    <xf numFmtId="40" fontId="315" fillId="0" borderId="0" applyBorder="0">
      <alignment horizontal="right"/>
    </xf>
    <xf numFmtId="0" fontId="316" fillId="0" borderId="0" applyNumberFormat="0" applyFont="0" applyBorder="0" applyAlignment="0">
      <alignment horizontal="left"/>
    </xf>
    <xf numFmtId="0" fontId="161" fillId="0" borderId="123" applyNumberFormat="0" applyFont="0" applyFill="0" applyBorder="0" applyAlignment="0">
      <protection hidden="1"/>
    </xf>
    <xf numFmtId="0" fontId="10" fillId="0" borderId="0"/>
    <xf numFmtId="0" fontId="161" fillId="0" borderId="123" applyNumberFormat="0" applyFont="0" applyFill="0" applyBorder="0" applyAlignment="0">
      <protection hidden="1"/>
    </xf>
    <xf numFmtId="0" fontId="10" fillId="0" borderId="0"/>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3" fontId="210" fillId="0" borderId="134">
      <alignment vertical="center"/>
    </xf>
    <xf numFmtId="0" fontId="2" fillId="0" borderId="0" applyNumberFormat="0" applyFont="0" applyFill="0" applyBorder="0" applyAlignment="0" applyProtection="0"/>
    <xf numFmtId="0" fontId="10" fillId="0" borderId="0"/>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0" fontId="161" fillId="0" borderId="123" applyNumberFormat="0" applyFont="0" applyFill="0" applyBorder="0" applyAlignment="0">
      <protection hidden="1"/>
    </xf>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 fontId="2" fillId="144" borderId="123" applyFont="0">
      <alignment horizontal="right"/>
    </xf>
    <xf numFmtId="0" fontId="10" fillId="0" borderId="0"/>
    <xf numFmtId="1" fontId="2" fillId="144" borderId="123" applyFont="0">
      <alignment horizontal="right"/>
    </xf>
    <xf numFmtId="0" fontId="2" fillId="0" borderId="0" applyNumberFormat="0" applyFont="0" applyFill="0" applyBorder="0" applyAlignment="0" applyProtection="0"/>
    <xf numFmtId="1" fontId="2" fillId="144" borderId="123" applyFont="0">
      <alignment horizontal="right"/>
    </xf>
    <xf numFmtId="1" fontId="2" fillId="144" borderId="123" applyFont="0">
      <alignment horizontal="right"/>
    </xf>
    <xf numFmtId="1" fontId="2" fillId="144" borderId="123" applyFont="0">
      <alignment horizontal="right"/>
    </xf>
    <xf numFmtId="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 fontId="2" fillId="144" borderId="123" applyFont="0">
      <alignment horizontal="right"/>
    </xf>
    <xf numFmtId="1" fontId="2" fillId="144" borderId="123" applyFont="0">
      <alignment horizontal="right"/>
    </xf>
    <xf numFmtId="1" fontId="2" fillId="144" borderId="123" applyFont="0">
      <alignment horizontal="right"/>
    </xf>
    <xf numFmtId="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4" fontId="2" fillId="144" borderId="123" applyFont="0"/>
    <xf numFmtId="0" fontId="10" fillId="0" borderId="0"/>
    <xf numFmtId="304" fontId="2" fillId="144" borderId="123" applyFont="0"/>
    <xf numFmtId="0" fontId="2" fillId="0" borderId="0" applyNumberFormat="0" applyFont="0" applyFill="0" applyBorder="0" applyAlignment="0" applyProtection="0"/>
    <xf numFmtId="304" fontId="2" fillId="144" borderId="123" applyFont="0"/>
    <xf numFmtId="304" fontId="2" fillId="144" borderId="123" applyFont="0"/>
    <xf numFmtId="304" fontId="2" fillId="144" borderId="123" applyFont="0"/>
    <xf numFmtId="304" fontId="2" fillId="144" borderId="123" applyFont="0"/>
    <xf numFmtId="3" fontId="210" fillId="0" borderId="134">
      <alignment vertical="center"/>
    </xf>
    <xf numFmtId="0" fontId="2" fillId="0" borderId="0" applyNumberFormat="0" applyFont="0" applyFill="0" applyBorder="0" applyAlignment="0" applyProtection="0"/>
    <xf numFmtId="0" fontId="10" fillId="0" borderId="0"/>
    <xf numFmtId="304" fontId="2" fillId="144" borderId="123" applyFont="0"/>
    <xf numFmtId="304" fontId="2" fillId="144" borderId="123" applyFont="0"/>
    <xf numFmtId="304" fontId="2" fillId="144" borderId="123" applyFont="0"/>
    <xf numFmtId="304" fontId="2" fillId="144"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144" borderId="123" applyFont="0">
      <alignment horizontal="right"/>
    </xf>
    <xf numFmtId="0" fontId="10" fillId="0" borderId="0"/>
    <xf numFmtId="9" fontId="2" fillId="144" borderId="123" applyFont="0">
      <alignment horizontal="right"/>
    </xf>
    <xf numFmtId="0" fontId="2" fillId="0" borderId="0" applyNumberFormat="0" applyFont="0" applyFill="0" applyBorder="0" applyAlignment="0" applyProtection="0"/>
    <xf numFmtId="9" fontId="2" fillId="144" borderId="123" applyFont="0">
      <alignment horizontal="right"/>
    </xf>
    <xf numFmtId="9" fontId="2" fillId="144" borderId="123" applyFont="0">
      <alignment horizontal="right"/>
    </xf>
    <xf numFmtId="9" fontId="2" fillId="144" borderId="123" applyFont="0">
      <alignment horizontal="right"/>
    </xf>
    <xf numFmtId="9"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144" borderId="123" applyFont="0">
      <alignment horizontal="right"/>
    </xf>
    <xf numFmtId="9" fontId="2" fillId="144" borderId="123" applyFont="0">
      <alignment horizontal="right"/>
    </xf>
    <xf numFmtId="9" fontId="2" fillId="144" borderId="123" applyFont="0">
      <alignment horizontal="right"/>
    </xf>
    <xf numFmtId="9"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31" fontId="2" fillId="144" borderId="123" applyFont="0">
      <alignment horizontal="right"/>
    </xf>
    <xf numFmtId="0" fontId="10" fillId="0" borderId="0"/>
    <xf numFmtId="331" fontId="2" fillId="144" borderId="123" applyFont="0">
      <alignment horizontal="right"/>
    </xf>
    <xf numFmtId="0" fontId="2" fillId="0" borderId="0" applyNumberFormat="0" applyFont="0" applyFill="0" applyBorder="0" applyAlignment="0" applyProtection="0"/>
    <xf numFmtId="331" fontId="2" fillId="144" borderId="123" applyFont="0">
      <alignment horizontal="right"/>
    </xf>
    <xf numFmtId="331" fontId="2" fillId="144" borderId="123" applyFont="0">
      <alignment horizontal="right"/>
    </xf>
    <xf numFmtId="331" fontId="2" fillId="144" borderId="123" applyFont="0">
      <alignment horizontal="right"/>
    </xf>
    <xf numFmtId="33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31" fontId="2" fillId="144" borderId="123" applyFont="0">
      <alignment horizontal="right"/>
    </xf>
    <xf numFmtId="331" fontId="2" fillId="144" borderId="123" applyFont="0">
      <alignment horizontal="right"/>
    </xf>
    <xf numFmtId="331" fontId="2" fillId="144" borderId="123" applyFont="0">
      <alignment horizontal="right"/>
    </xf>
    <xf numFmtId="331"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144" borderId="123" applyFont="0">
      <alignment horizontal="right"/>
    </xf>
    <xf numFmtId="0" fontId="10" fillId="0" borderId="0"/>
    <xf numFmtId="10" fontId="2" fillId="144" borderId="123" applyFont="0">
      <alignment horizontal="right"/>
    </xf>
    <xf numFmtId="0" fontId="2" fillId="0" borderId="0" applyNumberFormat="0" applyFont="0" applyFill="0" applyBorder="0" applyAlignment="0" applyProtection="0"/>
    <xf numFmtId="10" fontId="2" fillId="144" borderId="123" applyFont="0">
      <alignment horizontal="right"/>
    </xf>
    <xf numFmtId="10" fontId="2" fillId="144" borderId="123" applyFont="0">
      <alignment horizontal="right"/>
    </xf>
    <xf numFmtId="10" fontId="2" fillId="144" borderId="123" applyFont="0">
      <alignment horizontal="right"/>
    </xf>
    <xf numFmtId="10"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144" borderId="123" applyFont="0">
      <alignment horizontal="right"/>
    </xf>
    <xf numFmtId="10" fontId="2" fillId="144" borderId="123" applyFont="0">
      <alignment horizontal="right"/>
    </xf>
    <xf numFmtId="10" fontId="2" fillId="144" borderId="123" applyFont="0">
      <alignment horizontal="right"/>
    </xf>
    <xf numFmtId="10" fontId="2" fillId="144"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144" borderId="123" applyFont="0">
      <alignment horizontal="center" wrapText="1"/>
    </xf>
    <xf numFmtId="0" fontId="10" fillId="0" borderId="0"/>
    <xf numFmtId="0" fontId="2" fillId="144" borderId="123" applyFont="0">
      <alignment horizontal="center" wrapText="1"/>
    </xf>
    <xf numFmtId="0" fontId="2" fillId="0" borderId="0" applyNumberFormat="0" applyFont="0" applyFill="0" applyBorder="0" applyAlignment="0" applyProtection="0"/>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9" fontId="2" fillId="144" borderId="123" applyFont="0"/>
    <xf numFmtId="0" fontId="10" fillId="0" borderId="0"/>
    <xf numFmtId="0" fontId="10" fillId="0" borderId="0"/>
    <xf numFmtId="3" fontId="210" fillId="0" borderId="134">
      <alignment vertical="center"/>
    </xf>
    <xf numFmtId="0" fontId="10" fillId="0" borderId="0"/>
    <xf numFmtId="0" fontId="10" fillId="0" borderId="0"/>
    <xf numFmtId="49" fontId="2" fillId="144" borderId="123" applyFont="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304" fontId="2" fillId="145" borderId="123" applyFont="0"/>
    <xf numFmtId="0" fontId="10" fillId="0" borderId="0"/>
    <xf numFmtId="304" fontId="2" fillId="145" borderId="123" applyFont="0"/>
    <xf numFmtId="0" fontId="2" fillId="0" borderId="0" applyNumberFormat="0" applyFont="0" applyFill="0" applyBorder="0" applyAlignment="0" applyProtection="0"/>
    <xf numFmtId="304" fontId="2" fillId="145" borderId="123" applyFont="0"/>
    <xf numFmtId="304" fontId="2" fillId="145" borderId="123" applyFont="0"/>
    <xf numFmtId="304" fontId="2" fillId="145" borderId="123" applyFont="0"/>
    <xf numFmtId="304" fontId="2" fillId="145" borderId="123" applyFont="0"/>
    <xf numFmtId="3" fontId="210" fillId="0" borderId="134">
      <alignment vertical="center"/>
    </xf>
    <xf numFmtId="0" fontId="2" fillId="0" borderId="0" applyNumberFormat="0" applyFont="0" applyFill="0" applyBorder="0" applyAlignment="0" applyProtection="0"/>
    <xf numFmtId="0" fontId="10" fillId="0" borderId="0"/>
    <xf numFmtId="304" fontId="2" fillId="145" borderId="123" applyFont="0"/>
    <xf numFmtId="304" fontId="2" fillId="145" borderId="123" applyFont="0"/>
    <xf numFmtId="304" fontId="2" fillId="145" borderId="123" applyFont="0"/>
    <xf numFmtId="304" fontId="2" fillId="145"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145" borderId="123" applyFont="0">
      <alignment horizontal="right"/>
    </xf>
    <xf numFmtId="0" fontId="10" fillId="0" borderId="0"/>
    <xf numFmtId="9" fontId="2" fillId="145" borderId="123" applyFont="0">
      <alignment horizontal="right"/>
    </xf>
    <xf numFmtId="0" fontId="2" fillId="0" borderId="0" applyNumberFormat="0" applyFont="0" applyFill="0" applyBorder="0" applyAlignment="0" applyProtection="0"/>
    <xf numFmtId="9" fontId="2" fillId="145" borderId="123" applyFont="0">
      <alignment horizontal="right"/>
    </xf>
    <xf numFmtId="9" fontId="2" fillId="145" borderId="123" applyFont="0">
      <alignment horizontal="right"/>
    </xf>
    <xf numFmtId="9" fontId="2" fillId="145" borderId="123" applyFont="0">
      <alignment horizontal="right"/>
    </xf>
    <xf numFmtId="9" fontId="2" fillId="145"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145" borderId="123" applyFont="0">
      <alignment horizontal="right"/>
    </xf>
    <xf numFmtId="9" fontId="2" fillId="145" borderId="123" applyFont="0">
      <alignment horizontal="right"/>
    </xf>
    <xf numFmtId="9" fontId="2" fillId="145" borderId="123" applyFont="0">
      <alignment horizontal="right"/>
    </xf>
    <xf numFmtId="9" fontId="2" fillId="145"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311" fontId="2" fillId="146" borderId="123">
      <alignment vertical="center"/>
    </xf>
    <xf numFmtId="311" fontId="2" fillId="146" borderId="123">
      <alignment vertical="center"/>
    </xf>
    <xf numFmtId="311" fontId="2" fillId="146" borderId="123">
      <alignment vertical="center"/>
    </xf>
    <xf numFmtId="311" fontId="2" fillId="146" borderId="123">
      <alignment vertical="center"/>
    </xf>
    <xf numFmtId="311" fontId="2" fillId="146" borderId="123">
      <alignment vertical="center"/>
    </xf>
    <xf numFmtId="304" fontId="2" fillId="93" borderId="123" applyFont="0">
      <alignment horizontal="right"/>
    </xf>
    <xf numFmtId="0" fontId="10" fillId="0" borderId="0"/>
    <xf numFmtId="304" fontId="2" fillId="93" borderId="123" applyFont="0">
      <alignment horizontal="right"/>
    </xf>
    <xf numFmtId="0" fontId="2" fillId="0" borderId="0" applyNumberFormat="0" applyFont="0" applyFill="0" applyBorder="0" applyAlignment="0" applyProtection="0"/>
    <xf numFmtId="304" fontId="2" fillId="93" borderId="123" applyFont="0">
      <alignment horizontal="right"/>
    </xf>
    <xf numFmtId="304" fontId="2" fillId="93" borderId="123" applyFont="0">
      <alignment horizontal="right"/>
    </xf>
    <xf numFmtId="304" fontId="2" fillId="93" borderId="123" applyFont="0">
      <alignment horizontal="right"/>
    </xf>
    <xf numFmtId="304"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04" fontId="2" fillId="93" borderId="123" applyFont="0">
      <alignment horizontal="right"/>
    </xf>
    <xf numFmtId="304" fontId="2" fillId="93" borderId="123" applyFont="0">
      <alignment horizontal="right"/>
    </xf>
    <xf numFmtId="304" fontId="2" fillId="93" borderId="123" applyFont="0">
      <alignment horizontal="right"/>
    </xf>
    <xf numFmtId="304"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 fontId="2" fillId="93" borderId="123" applyFont="0">
      <alignment horizontal="right"/>
    </xf>
    <xf numFmtId="0" fontId="10" fillId="0" borderId="0"/>
    <xf numFmtId="1" fontId="2" fillId="93" borderId="123" applyFont="0">
      <alignment horizontal="right"/>
    </xf>
    <xf numFmtId="0" fontId="2" fillId="0" borderId="0" applyNumberFormat="0" applyFont="0" applyFill="0" applyBorder="0" applyAlignment="0" applyProtection="0"/>
    <xf numFmtId="1" fontId="2" fillId="93" borderId="123" applyFont="0">
      <alignment horizontal="right"/>
    </xf>
    <xf numFmtId="1" fontId="2" fillId="93" borderId="123" applyFont="0">
      <alignment horizontal="right"/>
    </xf>
    <xf numFmtId="1" fontId="2" fillId="93" borderId="123" applyFont="0">
      <alignment horizontal="right"/>
    </xf>
    <xf numFmtId="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 fontId="2" fillId="93" borderId="123" applyFont="0">
      <alignment horizontal="right"/>
    </xf>
    <xf numFmtId="1" fontId="2" fillId="93" borderId="123" applyFont="0">
      <alignment horizontal="right"/>
    </xf>
    <xf numFmtId="1" fontId="2" fillId="93" borderId="123" applyFont="0">
      <alignment horizontal="right"/>
    </xf>
    <xf numFmtId="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04" fontId="2" fillId="93" borderId="123" applyFont="0"/>
    <xf numFmtId="0" fontId="10" fillId="0" borderId="0"/>
    <xf numFmtId="304" fontId="2" fillId="93" borderId="123" applyFont="0"/>
    <xf numFmtId="0" fontId="2" fillId="0" borderId="0" applyNumberFormat="0" applyFont="0" applyFill="0" applyBorder="0" applyAlignment="0" applyProtection="0"/>
    <xf numFmtId="304" fontId="2" fillId="93" borderId="123" applyFont="0"/>
    <xf numFmtId="304" fontId="2" fillId="93" borderId="123" applyFont="0"/>
    <xf numFmtId="304" fontId="2" fillId="93" borderId="123" applyFont="0"/>
    <xf numFmtId="304"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304" fontId="2" fillId="93" borderId="123" applyFont="0"/>
    <xf numFmtId="304" fontId="2" fillId="93" borderId="123" applyFont="0"/>
    <xf numFmtId="304" fontId="2" fillId="93" borderId="123" applyFont="0"/>
    <xf numFmtId="304"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260" fontId="2" fillId="93" borderId="123" applyFont="0"/>
    <xf numFmtId="0" fontId="10" fillId="0" borderId="0"/>
    <xf numFmtId="260" fontId="2" fillId="93" borderId="123" applyFont="0"/>
    <xf numFmtId="0" fontId="2" fillId="0" borderId="0" applyNumberFormat="0" applyFont="0" applyFill="0" applyBorder="0" applyAlignment="0" applyProtection="0"/>
    <xf numFmtId="260" fontId="2" fillId="93" borderId="123" applyFont="0"/>
    <xf numFmtId="260" fontId="2" fillId="93" borderId="123" applyFont="0"/>
    <xf numFmtId="260" fontId="2" fillId="93" borderId="123" applyFont="0"/>
    <xf numFmtId="260"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260" fontId="2" fillId="93" borderId="123" applyFont="0"/>
    <xf numFmtId="260" fontId="2" fillId="93" borderId="123" applyFont="0"/>
    <xf numFmtId="260" fontId="2" fillId="93" borderId="123" applyFont="0"/>
    <xf numFmtId="260" fontId="2" fillId="93" borderId="123" applyFo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93" borderId="123" applyFont="0">
      <alignment horizontal="right"/>
    </xf>
    <xf numFmtId="0" fontId="10" fillId="0" borderId="0"/>
    <xf numFmtId="10" fontId="2" fillId="93" borderId="123" applyFont="0">
      <alignment horizontal="right"/>
    </xf>
    <xf numFmtId="0" fontId="2" fillId="0" borderId="0" applyNumberFormat="0" applyFont="0" applyFill="0" applyBorder="0" applyAlignment="0" applyProtection="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9" fontId="2" fillId="93" borderId="123" applyFont="0">
      <alignment horizontal="right"/>
    </xf>
    <xf numFmtId="0" fontId="10" fillId="0" borderId="0"/>
    <xf numFmtId="9" fontId="2" fillId="93" borderId="123" applyFont="0">
      <alignment horizontal="right"/>
    </xf>
    <xf numFmtId="0" fontId="2" fillId="0" borderId="0" applyNumberFormat="0" applyFont="0" applyFill="0" applyBorder="0" applyAlignment="0" applyProtection="0"/>
    <xf numFmtId="9" fontId="2" fillId="93" borderId="123" applyFont="0">
      <alignment horizontal="right"/>
    </xf>
    <xf numFmtId="9" fontId="2" fillId="93" borderId="123" applyFont="0">
      <alignment horizontal="right"/>
    </xf>
    <xf numFmtId="9" fontId="2" fillId="93" borderId="123" applyFont="0">
      <alignment horizontal="right"/>
    </xf>
    <xf numFmtId="9"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9" fontId="2" fillId="93" borderId="123" applyFont="0">
      <alignment horizontal="right"/>
    </xf>
    <xf numFmtId="9" fontId="2" fillId="93" borderId="123" applyFont="0">
      <alignment horizontal="right"/>
    </xf>
    <xf numFmtId="9" fontId="2" fillId="93" borderId="123" applyFont="0">
      <alignment horizontal="right"/>
    </xf>
    <xf numFmtId="9"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31" fontId="2" fillId="93" borderId="123" applyFont="0">
      <alignment horizontal="right"/>
    </xf>
    <xf numFmtId="0" fontId="10" fillId="0" borderId="0"/>
    <xf numFmtId="331" fontId="2" fillId="93" borderId="123" applyFont="0">
      <alignment horizontal="right"/>
    </xf>
    <xf numFmtId="0" fontId="2" fillId="0" borderId="0" applyNumberFormat="0" applyFont="0" applyFill="0" applyBorder="0" applyAlignment="0" applyProtection="0"/>
    <xf numFmtId="331" fontId="2" fillId="93" borderId="123" applyFont="0">
      <alignment horizontal="right"/>
    </xf>
    <xf numFmtId="331" fontId="2" fillId="93" borderId="123" applyFont="0">
      <alignment horizontal="right"/>
    </xf>
    <xf numFmtId="331" fontId="2" fillId="93" borderId="123" applyFont="0">
      <alignment horizontal="right"/>
    </xf>
    <xf numFmtId="33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31" fontId="2" fillId="93" borderId="123" applyFont="0">
      <alignment horizontal="right"/>
    </xf>
    <xf numFmtId="331" fontId="2" fillId="93" borderId="123" applyFont="0">
      <alignment horizontal="right"/>
    </xf>
    <xf numFmtId="331" fontId="2" fillId="93" borderId="123" applyFont="0">
      <alignment horizontal="right"/>
    </xf>
    <xf numFmtId="331" fontId="2" fillId="93" borderId="123"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10" fontId="2" fillId="93" borderId="126"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6" applyFont="0">
      <alignment horizontal="right"/>
    </xf>
    <xf numFmtId="0" fontId="2" fillId="0" borderId="0" applyNumberFormat="0" applyFont="0" applyFill="0" applyBorder="0" applyAlignment="0" applyProtection="0"/>
    <xf numFmtId="10" fontId="2" fillId="93" borderId="126" applyFont="0">
      <alignment horizontal="right"/>
    </xf>
    <xf numFmtId="10" fontId="2" fillId="93" borderId="126" applyFont="0">
      <alignment horizontal="right"/>
    </xf>
    <xf numFmtId="10" fontId="2" fillId="93" borderId="126" applyFont="0">
      <alignment horizontal="right"/>
    </xf>
    <xf numFmtId="10" fontId="2" fillId="93" borderId="126"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10" fontId="2" fillId="93" borderId="126" applyFont="0">
      <alignment horizontal="right"/>
    </xf>
    <xf numFmtId="10" fontId="2" fillId="93" borderId="126" applyFont="0">
      <alignment horizontal="right"/>
    </xf>
    <xf numFmtId="10" fontId="2" fillId="93" borderId="126" applyFont="0">
      <alignment horizontal="right"/>
    </xf>
    <xf numFmtId="10" fontId="2" fillId="93" borderId="126" applyFont="0">
      <alignment horizontal="right"/>
    </xf>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93" borderId="123" applyFont="0">
      <alignment horizontal="center" wrapText="1"/>
      <protection locked="0"/>
    </xf>
    <xf numFmtId="0" fontId="10" fillId="0" borderId="0"/>
    <xf numFmtId="0" fontId="2" fillId="93" borderId="123" applyFont="0">
      <alignment horizontal="center" wrapText="1"/>
      <protection locked="0"/>
    </xf>
    <xf numFmtId="0" fontId="2" fillId="0" borderId="0" applyNumberFormat="0" applyFont="0" applyFill="0" applyBorder="0" applyAlignment="0" applyProtection="0"/>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49" fontId="2" fillId="93" borderId="123" applyFont="0"/>
    <xf numFmtId="0" fontId="10" fillId="0" borderId="0"/>
    <xf numFmtId="0" fontId="10" fillId="0" borderId="0"/>
    <xf numFmtId="3" fontId="210" fillId="0" borderId="134">
      <alignment vertical="center"/>
    </xf>
    <xf numFmtId="0" fontId="10" fillId="0" borderId="0"/>
    <xf numFmtId="0" fontId="10" fillId="0" borderId="0"/>
    <xf numFmtId="49" fontId="2" fillId="93" borderId="123" applyFont="0"/>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 fontId="210" fillId="0" borderId="134">
      <alignment vertical="center"/>
    </xf>
    <xf numFmtId="0" fontId="317" fillId="0" borderId="175" applyNumberFormat="0" applyAlignment="0" applyProtection="0"/>
    <xf numFmtId="0" fontId="318" fillId="0" borderId="175"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Alignment="0" applyProtection="0"/>
    <xf numFmtId="0" fontId="319" fillId="0" borderId="0" applyNumberFormat="0" applyFill="0" applyBorder="0" applyProtection="0"/>
    <xf numFmtId="0" fontId="320" fillId="0" borderId="0" applyNumberFormat="0" applyFill="0" applyBorder="0" applyProtection="0">
      <alignment vertical="top"/>
    </xf>
    <xf numFmtId="0" fontId="321" fillId="0" borderId="125"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1" fillId="0" borderId="125" applyNumberFormat="0" applyProtection="0">
      <alignment horizontal="left" vertical="top"/>
    </xf>
    <xf numFmtId="0" fontId="321" fillId="0" borderId="125" applyNumberFormat="0" applyProtection="0">
      <alignment horizontal="left" vertical="top"/>
    </xf>
    <xf numFmtId="0" fontId="2" fillId="0" borderId="0" applyNumberFormat="0" applyFont="0" applyFill="0" applyBorder="0" applyAlignment="0" applyProtection="0"/>
    <xf numFmtId="0" fontId="321" fillId="0" borderId="125" applyNumberFormat="0" applyProtection="0">
      <alignment horizontal="right" vertical="top"/>
    </xf>
    <xf numFmtId="0" fontId="321" fillId="0" borderId="125" applyNumberFormat="0" applyProtection="0">
      <alignment horizontal="right" vertical="top"/>
    </xf>
    <xf numFmtId="0" fontId="321" fillId="0" borderId="125" applyNumberFormat="0" applyProtection="0">
      <alignment horizontal="right" vertical="top"/>
    </xf>
    <xf numFmtId="0" fontId="321" fillId="0" borderId="125" applyNumberFormat="0" applyProtection="0">
      <alignment horizontal="right" vertical="top"/>
    </xf>
    <xf numFmtId="0" fontId="321" fillId="0" borderId="125" applyNumberFormat="0" applyProtection="0">
      <alignment horizontal="right" vertical="top"/>
    </xf>
    <xf numFmtId="0" fontId="318" fillId="0" borderId="0" applyNumberFormat="0" applyProtection="0">
      <alignment horizontal="left" vertical="top"/>
    </xf>
    <xf numFmtId="0" fontId="318" fillId="0" borderId="0"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2" fillId="0" borderId="176" applyNumberFormat="0" applyFont="0" applyAlignment="0" applyProtection="0"/>
    <xf numFmtId="0" fontId="2" fillId="0" borderId="177" applyNumberFormat="0" applyFont="0" applyAlignment="0" applyProtection="0"/>
    <xf numFmtId="0" fontId="2" fillId="0" borderId="178" applyNumberFormat="0" applyFont="0" applyAlignment="0" applyProtection="0"/>
    <xf numFmtId="10" fontId="322" fillId="0" borderId="0" applyNumberFormat="0" applyFill="0" applyBorder="0" applyProtection="0">
      <alignment horizontal="right" vertical="top"/>
    </xf>
    <xf numFmtId="0" fontId="318" fillId="0" borderId="125" applyNumberFormat="0" applyFill="0" applyAlignment="0" applyProtection="0"/>
    <xf numFmtId="0" fontId="318" fillId="0" borderId="125" applyNumberFormat="0" applyFill="0" applyAlignment="0" applyProtection="0"/>
    <xf numFmtId="0" fontId="318" fillId="0" borderId="125" applyNumberFormat="0" applyFill="0" applyAlignment="0" applyProtection="0"/>
    <xf numFmtId="0" fontId="318" fillId="0" borderId="125" applyNumberFormat="0" applyFill="0" applyAlignment="0" applyProtection="0"/>
    <xf numFmtId="0" fontId="318" fillId="0" borderId="125" applyNumberFormat="0" applyFill="0" applyAlignment="0" applyProtection="0"/>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7" fillId="0" borderId="103" applyNumberFormat="0" applyFont="0" applyFill="0" applyAlignment="0" applyProtection="0">
      <alignment horizontal="left" vertical="top"/>
    </xf>
    <xf numFmtId="0" fontId="318" fillId="0" borderId="107" applyNumberFormat="0" applyFill="0" applyAlignment="0" applyProtection="0">
      <alignment vertical="top"/>
    </xf>
    <xf numFmtId="0" fontId="318" fillId="0" borderId="107" applyNumberFormat="0" applyFill="0" applyAlignment="0" applyProtection="0">
      <alignment vertical="top"/>
    </xf>
    <xf numFmtId="349" fontId="273"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104" fillId="0" borderId="0" applyFill="0" applyBorder="0" applyProtection="0">
      <alignment horizontal="center" vertical="center"/>
    </xf>
    <xf numFmtId="0" fontId="323" fillId="0" borderId="0" applyBorder="0" applyProtection="0">
      <alignment vertical="center"/>
    </xf>
    <xf numFmtId="277" fontId="323" fillId="0" borderId="107"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324"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4" fillId="111" borderId="107"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62" fillId="0" borderId="0" applyBorder="0" applyProtection="0">
      <alignment horizontal="left"/>
    </xf>
    <xf numFmtId="0" fontId="104"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5"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6" fillId="0" borderId="69"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 fillId="0" borderId="0">
      <alignment horizontal="centerContinuous"/>
    </xf>
    <xf numFmtId="0" fontId="10" fillId="0" borderId="0"/>
    <xf numFmtId="0" fontId="10" fillId="0" borderId="0"/>
    <xf numFmtId="3" fontId="210" fillId="0" borderId="134">
      <alignment vertical="center"/>
    </xf>
    <xf numFmtId="0" fontId="326"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6" fillId="131" borderId="179"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3" fontId="210" fillId="0" borderId="134">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10" fillId="0" borderId="134">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7"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327"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8" fillId="148" borderId="0" applyNumberFormat="0">
      <alignment horizontal="left"/>
    </xf>
    <xf numFmtId="0" fontId="328" fillId="148" borderId="0" applyNumberFormat="0">
      <alignment horizontal="left"/>
    </xf>
    <xf numFmtId="0" fontId="328"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9"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351" fontId="329" fillId="0" borderId="0">
      <protection locked="0"/>
    </xf>
    <xf numFmtId="351" fontId="329" fillId="0" borderId="0">
      <protection locked="0"/>
    </xf>
    <xf numFmtId="0" fontId="10" fillId="0" borderId="0"/>
    <xf numFmtId="0" fontId="76" fillId="0" borderId="0" applyNumberForma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38" fillId="0" borderId="41" applyNumberFormat="0" applyFill="0" applyAlignment="0" applyProtection="0"/>
    <xf numFmtId="0" fontId="10" fillId="0" borderId="0"/>
    <xf numFmtId="0" fontId="10" fillId="0" borderId="0"/>
    <xf numFmtId="0" fontId="10" fillId="0" borderId="0"/>
    <xf numFmtId="0" fontId="39" fillId="0" borderId="42" applyNumberFormat="0" applyFill="0" applyAlignment="0" applyProtection="0"/>
    <xf numFmtId="0" fontId="10" fillId="0" borderId="0"/>
    <xf numFmtId="0" fontId="10" fillId="0" borderId="0"/>
    <xf numFmtId="0" fontId="10" fillId="0" borderId="0"/>
    <xf numFmtId="0" fontId="40" fillId="0" borderId="43"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30" fillId="149" borderId="0">
      <alignment horizontal="centerContinuous"/>
    </xf>
    <xf numFmtId="0" fontId="331" fillId="63" borderId="0" applyNumberFormat="0" applyBorder="0" applyAlignment="0">
      <alignment horizontal="center"/>
    </xf>
    <xf numFmtId="0" fontId="332" fillId="0" borderId="102"/>
    <xf numFmtId="0" fontId="10" fillId="0" borderId="0"/>
    <xf numFmtId="0" fontId="332" fillId="0" borderId="102"/>
    <xf numFmtId="0" fontId="10" fillId="0" borderId="0"/>
    <xf numFmtId="0" fontId="332" fillId="0" borderId="102"/>
    <xf numFmtId="0" fontId="10" fillId="0" borderId="0"/>
    <xf numFmtId="0" fontId="332" fillId="0" borderId="102"/>
    <xf numFmtId="0" fontId="332" fillId="0" borderId="102"/>
    <xf numFmtId="246" fontId="254" fillId="0" borderId="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3" fontId="210" fillId="0" borderId="134">
      <alignment vertical="center"/>
    </xf>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38" fontId="202" fillId="0" borderId="181">
      <alignment horizontal="right"/>
    </xf>
    <xf numFmtId="0" fontId="273" fillId="0" borderId="182"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3" fillId="0" borderId="182" applyProtection="0">
      <alignment horizontal="center"/>
    </xf>
    <xf numFmtId="0" fontId="273" fillId="0" borderId="182" applyProtection="0">
      <alignment horizontal="center"/>
    </xf>
    <xf numFmtId="0" fontId="273" fillId="0" borderId="182" applyProtection="0">
      <alignment horizontal="center"/>
    </xf>
    <xf numFmtId="0" fontId="273" fillId="0" borderId="182" applyProtection="0">
      <alignment horizontal="center"/>
    </xf>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05" fillId="69" borderId="0">
      <alignment horizontal="center"/>
    </xf>
    <xf numFmtId="0" fontId="105" fillId="69" borderId="0">
      <alignment horizontal="center"/>
    </xf>
    <xf numFmtId="3" fontId="210" fillId="0" borderId="134">
      <alignment vertical="center"/>
    </xf>
    <xf numFmtId="0" fontId="333" fillId="104" borderId="0" applyNumberFormat="0" applyBorder="0"/>
    <xf numFmtId="0" fontId="186" fillId="0" borderId="183" applyNumberFormat="0" applyFont="0" applyFill="0" applyAlignment="0"/>
    <xf numFmtId="0" fontId="334" fillId="0" borderId="127"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180" fillId="0" borderId="62" applyNumberFormat="0" applyBorder="0">
      <protection locked="0"/>
    </xf>
    <xf numFmtId="37" fontId="335" fillId="111" borderId="0"/>
    <xf numFmtId="37" fontId="161" fillId="150" borderId="123" applyNumberFormat="0" applyAlignment="0" applyProtection="0"/>
    <xf numFmtId="0" fontId="2" fillId="0" borderId="0" applyNumberFormat="0" applyFont="0" applyFill="0" applyBorder="0" applyAlignment="0" applyProtection="0"/>
    <xf numFmtId="37" fontId="161" fillId="150" borderId="123" applyNumberFormat="0" applyAlignment="0" applyProtection="0"/>
    <xf numFmtId="37" fontId="161" fillId="150" borderId="123" applyNumberFormat="0" applyAlignment="0" applyProtection="0"/>
    <xf numFmtId="37" fontId="161" fillId="150" borderId="123" applyNumberFormat="0" applyAlignment="0" applyProtection="0"/>
    <xf numFmtId="37" fontId="161" fillId="150" borderId="123" applyNumberFormat="0" applyAlignment="0" applyProtection="0"/>
    <xf numFmtId="3" fontId="210" fillId="0" borderId="134">
      <alignment vertical="center"/>
    </xf>
    <xf numFmtId="0" fontId="2" fillId="0" borderId="0" applyNumberFormat="0" applyFont="0" applyFill="0" applyBorder="0" applyAlignment="0" applyProtection="0"/>
    <xf numFmtId="0" fontId="149" fillId="0" borderId="0" applyNumberFormat="0" applyFill="0" applyBorder="0" applyAlignment="0" applyProtection="0"/>
    <xf numFmtId="0" fontId="10" fillId="0" borderId="0"/>
    <xf numFmtId="0" fontId="10" fillId="0" borderId="0"/>
    <xf numFmtId="221" fontId="3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7" fillId="0" borderId="107">
      <alignment horizontal="center"/>
    </xf>
    <xf numFmtId="43" fontId="2" fillId="0" borderId="0" applyNumberFormat="0" applyFont="0" applyBorder="0" applyAlignment="0">
      <protection locked="0"/>
    </xf>
    <xf numFmtId="2" fontId="335" fillId="111" borderId="0" applyNumberFormat="0" applyFill="0" applyBorder="0" applyAlignment="0" applyProtection="0"/>
    <xf numFmtId="352" fontId="338" fillId="111" borderId="0" applyNumberFormat="0" applyFill="0" applyBorder="0" applyAlignment="0" applyProtection="0"/>
    <xf numFmtId="37" fontId="339" fillId="110" borderId="0" applyNumberFormat="0" applyFill="0" applyBorder="0" applyAlignment="0"/>
    <xf numFmtId="0" fontId="151" fillId="111" borderId="0" applyNumberFormat="0" applyBorder="0" applyAlignment="0"/>
    <xf numFmtId="0" fontId="2" fillId="0" borderId="103"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3"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338" fontId="2" fillId="0" borderId="0"/>
    <xf numFmtId="2" fontId="234" fillId="69" borderId="123"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0" fontId="10" fillId="0" borderId="0"/>
    <xf numFmtId="3" fontId="210" fillId="0" borderId="134">
      <alignment vertical="center"/>
    </xf>
    <xf numFmtId="0" fontId="10" fillId="0" borderId="0"/>
    <xf numFmtId="165" fontId="340" fillId="69" borderId="69">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10" fillId="0" borderId="134">
      <alignment vertical="center"/>
    </xf>
    <xf numFmtId="354" fontId="2" fillId="0" borderId="0" applyFont="0" applyFill="0" applyBorder="0" applyAlignment="0" applyProtection="0"/>
    <xf numFmtId="355" fontId="255" fillId="0" borderId="0">
      <protection locked="0"/>
    </xf>
    <xf numFmtId="0" fontId="10" fillId="0" borderId="0"/>
    <xf numFmtId="0" fontId="10" fillId="0" borderId="0"/>
    <xf numFmtId="0" fontId="10" fillId="0" borderId="0"/>
    <xf numFmtId="0" fontId="24" fillId="64" borderId="39" applyNumberFormat="0" applyAlignment="0" applyProtection="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0" fontId="10" fillId="0" borderId="0"/>
    <xf numFmtId="3" fontId="210" fillId="0" borderId="134">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1"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1" fillId="96" borderId="0">
      <alignment horizontal="right"/>
    </xf>
    <xf numFmtId="0" fontId="342" fillId="74" borderId="107"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7" fillId="0" borderId="0">
      <alignment horizontal="center"/>
    </xf>
    <xf numFmtId="0" fontId="10" fillId="0" borderId="0"/>
    <xf numFmtId="3" fontId="210" fillId="0" borderId="134">
      <alignment vertical="center"/>
    </xf>
    <xf numFmtId="0" fontId="310" fillId="0" borderId="0" applyProtection="0">
      <alignment horizontal="center"/>
    </xf>
    <xf numFmtId="0" fontId="10" fillId="0" borderId="0"/>
    <xf numFmtId="3" fontId="210" fillId="0" borderId="134">
      <alignment vertical="center"/>
    </xf>
    <xf numFmtId="0" fontId="2" fillId="0" borderId="0" applyNumberFormat="0" applyFont="0" applyFill="0" applyBorder="0" applyAlignment="0" applyProtection="0"/>
    <xf numFmtId="0" fontId="343" fillId="0" borderId="0" applyProtection="0">
      <alignment horizontal="center"/>
    </xf>
    <xf numFmtId="0" fontId="10" fillId="0" borderId="0"/>
    <xf numFmtId="3" fontId="210" fillId="0" borderId="134">
      <alignment vertical="center"/>
    </xf>
    <xf numFmtId="0" fontId="45" fillId="0" borderId="0" applyNumberFormat="0" applyFill="0" applyBorder="0" applyProtection="0">
      <alignment horizontal="left"/>
    </xf>
    <xf numFmtId="331" fontId="161" fillId="0" borderId="0" applyNumberFormat="0" applyFont="0" applyFill="0" applyBorder="0" applyProtection="0">
      <alignment vertical="top" wrapText="1"/>
    </xf>
    <xf numFmtId="0" fontId="207" fillId="0" borderId="0" applyNumberFormat="0" applyFill="0" applyBorder="0" applyProtection="0">
      <alignment horizontal="right"/>
    </xf>
    <xf numFmtId="0" fontId="180" fillId="0" borderId="0" applyNumberFormat="0" applyFill="0" applyBorder="0" applyProtection="0">
      <alignment horizontal="center"/>
    </xf>
    <xf numFmtId="15" fontId="180" fillId="0" borderId="0" applyFill="0" applyBorder="0" applyProtection="0">
      <alignment horizontal="center"/>
    </xf>
    <xf numFmtId="357" fontId="105" fillId="0" borderId="0"/>
    <xf numFmtId="357" fontId="105" fillId="0" borderId="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10" fillId="0" borderId="0"/>
    <xf numFmtId="3" fontId="210" fillId="0" borderId="134">
      <alignment vertical="center"/>
    </xf>
    <xf numFmtId="0" fontId="45" fillId="0" borderId="184" applyNumberFormat="0"/>
    <xf numFmtId="14" fontId="161" fillId="0" borderId="0" applyFont="0" applyFill="0" applyBorder="0" applyProtection="0"/>
    <xf numFmtId="16" fontId="161" fillId="0" borderId="0" applyFont="0" applyFill="0" applyBorder="0" applyProtection="0"/>
    <xf numFmtId="3" fontId="210" fillId="0" borderId="134">
      <alignment vertical="center"/>
    </xf>
    <xf numFmtId="358" fontId="344" fillId="0" borderId="107"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2" fillId="0" borderId="0" applyNumberFormat="0" applyFont="0" applyFill="0" applyBorder="0" applyAlignment="0" applyProtection="0"/>
    <xf numFmtId="0" fontId="10" fillId="0" borderId="0"/>
    <xf numFmtId="3" fontId="210" fillId="0" borderId="134">
      <alignment vertical="center"/>
    </xf>
    <xf numFmtId="0" fontId="10" fillId="0" borderId="0"/>
    <xf numFmtId="0" fontId="10" fillId="0" borderId="0"/>
    <xf numFmtId="0" fontId="10" fillId="0" borderId="0"/>
    <xf numFmtId="0" fontId="10" fillId="0" borderId="0"/>
    <xf numFmtId="3" fontId="210" fillId="0" borderId="134">
      <alignment vertical="center"/>
    </xf>
    <xf numFmtId="0" fontId="219"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5" fillId="0" borderId="0" applyNumberFormat="0" applyFont="0" applyBorder="0" applyAlignment="0"/>
    <xf numFmtId="0" fontId="346" fillId="0" borderId="0"/>
    <xf numFmtId="0" fontId="6" fillId="0" borderId="0" applyNumberFormat="0" applyFill="0" applyBorder="0" applyAlignment="0" applyProtection="0">
      <alignment vertical="top"/>
      <protection locked="0"/>
    </xf>
    <xf numFmtId="208" fontId="346" fillId="0" borderId="0" applyFont="0" applyFill="0" applyBorder="0" applyAlignment="0" applyProtection="0"/>
    <xf numFmtId="209" fontId="346" fillId="0" borderId="0" applyFont="0" applyFill="0" applyBorder="0" applyAlignment="0" applyProtection="0"/>
    <xf numFmtId="207" fontId="346" fillId="0" borderId="0" applyFont="0" applyFill="0" applyBorder="0" applyAlignment="0" applyProtection="0"/>
    <xf numFmtId="210" fontId="34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7" fillId="0" borderId="0" applyNumberFormat="0" applyFill="0" applyBorder="0" applyAlignment="0" applyProtection="0"/>
    <xf numFmtId="3" fontId="2" fillId="74" borderId="191" applyFont="0">
      <alignment horizontal="right" vertical="center"/>
      <protection locked="0"/>
    </xf>
    <xf numFmtId="0" fontId="45" fillId="69" borderId="187" applyFont="0" applyBorder="0">
      <alignment horizontal="center" wrapText="1"/>
    </xf>
    <xf numFmtId="0" fontId="148" fillId="69" borderId="190" applyNumberFormat="0" applyFill="0" applyBorder="0" applyAlignment="0" applyProtection="0">
      <alignment horizontal="left"/>
    </xf>
    <xf numFmtId="0" fontId="1" fillId="0" borderId="0"/>
    <xf numFmtId="0" fontId="175" fillId="0" borderId="195"/>
    <xf numFmtId="244" fontId="177" fillId="0" borderId="196"/>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3" fontId="182" fillId="88" borderId="191" applyNumberFormat="0" applyFont="0" applyAlignment="0"/>
    <xf numFmtId="3" fontId="182" fillId="88" borderId="191" applyNumberFormat="0" applyFont="0" applyAlignment="0"/>
    <xf numFmtId="3" fontId="182" fillId="88" borderId="191" applyNumberFormat="0" applyFont="0" applyAlignment="0"/>
    <xf numFmtId="3" fontId="182" fillId="88" borderId="191" applyNumberFormat="0" applyFont="0" applyAlignment="0"/>
    <xf numFmtId="3" fontId="182" fillId="88" borderId="191" applyNumberFormat="0" applyFont="0" applyAlignment="0"/>
    <xf numFmtId="247"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247" fontId="180" fillId="107" borderId="191" applyNumberFormat="0" applyFill="0" applyBorder="0" applyAlignment="0" applyProtection="0"/>
    <xf numFmtId="0"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0"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247" fontId="180" fillId="107" borderId="191" applyNumberFormat="0" applyFill="0" applyBorder="0" applyAlignment="0" applyProtection="0"/>
    <xf numFmtId="0" fontId="180" fillId="107" borderId="191" applyNumberFormat="0" applyFill="0" applyBorder="0" applyAlignment="0" applyProtection="0"/>
    <xf numFmtId="0" fontId="184" fillId="108" borderId="197" applyNumberFormat="0" applyAlignment="0" applyProtection="0"/>
    <xf numFmtId="0" fontId="184" fillId="108" borderId="197" applyNumberFormat="0" applyAlignment="0" applyProtection="0"/>
    <xf numFmtId="252" fontId="105" fillId="0" borderId="197" applyNumberFormat="0" applyFont="0" applyFill="0" applyAlignment="0">
      <alignment vertical="center"/>
    </xf>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252" fontId="105" fillId="0" borderId="197" applyNumberFormat="0" applyFont="0" applyFill="0" applyAlignment="0">
      <alignment vertical="center"/>
    </xf>
    <xf numFmtId="0" fontId="105" fillId="0" borderId="197" applyNumberFormat="0" applyFont="0" applyFill="0"/>
    <xf numFmtId="252" fontId="105" fillId="0" borderId="197" applyNumberFormat="0" applyFont="0" applyFill="0" applyAlignment="0">
      <alignment vertical="center"/>
    </xf>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202" fillId="0" borderId="186" applyNumberFormat="0" applyFont="0" applyFill="0" applyAlignment="0" applyProtection="0"/>
    <xf numFmtId="0" fontId="150" fillId="0" borderId="190" applyNumberFormat="0" applyFont="0" applyFill="0" applyAlignment="0" applyProtection="0"/>
    <xf numFmtId="0" fontId="150" fillId="0" borderId="190" applyNumberFormat="0" applyFont="0" applyFill="0" applyAlignment="0" applyProtection="0"/>
    <xf numFmtId="0" fontId="150" fillId="0" borderId="190" applyNumberFormat="0" applyFont="0" applyFill="0" applyAlignment="0" applyProtection="0"/>
    <xf numFmtId="0" fontId="150" fillId="0" borderId="195" applyNumberFormat="0" applyFont="0" applyFill="0" applyAlignment="0" applyProtection="0"/>
    <xf numFmtId="0" fontId="150" fillId="0" borderId="195"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0" fontId="150" fillId="0" borderId="189" applyNumberFormat="0" applyFont="0" applyFill="0" applyAlignment="0" applyProtection="0"/>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3" fontId="45" fillId="41" borderId="190">
      <protection hidden="1"/>
    </xf>
    <xf numFmtId="0" fontId="205" fillId="0" borderId="190" applyBorder="0"/>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vertical="center"/>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3" fontId="207" fillId="69" borderId="191" applyFont="0" applyFill="0" applyProtection="0">
      <alignment horizontal="right"/>
    </xf>
    <xf numFmtId="201" fontId="2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1" fillId="0" borderId="198" applyNumberFormat="0" applyFill="0" applyBorder="0" applyAlignment="0" applyProtection="0">
      <alignment horizontal="center"/>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1" fillId="0" borderId="198" applyNumberFormat="0" applyFill="0" applyBorder="0" applyAlignment="0" applyProtection="0">
      <alignment horizontal="center"/>
      <protection locked="0"/>
    </xf>
    <xf numFmtId="0" fontId="221" fillId="0" borderId="198" applyNumberFormat="0" applyFill="0" applyBorder="0" applyAlignment="0" applyProtection="0">
      <alignment horizontal="center"/>
      <protection locked="0"/>
    </xf>
    <xf numFmtId="0" fontId="221" fillId="0" borderId="198" applyNumberFormat="0" applyFill="0" applyBorder="0" applyAlignment="0" applyProtection="0">
      <alignment horizontal="center"/>
      <protection locked="0"/>
    </xf>
    <xf numFmtId="0" fontId="221" fillId="0" borderId="198" applyNumberFormat="0" applyFill="0" applyBorder="0" applyAlignment="0" applyProtection="0">
      <alignment horizontal="center"/>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22" fillId="0" borderId="198"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3" fillId="0" borderId="0" applyFont="0" applyFill="0" applyBorder="0" applyAlignment="0" applyProtection="0">
      <alignment horizontal="righ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28" fillId="119" borderId="188" applyNumberFormat="0" applyBorder="0">
      <alignment horizontal="left"/>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0" fontId="233" fillId="120" borderId="191" applyNumberFormat="0" applyBorder="0" applyAlignment="0">
      <alignment horizontal="center"/>
      <protection locked="0"/>
    </xf>
    <xf numFmtId="0" fontId="233" fillId="120" borderId="191" applyNumberFormat="0" applyBorder="0" applyAlignment="0">
      <alignment horizontal="center"/>
      <protection locked="0"/>
    </xf>
    <xf numFmtId="3" fontId="234" fillId="121" borderId="198" applyNumberFormat="0" applyBorder="0" applyAlignment="0" applyProtection="0">
      <protection hidden="1"/>
    </xf>
    <xf numFmtId="281" fontId="2" fillId="0" borderId="0" applyFont="0" applyFill="0" applyBorder="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45" fillId="113" borderId="193" applyAlignment="0" applyProtection="0"/>
    <xf numFmtId="0" fontId="45" fillId="113" borderId="193" applyAlignment="0" applyProtection="0"/>
    <xf numFmtId="0" fontId="45" fillId="113" borderId="193" applyAlignment="0" applyProtection="0"/>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37" fillId="0" borderId="193">
      <alignment horizontal="left" vertical="center"/>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0" borderId="0" applyNumberFormat="0" applyFont="0" applyFill="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0" fontId="272" fillId="0" borderId="196">
      <protection locked="0"/>
    </xf>
    <xf numFmtId="2" fontId="234" fillId="129" borderId="196" applyNumberFormat="0" applyBorder="0" applyAlignment="0" applyProtection="0">
      <alignment horizontal="center"/>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49" fontId="2" fillId="71" borderId="191" applyFont="0" applyAlignment="0">
      <protection locked="0"/>
    </xf>
    <xf numFmtId="49" fontId="2" fillId="71" borderId="191" applyFont="0" applyAlignment="0">
      <protection locked="0"/>
    </xf>
    <xf numFmtId="317" fontId="161" fillId="0" borderId="196" applyBorder="0"/>
    <xf numFmtId="253" fontId="229" fillId="96" borderId="196" applyBorder="0"/>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2" fontId="234" fillId="107" borderId="191" applyNumberFormat="0" applyBorder="0" applyAlignment="0">
      <protection locked="0"/>
    </xf>
    <xf numFmtId="3" fontId="210" fillId="0" borderId="134">
      <alignment vertical="center"/>
    </xf>
    <xf numFmtId="37" fontId="202" fillId="0" borderId="0" applyNumberFormat="0" applyFill="0" applyAlignment="0"/>
    <xf numFmtId="0" fontId="284" fillId="104" borderId="192">
      <alignment horizontal="center" vertical="top" wrapText="1"/>
    </xf>
    <xf numFmtId="0" fontId="284" fillId="104" borderId="192">
      <alignment horizontal="center" vertical="top" wrapText="1"/>
    </xf>
    <xf numFmtId="0" fontId="284" fillId="104" borderId="192">
      <alignment horizontal="center" vertical="top" wrapText="1"/>
    </xf>
    <xf numFmtId="0" fontId="284" fillId="104" borderId="192">
      <alignment horizontal="center" vertical="top" wrapText="1"/>
    </xf>
    <xf numFmtId="0" fontId="2" fillId="0" borderId="193"/>
    <xf numFmtId="0" fontId="2" fillId="0" borderId="193"/>
    <xf numFmtId="0" fontId="2" fillId="0" borderId="193"/>
    <xf numFmtId="0" fontId="2" fillId="0" borderId="193"/>
    <xf numFmtId="0" fontId="45" fillId="70" borderId="187"/>
    <xf numFmtId="0" fontId="45" fillId="70" borderId="187"/>
    <xf numFmtId="0" fontId="45" fillId="70" borderId="187"/>
    <xf numFmtId="0" fontId="45" fillId="70" borderId="187"/>
    <xf numFmtId="0" fontId="45" fillId="0" borderId="188"/>
    <xf numFmtId="0" fontId="45" fillId="0" borderId="188"/>
    <xf numFmtId="0" fontId="45" fillId="0" borderId="188"/>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0" fontId="284" fillId="132" borderId="192">
      <alignment horizontal="center" vertical="top"/>
    </xf>
    <xf numFmtId="0" fontId="284" fillId="132" borderId="192">
      <alignment horizontal="center" vertical="top"/>
    </xf>
    <xf numFmtId="0" fontId="45" fillId="0" borderId="187"/>
    <xf numFmtId="0" fontId="45" fillId="0" borderId="187"/>
    <xf numFmtId="0" fontId="45" fillId="0" borderId="187"/>
    <xf numFmtId="0" fontId="45" fillId="0" borderId="187"/>
    <xf numFmtId="0" fontId="2" fillId="0" borderId="192"/>
    <xf numFmtId="0" fontId="2" fillId="0" borderId="192"/>
    <xf numFmtId="0" fontId="2" fillId="0" borderId="192"/>
    <xf numFmtId="0" fontId="2" fillId="0" borderId="192"/>
    <xf numFmtId="0" fontId="2" fillId="0" borderId="192"/>
    <xf numFmtId="0" fontId="285" fillId="70" borderId="198"/>
    <xf numFmtId="0" fontId="285" fillId="70" borderId="198"/>
    <xf numFmtId="0" fontId="2" fillId="0" borderId="188">
      <alignment horizontal="center"/>
    </xf>
    <xf numFmtId="0" fontId="2" fillId="0" borderId="188">
      <alignment horizontal="center"/>
    </xf>
    <xf numFmtId="0" fontId="2" fillId="0" borderId="188">
      <alignment horizontal="center"/>
    </xf>
    <xf numFmtId="0" fontId="2" fillId="0" borderId="189">
      <alignment horizontal="center"/>
    </xf>
    <xf numFmtId="0" fontId="2" fillId="0" borderId="189">
      <alignment horizontal="center"/>
    </xf>
    <xf numFmtId="0" fontId="2" fillId="0" borderId="189">
      <alignment horizontal="center"/>
    </xf>
    <xf numFmtId="0" fontId="2" fillId="0" borderId="189">
      <alignment horizontal="center"/>
    </xf>
    <xf numFmtId="0" fontId="2" fillId="0" borderId="194">
      <alignment horizontal="center"/>
    </xf>
    <xf numFmtId="0" fontId="2" fillId="0" borderId="194">
      <alignment horizontal="center"/>
    </xf>
    <xf numFmtId="0" fontId="284" fillId="132" borderId="192">
      <alignment horizontal="center" vertical="top" wrapText="1"/>
    </xf>
    <xf numFmtId="0" fontId="284" fillId="132" borderId="192">
      <alignment horizontal="center" vertical="top" wrapText="1"/>
    </xf>
    <xf numFmtId="0" fontId="284" fillId="132" borderId="192">
      <alignment horizontal="center" vertical="top" wrapText="1"/>
    </xf>
    <xf numFmtId="0" fontId="284" fillId="132" borderId="192">
      <alignment horizontal="center" vertical="top" wrapText="1"/>
    </xf>
    <xf numFmtId="3" fontId="2" fillId="0" borderId="193"/>
    <xf numFmtId="3" fontId="2" fillId="0" borderId="193"/>
    <xf numFmtId="3" fontId="2" fillId="0" borderId="193"/>
    <xf numFmtId="3" fontId="2" fillId="0" borderId="193"/>
    <xf numFmtId="0" fontId="45" fillId="70" borderId="187">
      <alignment horizontal="center"/>
    </xf>
    <xf numFmtId="0" fontId="45" fillId="70" borderId="187">
      <alignment horizontal="center"/>
    </xf>
    <xf numFmtId="0" fontId="45" fillId="70" borderId="187">
      <alignment horizontal="center"/>
    </xf>
    <xf numFmtId="0" fontId="45" fillId="70" borderId="187">
      <alignment horizontal="center"/>
    </xf>
    <xf numFmtId="0" fontId="45" fillId="70" borderId="193">
      <alignment horizontal="center"/>
    </xf>
    <xf numFmtId="0" fontId="45" fillId="70" borderId="193">
      <alignment horizontal="center"/>
    </xf>
    <xf numFmtId="0" fontId="45" fillId="70" borderId="192">
      <alignment horizontal="center"/>
    </xf>
    <xf numFmtId="0" fontId="45" fillId="70" borderId="192">
      <alignment horizontal="center"/>
    </xf>
    <xf numFmtId="0" fontId="45" fillId="70" borderId="192">
      <alignment horizontal="center"/>
    </xf>
    <xf numFmtId="0" fontId="45" fillId="70" borderId="192">
      <alignment horizontal="center"/>
    </xf>
    <xf numFmtId="0" fontId="45" fillId="70" borderId="188">
      <alignment horizontal="left" vertical="top"/>
    </xf>
    <xf numFmtId="0" fontId="45" fillId="70" borderId="188">
      <alignment horizontal="left" vertical="top"/>
    </xf>
    <xf numFmtId="0" fontId="45" fillId="70" borderId="188">
      <alignment horizontal="left" vertical="top"/>
    </xf>
    <xf numFmtId="0" fontId="284" fillId="132" borderId="193">
      <alignment horizontal="center" vertical="center"/>
    </xf>
    <xf numFmtId="0" fontId="284" fillId="132" borderId="193">
      <alignment horizontal="center" vertical="center"/>
    </xf>
    <xf numFmtId="0" fontId="284" fillId="132" borderId="192">
      <alignment horizontal="center" vertical="center"/>
    </xf>
    <xf numFmtId="0" fontId="284" fillId="132" borderId="192">
      <alignment horizontal="center" vertical="center"/>
    </xf>
    <xf numFmtId="0" fontId="284" fillId="132" borderId="192">
      <alignment horizontal="center" vertical="center"/>
    </xf>
    <xf numFmtId="0" fontId="284" fillId="132" borderId="192">
      <alignment horizontal="center" vertical="center"/>
    </xf>
    <xf numFmtId="0" fontId="284" fillId="104" borderId="187">
      <alignment horizontal="center" vertical="center"/>
    </xf>
    <xf numFmtId="0" fontId="284" fillId="104" borderId="187">
      <alignment horizontal="center" vertical="center"/>
    </xf>
    <xf numFmtId="0" fontId="284" fillId="104" borderId="187">
      <alignment horizontal="center" vertical="center"/>
    </xf>
    <xf numFmtId="0" fontId="284" fillId="104" borderId="187">
      <alignment horizontal="center" vertical="center"/>
    </xf>
    <xf numFmtId="0" fontId="284" fillId="104" borderId="193">
      <alignment horizontal="center" vertical="center"/>
    </xf>
    <xf numFmtId="0" fontId="284" fillId="104" borderId="193">
      <alignment horizontal="center" vertical="center"/>
    </xf>
    <xf numFmtId="0" fontId="284" fillId="104" borderId="192">
      <alignment horizontal="center" vertical="center"/>
    </xf>
    <xf numFmtId="0" fontId="284" fillId="104" borderId="192">
      <alignment horizontal="center" vertical="center"/>
    </xf>
    <xf numFmtId="0" fontId="284" fillId="104" borderId="192">
      <alignment horizontal="center" vertical="center"/>
    </xf>
    <xf numFmtId="0" fontId="284" fillId="104" borderId="192">
      <alignment horizontal="center" vertical="center"/>
    </xf>
    <xf numFmtId="0" fontId="2" fillId="0" borderId="189"/>
    <xf numFmtId="0" fontId="2" fillId="0" borderId="189"/>
    <xf numFmtId="0" fontId="2" fillId="0" borderId="189"/>
    <xf numFmtId="0" fontId="2" fillId="0" borderId="189"/>
    <xf numFmtId="0" fontId="2" fillId="0" borderId="194"/>
    <xf numFmtId="0" fontId="2" fillId="0" borderId="194"/>
    <xf numFmtId="0" fontId="2" fillId="0" borderId="0" applyNumberFormat="0" applyFont="0" applyFill="0" applyBorder="0" applyAlignment="0" applyProtection="0"/>
    <xf numFmtId="0" fontId="287" fillId="0" borderId="196"/>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173" fontId="234" fillId="134" borderId="196" applyNumberFormat="0" applyBorder="0" applyAlignment="0" applyProtection="0">
      <alignment horizontal="center"/>
      <protection hidden="1"/>
    </xf>
    <xf numFmtId="3" fontId="288" fillId="57" borderId="191" applyNumberFormat="0" applyBorder="0" applyAlignment="0" applyProtection="0">
      <protection hidden="1"/>
    </xf>
    <xf numFmtId="3" fontId="289" fillId="135" borderId="198" applyNumberFormat="0" applyBorder="0" applyAlignment="0" applyProtection="0">
      <protection hidden="1"/>
    </xf>
    <xf numFmtId="0" fontId="19" fillId="131" borderId="196" applyNumberFormat="0" applyFont="0" applyBorder="0" applyAlignment="0" applyProtection="0">
      <alignment horizontal="center"/>
    </xf>
    <xf numFmtId="0" fontId="19" fillId="131" borderId="196" applyNumberFormat="0" applyFont="0" applyBorder="0" applyAlignment="0" applyProtection="0">
      <alignment horizontal="center"/>
    </xf>
    <xf numFmtId="0" fontId="19" fillId="96" borderId="196" applyNumberFormat="0" applyFont="0" applyBorder="0" applyAlignment="0" applyProtection="0">
      <alignment horizontal="center"/>
    </xf>
    <xf numFmtId="0" fontId="19" fillId="96" borderId="196" applyNumberFormat="0" applyFont="0" applyBorder="0" applyAlignment="0" applyProtection="0">
      <alignment horizontal="center"/>
    </xf>
    <xf numFmtId="0" fontId="161" fillId="0" borderId="199" applyNumberFormat="0" applyAlignment="0" applyProtection="0"/>
    <xf numFmtId="0" fontId="10" fillId="0" borderId="0"/>
    <xf numFmtId="0" fontId="46" fillId="69" borderId="190">
      <alignment horizontal="center"/>
    </xf>
    <xf numFmtId="0" fontId="41" fillId="0" borderId="186">
      <alignment horizontal="center"/>
    </xf>
    <xf numFmtId="0" fontId="45" fillId="92" borderId="190" applyNumberFormat="0" applyBorder="0" applyAlignment="0"/>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0" fontId="298" fillId="45" borderId="191"/>
    <xf numFmtId="0" fontId="2" fillId="0" borderId="200">
      <alignment vertical="center"/>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 fontId="2" fillId="69" borderId="191" applyFont="0">
      <alignment horizontal="right"/>
    </xf>
    <xf numFmtId="3" fontId="2" fillId="69" borderId="191" applyFont="0">
      <alignment horizontal="right"/>
    </xf>
    <xf numFmtId="3" fontId="2" fillId="69" borderId="191" applyFont="0">
      <alignment horizontal="right" vertical="center"/>
    </xf>
    <xf numFmtId="3" fontId="2" fillId="69" borderId="191" applyFont="0">
      <alignment horizontal="right" vertical="center"/>
    </xf>
    <xf numFmtId="3" fontId="2" fillId="69" borderId="191" applyFont="0">
      <alignment horizontal="right" vertical="center"/>
    </xf>
    <xf numFmtId="3" fontId="2" fillId="69" borderId="191" applyFont="0">
      <alignment horizontal="right" vertical="center"/>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 fontId="2" fillId="68" borderId="193" applyBorder="0"/>
    <xf numFmtId="3" fontId="2" fillId="68" borderId="193" applyBorder="0"/>
    <xf numFmtId="3" fontId="2" fillId="68" borderId="193" applyBorder="0"/>
    <xf numFmtId="3" fontId="2" fillId="68" borderId="193" applyBorder="0"/>
    <xf numFmtId="3" fontId="2" fillId="68" borderId="193" applyBorder="0"/>
    <xf numFmtId="2" fontId="314" fillId="0" borderId="196" applyNumberFormat="0" applyFill="0" applyBorder="0" applyAlignment="0" applyProtection="0">
      <alignment horizontal="center"/>
      <protection locked="0"/>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0" fontId="161" fillId="0" borderId="191" applyNumberFormat="0" applyFont="0" applyFill="0" applyBorder="0" applyAlignment="0">
      <protection hidden="1"/>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49" fontId="2" fillId="144" borderId="191" applyFont="0"/>
    <xf numFmtId="49" fontId="2" fillId="144"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311" fontId="2" fillId="146" borderId="191">
      <alignment vertical="center"/>
    </xf>
    <xf numFmtId="311" fontId="2" fillId="146" borderId="191">
      <alignment vertical="center"/>
    </xf>
    <xf numFmtId="311" fontId="2" fillId="146" borderId="191">
      <alignment vertical="center"/>
    </xf>
    <xf numFmtId="311" fontId="2" fillId="146" borderId="191">
      <alignment vertical="center"/>
    </xf>
    <xf numFmtId="311" fontId="2" fillId="146" borderId="191">
      <alignment vertical="center"/>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49" fontId="2" fillId="93" borderId="191" applyFont="0"/>
    <xf numFmtId="49" fontId="2" fillId="93" borderId="191" applyFont="0"/>
    <xf numFmtId="0" fontId="321" fillId="0" borderId="193" applyNumberFormat="0" applyProtection="0">
      <alignment horizontal="left" vertical="top"/>
    </xf>
    <xf numFmtId="0" fontId="321" fillId="0" borderId="193" applyNumberFormat="0" applyProtection="0">
      <alignment horizontal="left" vertical="top"/>
    </xf>
    <xf numFmtId="0" fontId="321" fillId="0" borderId="193" applyNumberFormat="0" applyProtection="0">
      <alignment horizontal="left" vertical="top"/>
    </xf>
    <xf numFmtId="0" fontId="321" fillId="0" borderId="193" applyNumberFormat="0" applyProtection="0">
      <alignment horizontal="right" vertical="top"/>
    </xf>
    <xf numFmtId="0" fontId="321" fillId="0" borderId="193" applyNumberFormat="0" applyProtection="0">
      <alignment horizontal="right" vertical="top"/>
    </xf>
    <xf numFmtId="0" fontId="321" fillId="0" borderId="193" applyNumberFormat="0" applyProtection="0">
      <alignment horizontal="right" vertical="top"/>
    </xf>
    <xf numFmtId="0" fontId="321" fillId="0" borderId="193" applyNumberFormat="0" applyProtection="0">
      <alignment horizontal="right" vertical="top"/>
    </xf>
    <xf numFmtId="0" fontId="321" fillId="0" borderId="193" applyNumberFormat="0" applyProtection="0">
      <alignment horizontal="right" vertical="top"/>
    </xf>
    <xf numFmtId="0" fontId="318" fillId="0" borderId="193" applyNumberFormat="0" applyFill="0" applyAlignment="0" applyProtection="0"/>
    <xf numFmtId="0" fontId="318" fillId="0" borderId="193" applyNumberFormat="0" applyFill="0" applyAlignment="0" applyProtection="0"/>
    <xf numFmtId="0" fontId="318" fillId="0" borderId="193" applyNumberFormat="0" applyFill="0" applyAlignment="0" applyProtection="0"/>
    <xf numFmtId="0" fontId="318" fillId="0" borderId="193" applyNumberFormat="0" applyFill="0" applyAlignment="0" applyProtection="0"/>
    <xf numFmtId="0" fontId="318" fillId="0" borderId="193" applyNumberFormat="0" applyFill="0" applyAlignment="0" applyProtection="0"/>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317" fillId="0" borderId="189" applyNumberFormat="0" applyFont="0" applyFill="0" applyAlignment="0" applyProtection="0">
      <alignment horizontal="left" vertical="top"/>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56" fillId="0" borderId="190" applyFill="0" applyBorder="0" applyProtection="0">
      <alignment horizontal="left" vertical="top"/>
    </xf>
    <xf numFmtId="0" fontId="186" fillId="131" borderId="202" applyNumberFormat="0" applyFont="0">
      <alignment horizontal="center" vertical="center"/>
    </xf>
    <xf numFmtId="350" fontId="45" fillId="68" borderId="198" applyNumberFormat="0" applyBorder="0" applyAlignment="0">
      <alignment horizontal="right"/>
    </xf>
    <xf numFmtId="0" fontId="332" fillId="0" borderId="188"/>
    <xf numFmtId="0" fontId="332" fillId="0" borderId="188"/>
    <xf numFmtId="0" fontId="332" fillId="0" borderId="188"/>
    <xf numFmtId="0" fontId="332" fillId="0" borderId="188"/>
    <xf numFmtId="0" fontId="332" fillId="0" borderId="188"/>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0" fontId="273" fillId="0" borderId="203" applyProtection="0">
      <alignment horizontal="center"/>
    </xf>
    <xf numFmtId="0" fontId="273" fillId="0" borderId="203" applyProtection="0">
      <alignment horizontal="center"/>
    </xf>
    <xf numFmtId="0" fontId="273" fillId="0" borderId="203" applyProtection="0">
      <alignment horizontal="center"/>
    </xf>
    <xf numFmtId="0" fontId="273" fillId="0" borderId="203" applyProtection="0">
      <alignment horizontal="center"/>
    </xf>
    <xf numFmtId="0" fontId="273" fillId="0" borderId="203" applyProtection="0">
      <alignment horizontal="center"/>
    </xf>
    <xf numFmtId="0" fontId="334" fillId="0" borderId="198" applyNumberFormat="0" applyFill="0" applyBorder="0" applyAlignment="0" applyProtection="0">
      <alignment horizontal="center"/>
      <protection locked="0"/>
    </xf>
    <xf numFmtId="37" fontId="161" fillId="150" borderId="191" applyNumberFormat="0" applyAlignment="0" applyProtection="0"/>
    <xf numFmtId="37" fontId="161" fillId="150" borderId="191" applyNumberFormat="0" applyAlignment="0" applyProtection="0"/>
    <xf numFmtId="37" fontId="161" fillId="150" borderId="191" applyNumberFormat="0" applyAlignment="0" applyProtection="0"/>
    <xf numFmtId="37" fontId="161" fillId="150" borderId="191" applyNumberFormat="0" applyAlignment="0" applyProtection="0"/>
    <xf numFmtId="37" fontId="161" fillId="150" borderId="191" applyNumberFormat="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2" fontId="234" fillId="69" borderId="191" applyBorder="0" applyAlignment="0"/>
    <xf numFmtId="165" fontId="340" fillId="69" borderId="190">
      <alignment horizontal="center"/>
    </xf>
    <xf numFmtId="0" fontId="347" fillId="0" borderId="0" applyNumberFormat="0" applyFill="0" applyBorder="0" applyAlignment="0" applyProtection="0"/>
    <xf numFmtId="0" fontId="1" fillId="0" borderId="0"/>
    <xf numFmtId="0" fontId="1" fillId="0" borderId="0"/>
  </cellStyleXfs>
  <cellXfs count="845">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7" xfId="0" applyFont="1" applyBorder="1" applyAlignment="1">
      <alignment horizontal="right" vertical="center" wrapText="1"/>
    </xf>
    <xf numFmtId="0" fontId="2" fillId="0" borderId="15" xfId="0" applyFont="1" applyBorder="1" applyAlignment="1">
      <alignment vertical="center" wrapText="1"/>
    </xf>
    <xf numFmtId="0" fontId="2" fillId="0" borderId="17" xfId="0" applyFont="1" applyBorder="1" applyAlignment="1">
      <alignment horizontal="center" vertical="center" wrapText="1"/>
    </xf>
    <xf numFmtId="0" fontId="2" fillId="0" borderId="3" xfId="0" applyFont="1" applyBorder="1" applyAlignment="1">
      <alignment vertical="center" wrapText="1"/>
    </xf>
    <xf numFmtId="191" fontId="2" fillId="0" borderId="3" xfId="0" applyNumberFormat="1" applyFont="1" applyBorder="1" applyAlignment="1" applyProtection="1">
      <alignment vertical="center" wrapText="1"/>
      <protection locked="0"/>
    </xf>
    <xf numFmtId="191" fontId="84" fillId="0" borderId="3" xfId="0" applyNumberFormat="1" applyFont="1" applyBorder="1" applyAlignment="1" applyProtection="1">
      <alignment vertical="center" wrapText="1"/>
      <protection locked="0"/>
    </xf>
    <xf numFmtId="191" fontId="84" fillId="0" borderId="18" xfId="0" applyNumberFormat="1" applyFont="1" applyBorder="1" applyAlignment="1" applyProtection="1">
      <alignment vertical="center" wrapText="1"/>
      <protection locked="0"/>
    </xf>
    <xf numFmtId="191" fontId="2" fillId="2" borderId="3" xfId="0" applyNumberFormat="1" applyFont="1" applyFill="1" applyBorder="1" applyAlignment="1" applyProtection="1">
      <alignment vertical="center"/>
      <protection locked="0"/>
    </xf>
    <xf numFmtId="191" fontId="87" fillId="2" borderId="3" xfId="0" applyNumberFormat="1" applyFont="1" applyFill="1" applyBorder="1" applyAlignment="1" applyProtection="1">
      <alignment vertical="center"/>
      <protection locked="0"/>
    </xf>
    <xf numFmtId="191" fontId="87" fillId="2" borderId="18" xfId="0" applyNumberFormat="1" applyFont="1" applyFill="1" applyBorder="1" applyAlignment="1" applyProtection="1">
      <alignment vertical="center"/>
      <protection locked="0"/>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84" fillId="0" borderId="17" xfId="0" applyFont="1" applyBorder="1" applyAlignment="1">
      <alignment horizontal="center" vertical="center" wrapText="1"/>
    </xf>
    <xf numFmtId="0" fontId="84" fillId="0" borderId="3" xfId="0" applyFont="1" applyBorder="1" applyAlignment="1">
      <alignment vertical="center" wrapText="1"/>
    </xf>
    <xf numFmtId="0" fontId="84" fillId="0" borderId="20" xfId="0" applyFont="1" applyBorder="1" applyAlignment="1">
      <alignment horizontal="center" vertical="center" wrapText="1"/>
    </xf>
    <xf numFmtId="0" fontId="86" fillId="0" borderId="21" xfId="0" applyFont="1" applyBorder="1" applyAlignment="1">
      <alignment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4" xfId="0" applyFont="1" applyBorder="1"/>
    <xf numFmtId="0" fontId="2" fillId="0" borderId="17" xfId="0" applyFont="1" applyBorder="1" applyAlignment="1">
      <alignment vertical="center"/>
    </xf>
    <xf numFmtId="0" fontId="2" fillId="0" borderId="8" xfId="0" applyFont="1" applyBorder="1" applyAlignment="1">
      <alignment wrapText="1"/>
    </xf>
    <xf numFmtId="0" fontId="84" fillId="0" borderId="19" xfId="0" applyFont="1" applyBorder="1"/>
    <xf numFmtId="0" fontId="85" fillId="0" borderId="0" xfId="0" applyFont="1" applyAlignment="1">
      <alignment wrapText="1"/>
    </xf>
    <xf numFmtId="0" fontId="2" fillId="0" borderId="19" xfId="0" applyFont="1" applyBorder="1"/>
    <xf numFmtId="0" fontId="2" fillId="0" borderId="19" xfId="0" applyFont="1" applyBorder="1" applyAlignment="1">
      <alignment wrapText="1"/>
    </xf>
    <xf numFmtId="0" fontId="2" fillId="0" borderId="20" xfId="0" applyFont="1" applyBorder="1"/>
    <xf numFmtId="0" fontId="2" fillId="0" borderId="23" xfId="0" applyFont="1" applyBorder="1" applyAlignment="1">
      <alignment wrapText="1"/>
    </xf>
    <xf numFmtId="0" fontId="84" fillId="0" borderId="37" xfId="0" applyFont="1" applyBorder="1"/>
    <xf numFmtId="0" fontId="46" fillId="0" borderId="0" xfId="11" applyFont="1" applyAlignment="1">
      <alignment horizontal="right"/>
    </xf>
    <xf numFmtId="0" fontId="2" fillId="0" borderId="0" xfId="11" applyAlignment="1">
      <alignment vertical="center"/>
    </xf>
    <xf numFmtId="0" fontId="85" fillId="0" borderId="3" xfId="0" applyFont="1" applyBorder="1"/>
    <xf numFmtId="0" fontId="84" fillId="0" borderId="0" xfId="0" applyFont="1" applyAlignment="1">
      <alignment vertical="center"/>
    </xf>
    <xf numFmtId="0" fontId="84" fillId="0" borderId="17" xfId="0" applyFont="1" applyBorder="1" applyAlignment="1">
      <alignment horizontal="center" vertical="center"/>
    </xf>
    <xf numFmtId="0" fontId="84" fillId="0" borderId="11" xfId="0" applyFont="1" applyBorder="1" applyAlignment="1">
      <alignment wrapText="1"/>
    </xf>
    <xf numFmtId="0" fontId="84" fillId="0" borderId="0" xfId="0" applyFont="1" applyAlignment="1">
      <alignment horizontal="center" vertical="center"/>
    </xf>
    <xf numFmtId="0" fontId="2" fillId="0" borderId="14" xfId="9" applyFont="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0" fontId="2" fillId="0" borderId="17"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0" fontId="2" fillId="3" borderId="7" xfId="13" applyFont="1" applyFill="1" applyBorder="1" applyAlignment="1" applyProtection="1">
      <alignment vertical="center" wrapText="1"/>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0" fontId="2" fillId="3" borderId="7" xfId="13" applyFont="1" applyFill="1" applyBorder="1" applyAlignment="1" applyProtection="1">
      <alignment horizontal="left" vertical="center"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7"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1" xfId="13" applyFont="1" applyFill="1" applyBorder="1" applyAlignment="1" applyProtection="1">
      <alignment vertical="center" wrapText="1"/>
      <protection locked="0"/>
    </xf>
    <xf numFmtId="0" fontId="45" fillId="0" borderId="0" xfId="11" applyFont="1"/>
    <xf numFmtId="0" fontId="84" fillId="0" borderId="4" xfId="0" applyFont="1" applyBorder="1" applyAlignment="1">
      <alignment horizontal="center" vertical="center" wrapText="1"/>
    </xf>
    <xf numFmtId="0" fontId="84" fillId="0" borderId="6" xfId="0" applyFont="1" applyBorder="1" applyAlignment="1">
      <alignment horizontal="center" vertical="center" wrapText="1"/>
    </xf>
    <xf numFmtId="167" fontId="84" fillId="0" borderId="59" xfId="0" applyNumberFormat="1" applyFont="1" applyBorder="1" applyAlignment="1">
      <alignment horizontal="center"/>
    </xf>
    <xf numFmtId="167" fontId="85" fillId="0" borderId="0" xfId="0" applyNumberFormat="1" applyFont="1" applyAlignment="1">
      <alignment horizontal="center"/>
    </xf>
    <xf numFmtId="167" fontId="84" fillId="0" borderId="57" xfId="0" applyNumberFormat="1" applyFont="1" applyBorder="1" applyAlignment="1">
      <alignment horizontal="center"/>
    </xf>
    <xf numFmtId="167" fontId="92" fillId="0" borderId="0" xfId="0" applyNumberFormat="1" applyFont="1" applyAlignment="1">
      <alignment horizontal="center"/>
    </xf>
    <xf numFmtId="167" fontId="84" fillId="0" borderId="60" xfId="0" applyNumberFormat="1" applyFont="1" applyBorder="1" applyAlignment="1">
      <alignment horizontal="center"/>
    </xf>
    <xf numFmtId="167" fontId="90" fillId="0" borderId="0" xfId="0" applyNumberFormat="1" applyFont="1" applyAlignment="1">
      <alignment horizontal="center"/>
    </xf>
    <xf numFmtId="167" fontId="84" fillId="0" borderId="61" xfId="0" applyNumberFormat="1" applyFont="1" applyBorder="1" applyAlignment="1">
      <alignment horizontal="center"/>
    </xf>
    <xf numFmtId="0" fontId="84" fillId="0" borderId="17" xfId="0" applyFont="1" applyBorder="1" applyAlignment="1">
      <alignment vertical="center"/>
    </xf>
    <xf numFmtId="0" fontId="2" fillId="3" borderId="20" xfId="9" applyFont="1" applyFill="1" applyBorder="1" applyAlignment="1" applyProtection="1">
      <alignment horizontal="left" vertical="center"/>
      <protection locked="0"/>
    </xf>
    <xf numFmtId="0" fontId="45" fillId="3" borderId="21" xfId="16" applyFont="1" applyFill="1" applyBorder="1" applyProtection="1">
      <protection locked="0"/>
    </xf>
    <xf numFmtId="0" fontId="86" fillId="0" borderId="0" xfId="0" applyFont="1" applyAlignment="1">
      <alignment horizontal="center"/>
    </xf>
    <xf numFmtId="0" fontId="84" fillId="0" borderId="14" xfId="0" applyFont="1" applyBorder="1"/>
    <xf numFmtId="0" fontId="84" fillId="0" borderId="16" xfId="0" applyFont="1" applyBorder="1"/>
    <xf numFmtId="0" fontId="84" fillId="0" borderId="18" xfId="0" applyFont="1" applyBorder="1" applyAlignment="1">
      <alignment horizontal="center" vertical="center"/>
    </xf>
    <xf numFmtId="164" fontId="2" fillId="3" borderId="17"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8" xfId="1" applyNumberFormat="1" applyFont="1" applyFill="1" applyBorder="1" applyAlignment="1" applyProtection="1">
      <alignment horizontal="center" vertical="center" wrapText="1"/>
      <protection locked="0"/>
    </xf>
    <xf numFmtId="0" fontId="2" fillId="3" borderId="17" xfId="5" applyFill="1" applyBorder="1" applyAlignment="1" applyProtection="1">
      <alignment horizontal="right" vertical="center"/>
      <protection locked="0"/>
    </xf>
    <xf numFmtId="0" fontId="45" fillId="3" borderId="22" xfId="16" applyFont="1" applyFill="1" applyBorder="1" applyProtection="1">
      <protection locked="0"/>
    </xf>
    <xf numFmtId="0" fontId="84" fillId="0" borderId="15" xfId="0" applyFont="1" applyBorder="1"/>
    <xf numFmtId="0" fontId="89" fillId="0" borderId="0" xfId="0" applyFont="1" applyAlignment="1">
      <alignment wrapText="1"/>
    </xf>
    <xf numFmtId="0" fontId="84" fillId="0" borderId="17" xfId="0" applyFont="1" applyBorder="1"/>
    <xf numFmtId="0" fontId="84" fillId="0" borderId="3" xfId="0" applyFont="1" applyBorder="1"/>
    <xf numFmtId="0" fontId="84" fillId="0" borderId="62" xfId="0" applyFont="1" applyBorder="1" applyAlignment="1">
      <alignment wrapText="1"/>
    </xf>
    <xf numFmtId="0" fontId="84" fillId="0" borderId="20" xfId="0" applyFont="1" applyBorder="1"/>
    <xf numFmtId="0" fontId="86" fillId="0" borderId="21" xfId="0" applyFont="1" applyBorder="1"/>
    <xf numFmtId="0" fontId="2" fillId="0" borderId="3" xfId="13" applyFont="1" applyBorder="1" applyAlignment="1" applyProtection="1">
      <alignment horizontal="center" vertical="center" wrapText="1"/>
      <protection locked="0"/>
    </xf>
    <xf numFmtId="0" fontId="45" fillId="0" borderId="24" xfId="0" applyFont="1" applyBorder="1" applyAlignment="1">
      <alignment vertical="center" wrapText="1"/>
    </xf>
    <xf numFmtId="0" fontId="91"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3" fillId="0" borderId="0" xfId="0" applyFont="1" applyAlignment="1">
      <alignment wrapText="1"/>
    </xf>
    <xf numFmtId="0" fontId="2" fillId="3" borderId="3" xfId="20949"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21" xfId="0" applyFont="1" applyBorder="1" applyAlignment="1">
      <alignment vertical="center" wrapText="1"/>
    </xf>
    <xf numFmtId="0" fontId="2" fillId="0" borderId="14" xfId="11" applyBorder="1" applyAlignment="1">
      <alignment vertical="center"/>
    </xf>
    <xf numFmtId="0" fontId="2" fillId="0" borderId="15" xfId="11" applyBorder="1" applyAlignment="1">
      <alignment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21" xfId="0" applyFont="1" applyFill="1" applyBorder="1" applyAlignment="1">
      <alignment wrapText="1"/>
    </xf>
    <xf numFmtId="0" fontId="84" fillId="0" borderId="14" xfId="0" applyFont="1" applyBorder="1" applyAlignment="1">
      <alignment horizontal="center" vertical="center"/>
    </xf>
    <xf numFmtId="191" fontId="84" fillId="35" borderId="16" xfId="0" applyNumberFormat="1" applyFont="1" applyFill="1" applyBorder="1" applyAlignment="1">
      <alignment horizontal="center" vertical="center"/>
    </xf>
    <xf numFmtId="0" fontId="45" fillId="0" borderId="0" xfId="11" applyFont="1" applyAlignment="1">
      <alignment horizontal="center"/>
    </xf>
    <xf numFmtId="164" fontId="2" fillId="0" borderId="3" xfId="1" applyNumberFormat="1" applyFont="1" applyFill="1" applyBorder="1" applyAlignment="1" applyProtection="1">
      <alignment horizontal="center" vertical="center" wrapText="1"/>
      <protection locked="0"/>
    </xf>
    <xf numFmtId="0" fontId="84" fillId="0" borderId="14" xfId="0" applyFont="1" applyBorder="1" applyAlignment="1">
      <alignment horizontal="center" vertical="center" wrapText="1"/>
    </xf>
    <xf numFmtId="0" fontId="84" fillId="0" borderId="15" xfId="0" applyFont="1" applyBorder="1" applyAlignment="1">
      <alignment horizontal="left" vertical="center" wrapText="1" indent="2"/>
    </xf>
    <xf numFmtId="0" fontId="94" fillId="0" borderId="0" xfId="11" applyFont="1"/>
    <xf numFmtId="0" fontId="95"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Border="1" applyAlignment="1">
      <alignment horizontal="center" vertical="center" wrapText="1"/>
    </xf>
    <xf numFmtId="0" fontId="2" fillId="0" borderId="18" xfId="1" applyNumberFormat="1" applyFont="1" applyFill="1" applyBorder="1" applyAlignment="1" applyProtection="1">
      <alignment horizontal="center" vertical="center" wrapText="1"/>
      <protection locked="0"/>
    </xf>
    <xf numFmtId="0" fontId="3" fillId="0" borderId="53" xfId="0" applyFont="1" applyBorder="1"/>
    <xf numFmtId="0" fontId="3" fillId="0" borderId="54" xfId="0" applyFont="1" applyBorder="1"/>
    <xf numFmtId="0" fontId="3" fillId="0" borderId="15" xfId="0" applyFont="1" applyBorder="1" applyAlignment="1">
      <alignment horizontal="center" vertical="center"/>
    </xf>
    <xf numFmtId="0" fontId="3" fillId="0" borderId="25" xfId="0" applyFont="1" applyBorder="1" applyAlignment="1">
      <alignment horizontal="center" vertical="center"/>
    </xf>
    <xf numFmtId="0" fontId="3" fillId="0" borderId="16" xfId="0" applyFont="1" applyBorder="1" applyAlignment="1">
      <alignment horizontal="center" vertical="center"/>
    </xf>
    <xf numFmtId="0" fontId="97" fillId="0" borderId="0" xfId="0" applyFont="1"/>
    <xf numFmtId="0" fontId="3" fillId="0" borderId="62" xfId="0" applyFont="1" applyBorder="1"/>
    <xf numFmtId="0" fontId="3" fillId="0" borderId="15" xfId="0" applyFont="1" applyBorder="1" applyAlignment="1">
      <alignment wrapText="1"/>
    </xf>
    <xf numFmtId="0" fontId="3" fillId="0" borderId="25" xfId="0" applyFont="1" applyBorder="1" applyAlignment="1">
      <alignment wrapText="1"/>
    </xf>
    <xf numFmtId="0" fontId="3" fillId="0" borderId="16" xfId="0" applyFont="1" applyBorder="1" applyAlignment="1">
      <alignment wrapText="1"/>
    </xf>
    <xf numFmtId="0" fontId="3" fillId="0" borderId="3" xfId="0" applyFont="1" applyBorder="1" applyAlignment="1">
      <alignment horizontal="center" vertical="center" wrapText="1"/>
    </xf>
    <xf numFmtId="0" fontId="86" fillId="0" borderId="0" xfId="0" applyFont="1" applyAlignment="1">
      <alignment horizontal="center" wrapText="1"/>
    </xf>
    <xf numFmtId="0" fontId="84" fillId="0" borderId="67" xfId="0" applyFont="1" applyBorder="1" applyAlignment="1">
      <alignment vertical="center" wrapText="1"/>
    </xf>
    <xf numFmtId="191" fontId="86" fillId="35" borderId="21"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5" xfId="0" applyFont="1" applyFill="1" applyBorder="1" applyAlignment="1">
      <alignment wrapText="1"/>
    </xf>
    <xf numFmtId="191" fontId="2" fillId="0" borderId="3" xfId="0" applyNumberFormat="1" applyFont="1" applyBorder="1" applyAlignment="1" applyProtection="1">
      <alignment horizontal="right" vertical="center" wrapText="1"/>
      <protection locked="0"/>
    </xf>
    <xf numFmtId="0" fontId="96" fillId="0" borderId="0" xfId="0" applyFont="1" applyAlignment="1">
      <alignment wrapText="1"/>
    </xf>
    <xf numFmtId="0" fontId="2" fillId="0" borderId="0" xfId="0" applyFont="1" applyAlignment="1">
      <alignment wrapText="1"/>
    </xf>
    <xf numFmtId="0" fontId="99" fillId="3" borderId="77" xfId="0" applyFont="1" applyFill="1" applyBorder="1" applyAlignment="1">
      <alignment horizontal="left"/>
    </xf>
    <xf numFmtId="0" fontId="99" fillId="3" borderId="78" xfId="0" applyFont="1" applyFill="1" applyBorder="1" applyAlignment="1">
      <alignment horizontal="left"/>
    </xf>
    <xf numFmtId="0" fontId="4" fillId="3" borderId="81" xfId="0" applyFont="1" applyFill="1" applyBorder="1" applyAlignment="1">
      <alignment vertical="center"/>
    </xf>
    <xf numFmtId="0" fontId="3" fillId="3" borderId="82" xfId="0" applyFont="1" applyFill="1" applyBorder="1" applyAlignment="1">
      <alignment vertical="center"/>
    </xf>
    <xf numFmtId="0" fontId="3" fillId="0" borderId="66" xfId="0" applyFont="1" applyBorder="1" applyAlignment="1">
      <alignment horizontal="center" vertical="center"/>
    </xf>
    <xf numFmtId="0" fontId="3" fillId="0" borderId="7" xfId="0" applyFont="1" applyBorder="1" applyAlignment="1">
      <alignment vertical="center"/>
    </xf>
    <xf numFmtId="169" fontId="9" fillId="36" borderId="0" xfId="20"/>
    <xf numFmtId="0" fontId="3" fillId="0" borderId="17" xfId="0" applyFont="1" applyBorder="1" applyAlignment="1">
      <alignment horizontal="center" vertical="center"/>
    </xf>
    <xf numFmtId="0" fontId="3" fillId="0" borderId="79" xfId="0" applyFont="1" applyBorder="1" applyAlignment="1">
      <alignment vertical="center"/>
    </xf>
    <xf numFmtId="0" fontId="4" fillId="0" borderId="79" xfId="0" applyFont="1" applyBorder="1" applyAlignment="1">
      <alignment vertical="center"/>
    </xf>
    <xf numFmtId="0" fontId="3" fillId="0" borderId="20" xfId="0" applyFont="1" applyBorder="1" applyAlignment="1">
      <alignment horizontal="center" vertical="center"/>
    </xf>
    <xf numFmtId="0" fontId="4" fillId="0" borderId="21" xfId="0" applyFont="1" applyBorder="1" applyAlignment="1">
      <alignment vertical="center"/>
    </xf>
    <xf numFmtId="0" fontId="3" fillId="3" borderId="62" xfId="0" applyFont="1" applyFill="1" applyBorder="1" applyAlignment="1">
      <alignment horizontal="center" vertical="center"/>
    </xf>
    <xf numFmtId="0" fontId="3" fillId="3" borderId="0" xfId="0" applyFont="1" applyFill="1" applyAlignment="1">
      <alignment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86" xfId="0" applyFont="1" applyBorder="1" applyAlignment="1">
      <alignment horizontal="center" vertical="center"/>
    </xf>
    <xf numFmtId="0" fontId="3" fillId="0" borderId="87" xfId="0" applyFont="1" applyBorder="1" applyAlignment="1">
      <alignment vertical="center"/>
    </xf>
    <xf numFmtId="169" fontId="9" fillId="36" borderId="23" xfId="20" applyBorder="1"/>
    <xf numFmtId="169" fontId="9" fillId="36" borderId="88" xfId="20" applyBorder="1"/>
    <xf numFmtId="169" fontId="9" fillId="36" borderId="24" xfId="20" applyBorder="1"/>
    <xf numFmtId="0" fontId="3" fillId="0" borderId="90" xfId="0" applyFont="1" applyBorder="1" applyAlignment="1">
      <alignment horizontal="center" vertical="center"/>
    </xf>
    <xf numFmtId="0" fontId="3" fillId="0" borderId="91" xfId="0" applyFont="1" applyBorder="1" applyAlignment="1">
      <alignment vertical="center"/>
    </xf>
    <xf numFmtId="169" fontId="9" fillId="36" borderId="29" xfId="20" applyBorder="1"/>
    <xf numFmtId="0" fontId="4" fillId="0" borderId="0" xfId="0" applyFont="1" applyAlignment="1">
      <alignment horizontal="center"/>
    </xf>
    <xf numFmtId="0" fontId="4" fillId="35" borderId="15" xfId="0" applyFont="1" applyFill="1" applyBorder="1" applyAlignment="1">
      <alignment horizontal="center" vertical="center" wrapText="1"/>
    </xf>
    <xf numFmtId="0" fontId="4" fillId="35" borderId="16" xfId="0" applyFont="1" applyFill="1" applyBorder="1" applyAlignment="1">
      <alignment horizontal="center" vertical="center" wrapText="1"/>
    </xf>
    <xf numFmtId="0" fontId="4" fillId="35" borderId="17" xfId="0" applyFont="1" applyFill="1" applyBorder="1" applyAlignment="1">
      <alignment horizontal="left" vertical="center" wrapText="1"/>
    </xf>
    <xf numFmtId="0" fontId="4" fillId="35" borderId="80" xfId="0" applyFont="1" applyFill="1" applyBorder="1" applyAlignment="1">
      <alignment horizontal="left" vertical="center" wrapText="1"/>
    </xf>
    <xf numFmtId="0" fontId="3" fillId="0" borderId="17" xfId="0" applyFont="1" applyBorder="1" applyAlignment="1">
      <alignment horizontal="right" vertical="center" wrapText="1"/>
    </xf>
    <xf numFmtId="0" fontId="100" fillId="0" borderId="17" xfId="0" applyFont="1" applyBorder="1" applyAlignment="1">
      <alignment horizontal="right" vertical="center" wrapText="1"/>
    </xf>
    <xf numFmtId="0" fontId="4" fillId="0" borderId="17"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100" fillId="0" borderId="0" xfId="0" applyFont="1" applyAlignment="1">
      <alignment horizontal="left" vertical="center"/>
    </xf>
    <xf numFmtId="49" fontId="101" fillId="0" borderId="20" xfId="5" applyNumberFormat="1" applyFont="1" applyBorder="1" applyAlignment="1" applyProtection="1">
      <alignment horizontal="left" vertical="center"/>
      <protection locked="0"/>
    </xf>
    <xf numFmtId="0" fontId="102" fillId="0" borderId="21" xfId="9" applyFont="1" applyBorder="1" applyAlignment="1" applyProtection="1">
      <alignment horizontal="left" vertical="center" wrapText="1"/>
      <protection locked="0"/>
    </xf>
    <xf numFmtId="0" fontId="84" fillId="0" borderId="79" xfId="0" applyFont="1" applyBorder="1" applyAlignment="1">
      <alignment vertical="center" wrapText="1"/>
    </xf>
    <xf numFmtId="14" fontId="2" fillId="3" borderId="79" xfId="8" quotePrefix="1" applyNumberFormat="1" applyFont="1" applyFill="1" applyBorder="1" applyAlignment="1" applyProtection="1">
      <alignment horizontal="left"/>
      <protection locked="0"/>
    </xf>
    <xf numFmtId="0" fontId="6" fillId="0" borderId="79" xfId="17" applyFill="1" applyBorder="1" applyAlignment="1" applyProtection="1"/>
    <xf numFmtId="49" fontId="84" fillId="0" borderId="79"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100" fillId="0" borderId="95" xfId="0" applyFont="1" applyBorder="1" applyAlignment="1">
      <alignment horizontal="left" vertical="center" wrapText="1"/>
    </xf>
    <xf numFmtId="10" fontId="96" fillId="0" borderId="95" xfId="20950" applyNumberFormat="1" applyFont="1" applyFill="1" applyBorder="1" applyAlignment="1">
      <alignment horizontal="left" vertical="center" wrapText="1"/>
    </xf>
    <xf numFmtId="10" fontId="3" fillId="0" borderId="95" xfId="20950" applyNumberFormat="1" applyFont="1" applyFill="1" applyBorder="1" applyAlignment="1">
      <alignment horizontal="left" vertical="center" wrapText="1"/>
    </xf>
    <xf numFmtId="10" fontId="4" fillId="35" borderId="95" xfId="0" applyNumberFormat="1" applyFont="1" applyFill="1" applyBorder="1" applyAlignment="1">
      <alignment horizontal="left" vertical="center" wrapText="1"/>
    </xf>
    <xf numFmtId="10" fontId="100" fillId="0" borderId="95" xfId="20950" applyNumberFormat="1" applyFont="1" applyFill="1" applyBorder="1" applyAlignment="1">
      <alignment horizontal="left" vertical="center" wrapText="1"/>
    </xf>
    <xf numFmtId="10" fontId="4" fillId="35" borderId="95" xfId="20950" applyNumberFormat="1" applyFont="1" applyFill="1" applyBorder="1" applyAlignment="1">
      <alignment horizontal="left" vertical="center" wrapText="1"/>
    </xf>
    <xf numFmtId="10" fontId="4" fillId="35" borderId="95" xfId="0" applyNumberFormat="1" applyFont="1" applyFill="1" applyBorder="1" applyAlignment="1">
      <alignment horizontal="center" vertical="center" wrapText="1"/>
    </xf>
    <xf numFmtId="10" fontId="102" fillId="0" borderId="21" xfId="20950" applyNumberFormat="1" applyFont="1" applyFill="1" applyBorder="1" applyAlignment="1" applyProtection="1">
      <alignment horizontal="left" vertical="center"/>
    </xf>
    <xf numFmtId="0" fontId="4" fillId="35" borderId="95" xfId="0" applyFont="1" applyFill="1" applyBorder="1" applyAlignment="1">
      <alignment horizontal="left" vertical="center" wrapText="1"/>
    </xf>
    <xf numFmtId="0" fontId="3" fillId="0" borderId="95" xfId="0" applyFont="1" applyBorder="1" applyAlignment="1">
      <alignment horizontal="left" vertical="center" wrapText="1"/>
    </xf>
    <xf numFmtId="0" fontId="4" fillId="35" borderId="81" xfId="0" applyFont="1" applyFill="1" applyBorder="1" applyAlignment="1">
      <alignment vertical="center" wrapText="1"/>
    </xf>
    <xf numFmtId="0" fontId="4" fillId="35" borderId="94" xfId="0" applyFont="1" applyFill="1" applyBorder="1" applyAlignment="1">
      <alignment vertical="center" wrapText="1"/>
    </xf>
    <xf numFmtId="0" fontId="4" fillId="35" borderId="68" xfId="0" applyFont="1" applyFill="1" applyBorder="1" applyAlignment="1">
      <alignment vertical="center" wrapText="1"/>
    </xf>
    <xf numFmtId="0" fontId="4" fillId="35" borderId="28" xfId="0" applyFont="1" applyFill="1" applyBorder="1" applyAlignment="1">
      <alignment vertical="center" wrapText="1"/>
    </xf>
    <xf numFmtId="0" fontId="84" fillId="0" borderId="95" xfId="0" applyFont="1" applyBorder="1"/>
    <xf numFmtId="0" fontId="6" fillId="0" borderId="95" xfId="17" applyFill="1" applyBorder="1" applyAlignment="1" applyProtection="1">
      <alignment horizontal="left" vertical="center"/>
    </xf>
    <xf numFmtId="0" fontId="6" fillId="0" borderId="95" xfId="17" applyBorder="1" applyAlignment="1" applyProtection="1"/>
    <xf numFmtId="0" fontId="6" fillId="0" borderId="95" xfId="17" applyFill="1" applyBorder="1" applyAlignment="1" applyProtection="1">
      <alignment horizontal="left" vertical="center" wrapText="1"/>
    </xf>
    <xf numFmtId="0" fontId="6" fillId="0" borderId="95" xfId="17" applyFill="1" applyBorder="1" applyAlignment="1" applyProtection="1"/>
    <xf numFmtId="0" fontId="45" fillId="0" borderId="15" xfId="0" applyFont="1" applyBorder="1" applyAlignment="1">
      <alignment horizontal="center" vertical="center" wrapText="1"/>
    </xf>
    <xf numFmtId="0" fontId="45" fillId="0" borderId="16" xfId="0" applyFont="1" applyBorder="1" applyAlignment="1">
      <alignment horizontal="center" vertical="center" wrapText="1"/>
    </xf>
    <xf numFmtId="0" fontId="2" fillId="0" borderId="3" xfId="0" applyFont="1" applyBorder="1" applyAlignment="1">
      <alignment wrapText="1"/>
    </xf>
    <xf numFmtId="0" fontId="84" fillId="0" borderId="18" xfId="0" applyFont="1" applyBorder="1"/>
    <xf numFmtId="0" fontId="45" fillId="0" borderId="18" xfId="0" applyFont="1" applyBorder="1" applyAlignment="1">
      <alignment horizontal="center" vertical="center" wrapText="1"/>
    </xf>
    <xf numFmtId="0" fontId="2" fillId="0" borderId="15" xfId="0" applyFont="1" applyBorder="1" applyAlignment="1">
      <alignment horizontal="left" vertical="center" wrapText="1" indent="1"/>
    </xf>
    <xf numFmtId="0" fontId="2" fillId="0" borderId="16" xfId="0" applyFont="1" applyBorder="1" applyAlignment="1">
      <alignment horizontal="left" vertical="center" wrapText="1" indent="1"/>
    </xf>
    <xf numFmtId="14" fontId="2" fillId="0" borderId="0" xfId="0" applyNumberFormat="1" applyFont="1"/>
    <xf numFmtId="169" fontId="2" fillId="36" borderId="0" xfId="20" applyFont="1"/>
    <xf numFmtId="169" fontId="2" fillId="36" borderId="92" xfId="20" applyFont="1" applyBorder="1"/>
    <xf numFmtId="0" fontId="2" fillId="2" borderId="17" xfId="0" applyFont="1" applyFill="1" applyBorder="1" applyAlignment="1">
      <alignment horizontal="right" vertical="center"/>
    </xf>
    <xf numFmtId="0" fontId="45" fillId="0" borderId="17" xfId="0" applyFont="1" applyBorder="1" applyAlignment="1">
      <alignment horizontal="center" vertical="center" wrapText="1"/>
    </xf>
    <xf numFmtId="0" fontId="2" fillId="2" borderId="20" xfId="0" applyFont="1" applyFill="1" applyBorder="1" applyAlignment="1">
      <alignment horizontal="right" vertical="center"/>
    </xf>
    <xf numFmtId="0" fontId="4" fillId="0" borderId="0" xfId="0" applyFont="1" applyAlignment="1">
      <alignment horizontal="center" wrapText="1"/>
    </xf>
    <xf numFmtId="0" fontId="3" fillId="3" borderId="53" xfId="0" applyFont="1" applyFill="1" applyBorder="1"/>
    <xf numFmtId="0" fontId="3" fillId="3" borderId="98" xfId="0" applyFont="1" applyFill="1" applyBorder="1" applyAlignment="1">
      <alignment wrapText="1"/>
    </xf>
    <xf numFmtId="0" fontId="3" fillId="3" borderId="99" xfId="0" applyFont="1" applyFill="1" applyBorder="1"/>
    <xf numFmtId="0" fontId="4" fillId="3" borderId="74" xfId="0" applyFont="1" applyFill="1" applyBorder="1" applyAlignment="1">
      <alignment horizontal="center" wrapText="1"/>
    </xf>
    <xf numFmtId="0" fontId="3" fillId="0" borderId="95" xfId="0" applyFont="1" applyBorder="1" applyAlignment="1">
      <alignment horizontal="center"/>
    </xf>
    <xf numFmtId="0" fontId="3" fillId="3" borderId="62"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92" xfId="0" applyFont="1" applyFill="1" applyBorder="1" applyAlignment="1">
      <alignment horizontal="center" vertical="center" wrapText="1"/>
    </xf>
    <xf numFmtId="0" fontId="3" fillId="0" borderId="17" xfId="0" applyFont="1" applyBorder="1"/>
    <xf numFmtId="0" fontId="3" fillId="0" borderId="95" xfId="0" applyFont="1" applyBorder="1" applyAlignment="1">
      <alignment wrapText="1"/>
    </xf>
    <xf numFmtId="164" fontId="3" fillId="0" borderId="95" xfId="7" applyNumberFormat="1" applyFont="1" applyBorder="1"/>
    <xf numFmtId="164" fontId="3" fillId="0" borderId="80" xfId="7" applyNumberFormat="1" applyFont="1" applyBorder="1"/>
    <xf numFmtId="0" fontId="99" fillId="0" borderId="95" xfId="0" applyFont="1" applyBorder="1" applyAlignment="1">
      <alignment horizontal="left" wrapText="1" indent="2"/>
    </xf>
    <xf numFmtId="169" fontId="9" fillId="36" borderId="95" xfId="20" applyBorder="1"/>
    <xf numFmtId="164" fontId="3" fillId="0" borderId="95" xfId="7" applyNumberFormat="1" applyFont="1" applyBorder="1" applyAlignment="1">
      <alignment vertical="center"/>
    </xf>
    <xf numFmtId="0" fontId="4" fillId="0" borderId="17" xfId="0" applyFont="1" applyBorder="1"/>
    <xf numFmtId="0" fontId="4" fillId="0" borderId="95" xfId="0" applyFont="1" applyBorder="1" applyAlignment="1">
      <alignment wrapText="1"/>
    </xf>
    <xf numFmtId="164" fontId="4" fillId="0" borderId="80" xfId="7" applyNumberFormat="1" applyFont="1" applyBorder="1"/>
    <xf numFmtId="0" fontId="109" fillId="3" borderId="62" xfId="0" applyFont="1" applyFill="1" applyBorder="1" applyAlignment="1">
      <alignment horizontal="left"/>
    </xf>
    <xf numFmtId="0" fontId="109" fillId="3" borderId="0" xfId="0" applyFont="1" applyFill="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92" xfId="7" applyNumberFormat="1" applyFont="1" applyFill="1" applyBorder="1"/>
    <xf numFmtId="164" fontId="3" fillId="0" borderId="95" xfId="7" applyNumberFormat="1" applyFont="1" applyFill="1" applyBorder="1"/>
    <xf numFmtId="164" fontId="3" fillId="0" borderId="95" xfId="7" applyNumberFormat="1" applyFont="1" applyFill="1" applyBorder="1" applyAlignment="1">
      <alignment vertical="center"/>
    </xf>
    <xf numFmtId="0" fontId="99" fillId="0" borderId="95"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92" xfId="0" applyFont="1" applyFill="1" applyBorder="1"/>
    <xf numFmtId="0" fontId="4" fillId="0" borderId="20" xfId="0" applyFont="1" applyBorder="1"/>
    <xf numFmtId="0" fontId="4" fillId="0" borderId="21" xfId="0" applyFont="1" applyBorder="1" applyAlignment="1">
      <alignment wrapText="1"/>
    </xf>
    <xf numFmtId="10" fontId="4" fillId="0" borderId="22" xfId="20950" applyNumberFormat="1" applyFont="1" applyBorder="1"/>
    <xf numFmtId="0" fontId="2" fillId="2" borderId="86" xfId="0" applyFont="1" applyFill="1" applyBorder="1" applyAlignment="1">
      <alignment horizontal="right" vertical="center"/>
    </xf>
    <xf numFmtId="0" fontId="2" fillId="0" borderId="93" xfId="0" applyFont="1" applyBorder="1" applyAlignment="1">
      <alignment vertical="center" wrapText="1"/>
    </xf>
    <xf numFmtId="191" fontId="2" fillId="2" borderId="93" xfId="0" applyNumberFormat="1" applyFont="1" applyFill="1" applyBorder="1" applyAlignment="1" applyProtection="1">
      <alignment vertical="center"/>
      <protection locked="0"/>
    </xf>
    <xf numFmtId="191" fontId="87" fillId="2" borderId="93" xfId="0" applyNumberFormat="1" applyFont="1" applyFill="1" applyBorder="1" applyAlignment="1" applyProtection="1">
      <alignment vertical="center"/>
      <protection locked="0"/>
    </xf>
    <xf numFmtId="191" fontId="87" fillId="2" borderId="89" xfId="0" applyNumberFormat="1" applyFont="1" applyFill="1" applyBorder="1" applyAlignment="1" applyProtection="1">
      <alignment vertical="center"/>
      <protection locked="0"/>
    </xf>
    <xf numFmtId="0" fontId="110" fillId="0" borderId="0" xfId="11" applyFont="1"/>
    <xf numFmtId="0" fontId="112" fillId="0" borderId="0" xfId="11" applyFont="1"/>
    <xf numFmtId="0" fontId="111" fillId="0" borderId="0" xfId="0" applyFont="1"/>
    <xf numFmtId="0" fontId="113" fillId="0" borderId="67" xfId="0" applyFont="1" applyBorder="1" applyAlignment="1">
      <alignment horizontal="left" vertical="center" wrapText="1"/>
    </xf>
    <xf numFmtId="0" fontId="6" fillId="0" borderId="110" xfId="17" applyBorder="1" applyAlignment="1" applyProtection="1"/>
    <xf numFmtId="0" fontId="111" fillId="0" borderId="0" xfId="0" applyFont="1" applyAlignment="1">
      <alignment horizontal="left" vertical="top" wrapText="1"/>
    </xf>
    <xf numFmtId="0" fontId="0" fillId="0" borderId="110" xfId="0" applyBorder="1" applyAlignment="1">
      <alignment horizontal="center"/>
    </xf>
    <xf numFmtId="0" fontId="122" fillId="3" borderId="110" xfId="20954" applyFont="1" applyFill="1" applyBorder="1" applyAlignment="1">
      <alignment horizontal="left" vertical="center" wrapText="1"/>
    </xf>
    <xf numFmtId="0" fontId="123" fillId="0" borderId="110" xfId="20954" applyFont="1" applyBorder="1" applyAlignment="1">
      <alignment horizontal="left" vertical="center" wrapText="1" indent="1"/>
    </xf>
    <xf numFmtId="0" fontId="124" fillId="3" borderId="120" xfId="0" applyFont="1" applyFill="1" applyBorder="1" applyAlignment="1">
      <alignment horizontal="left" vertical="center" wrapText="1"/>
    </xf>
    <xf numFmtId="0" fontId="123" fillId="3" borderId="110" xfId="20954" applyFont="1" applyFill="1" applyBorder="1" applyAlignment="1">
      <alignment horizontal="left" vertical="center" wrapText="1" indent="1"/>
    </xf>
    <xf numFmtId="0" fontId="122" fillId="0" borderId="120" xfId="0" applyFont="1" applyBorder="1" applyAlignment="1">
      <alignment horizontal="left" vertical="center" wrapText="1"/>
    </xf>
    <xf numFmtId="0" fontId="124" fillId="0" borderId="120" xfId="0" applyFont="1" applyBorder="1" applyAlignment="1">
      <alignment horizontal="left" vertical="center" wrapText="1"/>
    </xf>
    <xf numFmtId="0" fontId="124" fillId="0" borderId="120" xfId="0" applyFont="1" applyBorder="1" applyAlignment="1">
      <alignment vertical="center" wrapText="1"/>
    </xf>
    <xf numFmtId="0" fontId="125" fillId="0" borderId="120" xfId="0" applyFont="1" applyBorder="1" applyAlignment="1">
      <alignment horizontal="left" vertical="center" wrapText="1" indent="1"/>
    </xf>
    <xf numFmtId="0" fontId="125" fillId="3" borderId="120" xfId="0" applyFont="1" applyFill="1" applyBorder="1" applyAlignment="1">
      <alignment horizontal="left" vertical="center" wrapText="1" indent="1"/>
    </xf>
    <xf numFmtId="0" fontId="124" fillId="3" borderId="121" xfId="0" applyFont="1" applyFill="1" applyBorder="1" applyAlignment="1">
      <alignment horizontal="left" vertical="center" wrapText="1"/>
    </xf>
    <xf numFmtId="0" fontId="125" fillId="0" borderId="110" xfId="20954" applyFont="1" applyBorder="1" applyAlignment="1">
      <alignment horizontal="left" vertical="center" wrapText="1" indent="1"/>
    </xf>
    <xf numFmtId="0" fontId="124" fillId="0" borderId="110" xfId="0" applyFont="1" applyBorder="1" applyAlignment="1">
      <alignment horizontal="left" vertical="center" wrapText="1"/>
    </xf>
    <xf numFmtId="0" fontId="126" fillId="0" borderId="110" xfId="20954" applyFont="1" applyBorder="1" applyAlignment="1">
      <alignment horizontal="center" vertical="center" wrapText="1"/>
    </xf>
    <xf numFmtId="0" fontId="124" fillId="3" borderId="122" xfId="0" applyFont="1" applyFill="1" applyBorder="1" applyAlignment="1">
      <alignment horizontal="left" vertical="center" wrapText="1"/>
    </xf>
    <xf numFmtId="0" fontId="0" fillId="0" borderId="123" xfId="0" applyBorder="1" applyAlignment="1">
      <alignment horizontal="center"/>
    </xf>
    <xf numFmtId="0" fontId="123" fillId="3" borderId="123" xfId="20954" applyFont="1" applyFill="1" applyBorder="1" applyAlignment="1">
      <alignment horizontal="left" vertical="center" wrapText="1" indent="1"/>
    </xf>
    <xf numFmtId="0" fontId="123" fillId="3" borderId="120" xfId="0" applyFont="1" applyFill="1" applyBorder="1" applyAlignment="1">
      <alignment horizontal="left" vertical="center" wrapText="1" indent="1"/>
    </xf>
    <xf numFmtId="0" fontId="123" fillId="0" borderId="123" xfId="20954" applyFont="1" applyBorder="1" applyAlignment="1">
      <alignment horizontal="left" vertical="center" wrapText="1" indent="1"/>
    </xf>
    <xf numFmtId="0" fontId="124" fillId="0" borderId="123" xfId="20954" applyFont="1" applyBorder="1" applyAlignment="1">
      <alignment horizontal="left" vertical="center" wrapText="1"/>
    </xf>
    <xf numFmtId="0" fontId="124" fillId="0" borderId="123" xfId="0" applyFont="1" applyBorder="1" applyAlignment="1">
      <alignment vertical="center" wrapText="1"/>
    </xf>
    <xf numFmtId="0" fontId="126" fillId="0" borderId="123" xfId="20954" applyFont="1" applyBorder="1" applyAlignment="1">
      <alignment horizontal="center" vertical="center" wrapText="1"/>
    </xf>
    <xf numFmtId="0" fontId="124" fillId="3" borderId="123" xfId="20954" applyFont="1" applyFill="1" applyBorder="1" applyAlignment="1">
      <alignment horizontal="left" vertical="center" wrapText="1"/>
    </xf>
    <xf numFmtId="0" fontId="124" fillId="0" borderId="123" xfId="0" applyFont="1" applyBorder="1" applyAlignment="1">
      <alignment horizontal="left" vertical="center" wrapText="1"/>
    </xf>
    <xf numFmtId="0" fontId="0" fillId="0" borderId="123" xfId="0" applyBorder="1" applyAlignment="1">
      <alignment horizontal="center" vertical="center"/>
    </xf>
    <xf numFmtId="0" fontId="124" fillId="0" borderId="128" xfId="0" applyFont="1" applyBorder="1" applyAlignment="1">
      <alignment horizontal="justify" vertical="center" wrapText="1"/>
    </xf>
    <xf numFmtId="0" fontId="123" fillId="0" borderId="120" xfId="0" applyFont="1" applyBorder="1" applyAlignment="1">
      <alignment horizontal="left" vertical="center" wrapText="1" indent="1"/>
    </xf>
    <xf numFmtId="0" fontId="123" fillId="0" borderId="121" xfId="0" applyFont="1" applyBorder="1" applyAlignment="1">
      <alignment horizontal="left" vertical="center" wrapText="1" indent="1"/>
    </xf>
    <xf numFmtId="0" fontId="124" fillId="0" borderId="120" xfId="0" applyFont="1" applyBorder="1" applyAlignment="1">
      <alignment horizontal="justify" vertical="center" wrapText="1"/>
    </xf>
    <xf numFmtId="0" fontId="122" fillId="0" borderId="120" xfId="0" applyFont="1" applyBorder="1" applyAlignment="1">
      <alignment horizontal="justify" vertical="center" wrapText="1"/>
    </xf>
    <xf numFmtId="0" fontId="124" fillId="3" borderId="120" xfId="0" applyFont="1" applyFill="1" applyBorder="1" applyAlignment="1">
      <alignment horizontal="justify" vertical="center" wrapText="1"/>
    </xf>
    <xf numFmtId="0" fontId="124" fillId="0" borderId="121" xfId="0" applyFont="1" applyBorder="1" applyAlignment="1">
      <alignment horizontal="justify" vertical="center" wrapText="1"/>
    </xf>
    <xf numFmtId="0" fontId="124" fillId="0" borderId="122" xfId="0" applyFont="1" applyBorder="1" applyAlignment="1">
      <alignment horizontal="justify" vertical="center" wrapText="1"/>
    </xf>
    <xf numFmtId="0" fontId="122" fillId="0" borderId="120" xfId="0" applyFont="1" applyBorder="1" applyAlignment="1">
      <alignment vertical="center" wrapText="1"/>
    </xf>
    <xf numFmtId="0" fontId="123" fillId="0" borderId="120" xfId="0" applyFont="1" applyBorder="1" applyAlignment="1">
      <alignment horizontal="left" vertical="center" wrapText="1"/>
    </xf>
    <xf numFmtId="0" fontId="124" fillId="0" borderId="129" xfId="0" applyFont="1" applyBorder="1" applyAlignment="1">
      <alignment vertical="center" wrapText="1"/>
    </xf>
    <xf numFmtId="0" fontId="124" fillId="3" borderId="120" xfId="0" applyFont="1" applyFill="1" applyBorder="1" applyAlignment="1">
      <alignment vertical="center" wrapText="1"/>
    </xf>
    <xf numFmtId="0" fontId="2" fillId="0" borderId="126" xfId="0" applyFont="1" applyBorder="1" applyAlignment="1">
      <alignment horizontal="left" vertical="center" wrapText="1" indent="4"/>
    </xf>
    <xf numFmtId="0" fontId="45" fillId="0" borderId="126" xfId="0" applyFont="1" applyBorder="1" applyAlignment="1">
      <alignment vertical="center" wrapText="1"/>
    </xf>
    <xf numFmtId="0" fontId="2" fillId="0" borderId="123" xfId="0" applyFont="1" applyBorder="1" applyAlignment="1" applyProtection="1">
      <alignment horizontal="left" vertical="center" indent="11"/>
      <protection locked="0"/>
    </xf>
    <xf numFmtId="0" fontId="46" fillId="0" borderId="123" xfId="0" applyFont="1" applyBorder="1" applyAlignment="1" applyProtection="1">
      <alignment horizontal="left" vertical="center" indent="17"/>
      <protection locked="0"/>
    </xf>
    <xf numFmtId="0" fontId="2" fillId="0" borderId="126" xfId="0" applyFont="1" applyBorder="1" applyAlignment="1">
      <alignment horizontal="left" vertical="center" wrapText="1"/>
    </xf>
    <xf numFmtId="0" fontId="123" fillId="3" borderId="121" xfId="0" applyFont="1" applyFill="1" applyBorder="1" applyAlignment="1">
      <alignment horizontal="left" vertical="center" wrapText="1" indent="1"/>
    </xf>
    <xf numFmtId="0" fontId="123" fillId="3" borderId="123" xfId="0" applyFont="1" applyFill="1" applyBorder="1" applyAlignment="1">
      <alignment horizontal="left" vertical="center" wrapText="1" indent="1"/>
    </xf>
    <xf numFmtId="167" fontId="84" fillId="0" borderId="123" xfId="0" applyNumberFormat="1" applyFont="1" applyBorder="1" applyAlignment="1">
      <alignment horizontal="center"/>
    </xf>
    <xf numFmtId="0" fontId="84" fillId="0" borderId="123" xfId="0" applyFont="1" applyBorder="1"/>
    <xf numFmtId="0" fontId="123" fillId="0" borderId="123" xfId="0" applyFont="1" applyBorder="1" applyAlignment="1">
      <alignment horizontal="left" vertical="center" wrapText="1" indent="1"/>
    </xf>
    <xf numFmtId="0" fontId="124" fillId="3" borderId="123" xfId="0" applyFont="1" applyFill="1" applyBorder="1" applyAlignment="1">
      <alignment horizontal="left" vertical="center" wrapText="1"/>
    </xf>
    <xf numFmtId="0" fontId="125" fillId="3" borderId="123" xfId="0" applyFont="1" applyFill="1" applyBorder="1" applyAlignment="1">
      <alignment horizontal="left" vertical="center" wrapText="1" indent="1"/>
    </xf>
    <xf numFmtId="0" fontId="127" fillId="0" borderId="123" xfId="0" applyFont="1" applyBorder="1" applyAlignment="1">
      <alignment horizontal="justify"/>
    </xf>
    <xf numFmtId="167" fontId="86" fillId="0" borderId="123" xfId="0" applyNumberFormat="1" applyFont="1" applyBorder="1" applyAlignment="1">
      <alignment horizontal="center"/>
    </xf>
    <xf numFmtId="167" fontId="86" fillId="0" borderId="55" xfId="0" applyNumberFormat="1" applyFont="1" applyBorder="1" applyAlignment="1">
      <alignment horizontal="center"/>
    </xf>
    <xf numFmtId="167" fontId="88" fillId="0" borderId="57" xfId="0" applyNumberFormat="1" applyFont="1" applyBorder="1" applyAlignment="1">
      <alignment horizontal="center"/>
    </xf>
    <xf numFmtId="167" fontId="46" fillId="0" borderId="57" xfId="0" applyNumberFormat="1" applyFont="1" applyBorder="1" applyAlignment="1">
      <alignment horizontal="center"/>
    </xf>
    <xf numFmtId="0" fontId="84" fillId="0" borderId="123" xfId="0" applyFont="1" applyBorder="1" applyAlignment="1">
      <alignment horizontal="center"/>
    </xf>
    <xf numFmtId="0" fontId="114" fillId="0" borderId="123" xfId="0" applyFont="1" applyBorder="1"/>
    <xf numFmtId="49" fontId="116" fillId="0" borderId="123" xfId="5" applyNumberFormat="1" applyFont="1" applyBorder="1" applyAlignment="1" applyProtection="1">
      <alignment horizontal="right" vertical="center"/>
      <protection locked="0"/>
    </xf>
    <xf numFmtId="0" fontId="115" fillId="3" borderId="123" xfId="13" applyFont="1" applyFill="1" applyBorder="1" applyAlignment="1" applyProtection="1">
      <alignment horizontal="left" vertical="center" wrapText="1"/>
      <protection locked="0"/>
    </xf>
    <xf numFmtId="49" fontId="115" fillId="3" borderId="123" xfId="5" applyNumberFormat="1" applyFont="1" applyFill="1" applyBorder="1" applyAlignment="1" applyProtection="1">
      <alignment horizontal="right" vertical="center"/>
      <protection locked="0"/>
    </xf>
    <xf numFmtId="0" fontId="115" fillId="0" borderId="123" xfId="13" applyFont="1" applyBorder="1" applyAlignment="1" applyProtection="1">
      <alignment horizontal="left" vertical="center" wrapText="1"/>
      <protection locked="0"/>
    </xf>
    <xf numFmtId="49" fontId="115" fillId="0" borderId="123" xfId="5" applyNumberFormat="1" applyFont="1" applyBorder="1" applyAlignment="1" applyProtection="1">
      <alignment horizontal="right" vertical="center"/>
      <protection locked="0"/>
    </xf>
    <xf numFmtId="0" fontId="117" fillId="0" borderId="123" xfId="13" applyFont="1" applyBorder="1" applyAlignment="1" applyProtection="1">
      <alignment horizontal="left" vertical="center" wrapText="1"/>
      <protection locked="0"/>
    </xf>
    <xf numFmtId="0" fontId="114" fillId="0" borderId="123" xfId="0" applyFont="1" applyBorder="1" applyAlignment="1">
      <alignment horizontal="center" vertical="center" wrapText="1"/>
    </xf>
    <xf numFmtId="14" fontId="111" fillId="0" borderId="0" xfId="0" applyNumberFormat="1" applyFont="1"/>
    <xf numFmtId="43" fontId="96" fillId="0" borderId="0" xfId="7" applyFont="1"/>
    <xf numFmtId="0" fontId="111" fillId="0" borderId="0" xfId="0" applyFont="1" applyAlignment="1">
      <alignment wrapText="1"/>
    </xf>
    <xf numFmtId="0" fontId="110" fillId="0" borderId="123" xfId="0" applyFont="1" applyBorder="1"/>
    <xf numFmtId="0" fontId="110" fillId="0" borderId="123" xfId="0" applyFont="1" applyBorder="1" applyAlignment="1">
      <alignment horizontal="left" indent="8"/>
    </xf>
    <xf numFmtId="0" fontId="110" fillId="0" borderId="123" xfId="0" applyFont="1" applyBorder="1" applyAlignment="1">
      <alignment wrapText="1"/>
    </xf>
    <xf numFmtId="0" fontId="114" fillId="0" borderId="0" xfId="0" applyFont="1"/>
    <xf numFmtId="0" fontId="113" fillId="0" borderId="123" xfId="0" applyFont="1" applyBorder="1"/>
    <xf numFmtId="49" fontId="116" fillId="0" borderId="123" xfId="5" applyNumberFormat="1" applyFont="1" applyBorder="1" applyAlignment="1" applyProtection="1">
      <alignment horizontal="right" vertical="center" wrapText="1"/>
      <protection locked="0"/>
    </xf>
    <xf numFmtId="49" fontId="115" fillId="3" borderId="123" xfId="5" applyNumberFormat="1" applyFont="1" applyFill="1" applyBorder="1" applyAlignment="1" applyProtection="1">
      <alignment horizontal="right" vertical="center" wrapText="1"/>
      <protection locked="0"/>
    </xf>
    <xf numFmtId="49" fontId="115" fillId="0" borderId="123" xfId="5" applyNumberFormat="1" applyFont="1" applyBorder="1" applyAlignment="1" applyProtection="1">
      <alignment horizontal="right" vertical="center" wrapText="1"/>
      <protection locked="0"/>
    </xf>
    <xf numFmtId="0" fontId="110" fillId="0" borderId="123" xfId="0" applyFont="1" applyBorder="1" applyAlignment="1">
      <alignment horizontal="center" vertical="center" wrapText="1"/>
    </xf>
    <xf numFmtId="0" fontId="110" fillId="0" borderId="127" xfId="0" applyFont="1" applyBorder="1" applyAlignment="1">
      <alignment horizontal="center" vertical="center" wrapText="1"/>
    </xf>
    <xf numFmtId="0" fontId="110" fillId="0" borderId="123" xfId="0" applyFont="1" applyBorder="1" applyAlignment="1">
      <alignment horizontal="center" vertical="center"/>
    </xf>
    <xf numFmtId="0" fontId="110" fillId="0" borderId="0" xfId="0" applyFont="1"/>
    <xf numFmtId="0" fontId="110" fillId="0" borderId="0" xfId="0" applyFont="1" applyAlignment="1">
      <alignment wrapText="1"/>
    </xf>
    <xf numFmtId="14" fontId="110" fillId="0" borderId="0" xfId="0" applyNumberFormat="1" applyFont="1"/>
    <xf numFmtId="0" fontId="111" fillId="0" borderId="0" xfId="0" applyFont="1" applyAlignment="1">
      <alignment horizontal="left"/>
    </xf>
    <xf numFmtId="0" fontId="110" fillId="0" borderId="123" xfId="0" applyFont="1" applyBorder="1" applyAlignment="1">
      <alignment horizontal="left" vertical="center" wrapText="1"/>
    </xf>
    <xf numFmtId="0" fontId="113" fillId="0" borderId="123" xfId="0" applyFont="1" applyBorder="1" applyAlignment="1">
      <alignment horizontal="left" wrapText="1" indent="1"/>
    </xf>
    <xf numFmtId="0" fontId="113" fillId="0" borderId="123" xfId="0" applyFont="1" applyBorder="1" applyAlignment="1">
      <alignment horizontal="left" vertical="center" indent="1"/>
    </xf>
    <xf numFmtId="0" fontId="111" fillId="0" borderId="123" xfId="0" applyFont="1" applyBorder="1"/>
    <xf numFmtId="0" fontId="110" fillId="0" borderId="123" xfId="0" applyFont="1" applyBorder="1" applyAlignment="1">
      <alignment horizontal="left" wrapText="1" indent="1"/>
    </xf>
    <xf numFmtId="0" fontId="110" fillId="0" borderId="123" xfId="0" applyFont="1" applyBorder="1" applyAlignment="1">
      <alignment horizontal="left" indent="1"/>
    </xf>
    <xf numFmtId="0" fontId="110" fillId="0" borderId="123" xfId="0" applyFont="1" applyBorder="1" applyAlignment="1">
      <alignment horizontal="left" wrapText="1" indent="4"/>
    </xf>
    <xf numFmtId="0" fontId="110" fillId="0" borderId="123" xfId="0" applyFont="1" applyBorder="1" applyAlignment="1">
      <alignment horizontal="left" indent="3"/>
    </xf>
    <xf numFmtId="0" fontId="113" fillId="0" borderId="123" xfId="0" applyFont="1" applyBorder="1" applyAlignment="1">
      <alignment horizontal="left" indent="1"/>
    </xf>
    <xf numFmtId="0" fontId="114" fillId="0" borderId="7" xfId="0" applyFont="1" applyBorder="1"/>
    <xf numFmtId="0" fontId="111" fillId="0" borderId="123" xfId="0" applyFont="1" applyBorder="1" applyAlignment="1">
      <alignment horizontal="left" wrapText="1" indent="2"/>
    </xf>
    <xf numFmtId="0" fontId="111" fillId="0" borderId="123" xfId="0" applyFont="1" applyBorder="1" applyAlignment="1">
      <alignment horizontal="left" wrapText="1"/>
    </xf>
    <xf numFmtId="0" fontId="113" fillId="75" borderId="123" xfId="0" applyFont="1" applyFill="1" applyBorder="1"/>
    <xf numFmtId="0" fontId="110" fillId="0" borderId="123" xfId="0" applyFont="1" applyBorder="1" applyAlignment="1">
      <alignment horizontal="center"/>
    </xf>
    <xf numFmtId="0" fontId="110" fillId="0" borderId="0" xfId="0" applyFont="1" applyAlignment="1">
      <alignment horizontal="center" vertical="center"/>
    </xf>
    <xf numFmtId="0" fontId="110" fillId="0" borderId="7" xfId="0" applyFont="1" applyBorder="1" applyAlignment="1">
      <alignment horizontal="center" vertical="center" wrapText="1"/>
    </xf>
    <xf numFmtId="0" fontId="110" fillId="0" borderId="7" xfId="0" applyFont="1" applyBorder="1" applyAlignment="1">
      <alignment wrapText="1"/>
    </xf>
    <xf numFmtId="0" fontId="110" fillId="0" borderId="0" xfId="0" applyFont="1" applyAlignment="1">
      <alignment horizontal="center" vertical="center" wrapText="1"/>
    </xf>
    <xf numFmtId="0" fontId="110" fillId="0" borderId="102" xfId="0" applyFont="1" applyBorder="1" applyAlignment="1">
      <alignment horizontal="center" vertical="center" wrapText="1"/>
    </xf>
    <xf numFmtId="0" fontId="110" fillId="0" borderId="126" xfId="0" applyFont="1" applyBorder="1" applyAlignment="1">
      <alignment horizontal="center" vertical="center" wrapText="1"/>
    </xf>
    <xf numFmtId="0" fontId="110" fillId="0" borderId="103" xfId="0" applyFont="1" applyBorder="1" applyAlignment="1">
      <alignment horizontal="center" vertical="center" wrapText="1"/>
    </xf>
    <xf numFmtId="49" fontId="110" fillId="0" borderId="22" xfId="0" applyNumberFormat="1" applyFont="1" applyBorder="1" applyAlignment="1">
      <alignment horizontal="left" wrapText="1" indent="1"/>
    </xf>
    <xf numFmtId="0" fontId="110" fillId="0" borderId="20" xfId="0" applyFont="1" applyBorder="1" applyAlignment="1">
      <alignment horizontal="left" wrapText="1" indent="1"/>
    </xf>
    <xf numFmtId="49" fontId="110" fillId="0" borderId="80" xfId="0" applyNumberFormat="1" applyFont="1" applyBorder="1" applyAlignment="1">
      <alignment horizontal="left" wrapText="1" indent="1"/>
    </xf>
    <xf numFmtId="0" fontId="110" fillId="0" borderId="17" xfId="0" applyFont="1" applyBorder="1" applyAlignment="1">
      <alignment horizontal="left" wrapText="1" indent="1"/>
    </xf>
    <xf numFmtId="49" fontId="110" fillId="0" borderId="17" xfId="0" applyNumberFormat="1" applyFont="1" applyBorder="1" applyAlignment="1">
      <alignment horizontal="left" wrapText="1" indent="3"/>
    </xf>
    <xf numFmtId="49" fontId="110" fillId="0" borderId="80" xfId="0" applyNumberFormat="1" applyFont="1" applyBorder="1" applyAlignment="1">
      <alignment horizontal="left" wrapText="1" indent="3"/>
    </xf>
    <xf numFmtId="49" fontId="110" fillId="0" borderId="17" xfId="0" applyNumberFormat="1" applyFont="1" applyBorder="1" applyAlignment="1">
      <alignment horizontal="left" wrapText="1" indent="2"/>
    </xf>
    <xf numFmtId="49" fontId="110" fillId="0" borderId="80" xfId="0" applyNumberFormat="1" applyFont="1" applyBorder="1" applyAlignment="1">
      <alignment horizontal="left" wrapText="1" indent="2"/>
    </xf>
    <xf numFmtId="49" fontId="110" fillId="0" borderId="80" xfId="0" applyNumberFormat="1" applyFont="1" applyBorder="1" applyAlignment="1">
      <alignment horizontal="left" vertical="top" wrapText="1" indent="2"/>
    </xf>
    <xf numFmtId="0" fontId="110" fillId="78" borderId="80" xfId="0" applyFont="1" applyFill="1" applyBorder="1"/>
    <xf numFmtId="0" fontId="110" fillId="78" borderId="123" xfId="0" applyFont="1" applyFill="1" applyBorder="1"/>
    <xf numFmtId="0" fontId="110" fillId="78" borderId="126" xfId="0" applyFont="1" applyFill="1" applyBorder="1"/>
    <xf numFmtId="0" fontId="110" fillId="78" borderId="17" xfId="0" applyFont="1" applyFill="1" applyBorder="1"/>
    <xf numFmtId="49" fontId="110" fillId="0" borderId="80" xfId="0" applyNumberFormat="1" applyFont="1" applyBorder="1" applyAlignment="1">
      <alignment horizontal="left" indent="1"/>
    </xf>
    <xf numFmtId="0" fontId="110" fillId="0" borderId="17" xfId="0" applyFont="1" applyBorder="1" applyAlignment="1">
      <alignment horizontal="left" indent="1"/>
    </xf>
    <xf numFmtId="49" fontId="110" fillId="0" borderId="17" xfId="0" applyNumberFormat="1" applyFont="1" applyBorder="1" applyAlignment="1">
      <alignment horizontal="left" indent="1"/>
    </xf>
    <xf numFmtId="49" fontId="110" fillId="0" borderId="17" xfId="0" applyNumberFormat="1" applyFont="1" applyBorder="1" applyAlignment="1">
      <alignment horizontal="left" indent="3"/>
    </xf>
    <xf numFmtId="49" fontId="110" fillId="0" borderId="80" xfId="0" applyNumberFormat="1" applyFont="1" applyBorder="1" applyAlignment="1">
      <alignment horizontal="left" indent="3"/>
    </xf>
    <xf numFmtId="0" fontId="110" fillId="0" borderId="17" xfId="0" applyFont="1" applyBorder="1" applyAlignment="1">
      <alignment horizontal="left" indent="2"/>
    </xf>
    <xf numFmtId="0" fontId="110" fillId="0" borderId="80" xfId="0" applyFont="1" applyBorder="1" applyAlignment="1">
      <alignment horizontal="left" indent="2"/>
    </xf>
    <xf numFmtId="0" fontId="110" fillId="0" borderId="80" xfId="0" applyFont="1" applyBorder="1" applyAlignment="1">
      <alignment horizontal="left" indent="1"/>
    </xf>
    <xf numFmtId="0" fontId="113" fillId="0" borderId="63" xfId="0" applyFont="1" applyBorder="1"/>
    <xf numFmtId="0" fontId="110" fillId="0" borderId="66" xfId="0" applyFont="1" applyBorder="1"/>
    <xf numFmtId="0" fontId="110" fillId="0" borderId="74" xfId="0" applyFont="1" applyBorder="1" applyAlignment="1">
      <alignment horizontal="center" vertical="center" wrapText="1"/>
    </xf>
    <xf numFmtId="0" fontId="110" fillId="0" borderId="80" xfId="0" applyFont="1" applyBorder="1" applyAlignment="1">
      <alignment horizontal="center" vertical="center" wrapText="1"/>
    </xf>
    <xf numFmtId="0" fontId="110" fillId="0" borderId="0" xfId="0" applyFont="1" applyAlignment="1">
      <alignment horizontal="left"/>
    </xf>
    <xf numFmtId="0" fontId="113" fillId="0" borderId="123" xfId="0" applyFont="1" applyBorder="1" applyAlignment="1">
      <alignment horizontal="left" vertical="center" wrapText="1"/>
    </xf>
    <xf numFmtId="0" fontId="115" fillId="0" borderId="0" xfId="0" applyFont="1"/>
    <xf numFmtId="0" fontId="94" fillId="0" borderId="0" xfId="0" applyFont="1" applyAlignment="1">
      <alignment wrapText="1"/>
    </xf>
    <xf numFmtId="0" fontId="113" fillId="0" borderId="123" xfId="0" applyFont="1" applyBorder="1" applyAlignment="1">
      <alignment horizontal="center" vertical="center" wrapText="1"/>
    </xf>
    <xf numFmtId="0" fontId="115" fillId="0" borderId="0" xfId="0" applyFont="1" applyAlignment="1">
      <alignment horizontal="center" vertical="center"/>
    </xf>
    <xf numFmtId="0" fontId="131" fillId="0" borderId="0" xfId="0" applyFont="1"/>
    <xf numFmtId="0" fontId="110" fillId="0" borderId="118" xfId="0" applyFont="1" applyBorder="1" applyAlignment="1">
      <alignment horizontal="left" vertical="center" wrapText="1" indent="1" readingOrder="1"/>
    </xf>
    <xf numFmtId="0" fontId="131" fillId="0" borderId="123" xfId="0" applyFont="1" applyBorder="1" applyAlignment="1">
      <alignment horizontal="left" indent="3"/>
    </xf>
    <xf numFmtId="0" fontId="113" fillId="0" borderId="123" xfId="0" applyFont="1" applyBorder="1" applyAlignment="1">
      <alignment vertical="center" wrapText="1" readingOrder="1"/>
    </xf>
    <xf numFmtId="0" fontId="131" fillId="0" borderId="123" xfId="0" applyFont="1" applyBorder="1" applyAlignment="1">
      <alignment horizontal="left" indent="2"/>
    </xf>
    <xf numFmtId="0" fontId="110" fillId="0" borderId="119" xfId="0" applyFont="1" applyBorder="1" applyAlignment="1">
      <alignment vertical="center" wrapText="1" readingOrder="1"/>
    </xf>
    <xf numFmtId="0" fontId="131" fillId="0" borderId="127" xfId="0" applyFont="1" applyBorder="1" applyAlignment="1">
      <alignment horizontal="left" indent="2"/>
    </xf>
    <xf numFmtId="0" fontId="110" fillId="0" borderId="118" xfId="0" applyFont="1" applyBorder="1" applyAlignment="1">
      <alignment vertical="center" wrapText="1" readingOrder="1"/>
    </xf>
    <xf numFmtId="0" fontId="110" fillId="0" borderId="117" xfId="0" applyFont="1" applyBorder="1" applyAlignment="1">
      <alignment vertical="center" wrapText="1" readingOrder="1"/>
    </xf>
    <xf numFmtId="0" fontId="131" fillId="0" borderId="7" xfId="0" applyFont="1" applyBorder="1"/>
    <xf numFmtId="167" fontId="132" fillId="79" borderId="56" xfId="0" applyNumberFormat="1" applyFont="1" applyFill="1" applyBorder="1" applyAlignment="1">
      <alignment horizontal="center"/>
    </xf>
    <xf numFmtId="0" fontId="96" fillId="0" borderId="0" xfId="11" applyFont="1"/>
    <xf numFmtId="0" fontId="96" fillId="0" borderId="0" xfId="0" applyFont="1"/>
    <xf numFmtId="0" fontId="133" fillId="0" borderId="0" xfId="11" applyFont="1"/>
    <xf numFmtId="0" fontId="134" fillId="0" borderId="0" xfId="0" applyFont="1"/>
    <xf numFmtId="0" fontId="135" fillId="80" borderId="15" xfId="0" applyFont="1" applyFill="1" applyBorder="1" applyAlignment="1">
      <alignment horizontal="center" vertical="center"/>
    </xf>
    <xf numFmtId="0" fontId="135" fillId="80" borderId="16" xfId="0" applyFont="1" applyFill="1" applyBorder="1" applyAlignment="1">
      <alignment horizontal="center" vertical="center"/>
    </xf>
    <xf numFmtId="0" fontId="135" fillId="81" borderId="123" xfId="0" applyFont="1" applyFill="1" applyBorder="1" applyAlignment="1">
      <alignment horizontal="left" vertical="center"/>
    </xf>
    <xf numFmtId="192" fontId="135" fillId="81" borderId="80" xfId="7" applyNumberFormat="1" applyFont="1" applyFill="1" applyBorder="1" applyAlignment="1">
      <alignment horizontal="left" vertical="center"/>
    </xf>
    <xf numFmtId="49" fontId="137" fillId="0" borderId="123" xfId="0" applyNumberFormat="1" applyFont="1" applyBorder="1" applyAlignment="1">
      <alignment horizontal="left" vertical="center"/>
    </xf>
    <xf numFmtId="192" fontId="137" fillId="0" borderId="80" xfId="7" applyNumberFormat="1" applyFont="1" applyFill="1" applyBorder="1" applyAlignment="1">
      <alignment horizontal="left" vertical="center"/>
    </xf>
    <xf numFmtId="0" fontId="137" fillId="0" borderId="123" xfId="0" applyFont="1" applyBorder="1" applyAlignment="1">
      <alignment horizontal="left" vertical="center"/>
    </xf>
    <xf numFmtId="0" fontId="135" fillId="0" borderId="123" xfId="0" applyFont="1" applyBorder="1" applyAlignment="1">
      <alignment horizontal="left" vertical="center"/>
    </xf>
    <xf numFmtId="10" fontId="96" fillId="0" borderId="80" xfId="0" applyNumberFormat="1" applyFont="1" applyBorder="1" applyAlignment="1">
      <alignment horizontal="right" vertical="center" wrapText="1"/>
    </xf>
    <xf numFmtId="0" fontId="139" fillId="82" borderId="21" xfId="0" applyFont="1" applyFill="1" applyBorder="1" applyAlignment="1">
      <alignment horizontal="left" vertical="center"/>
    </xf>
    <xf numFmtId="10" fontId="133" fillId="83" borderId="22" xfId="0" applyNumberFormat="1" applyFont="1" applyFill="1" applyBorder="1" applyAlignment="1">
      <alignment horizontal="right" vertical="center" wrapText="1"/>
    </xf>
    <xf numFmtId="0" fontId="140" fillId="0" borderId="0" xfId="0" applyFont="1" applyAlignment="1">
      <alignment vertical="top" wrapText="1"/>
    </xf>
    <xf numFmtId="0" fontId="142" fillId="0" borderId="0" xfId="0" applyFont="1" applyAlignment="1">
      <alignment vertical="top"/>
    </xf>
    <xf numFmtId="0" fontId="142" fillId="0" borderId="0" xfId="0" applyFont="1" applyAlignment="1">
      <alignment vertical="top" wrapText="1"/>
    </xf>
    <xf numFmtId="0" fontId="0" fillId="0" borderId="1" xfId="0" applyBorder="1"/>
    <xf numFmtId="0" fontId="3" fillId="84" borderId="123" xfId="0" applyFont="1" applyFill="1" applyBorder="1" applyAlignment="1">
      <alignment horizontal="center" vertical="center" wrapText="1"/>
    </xf>
    <xf numFmtId="0" fontId="4" fillId="83" borderId="123" xfId="0" applyFont="1" applyFill="1" applyBorder="1" applyAlignment="1">
      <alignment vertical="center" wrapText="1"/>
    </xf>
    <xf numFmtId="192" fontId="4" fillId="83" borderId="123" xfId="7" applyNumberFormat="1" applyFont="1" applyFill="1" applyBorder="1" applyAlignment="1">
      <alignment vertical="center"/>
    </xf>
    <xf numFmtId="192" fontId="4" fillId="83" borderId="80" xfId="7" applyNumberFormat="1" applyFont="1" applyFill="1" applyBorder="1" applyAlignment="1">
      <alignment vertical="center"/>
    </xf>
    <xf numFmtId="0" fontId="137" fillId="81" borderId="123" xfId="0" applyFont="1" applyFill="1" applyBorder="1" applyAlignment="1">
      <alignment horizontal="left" vertical="center" wrapText="1" indent="3"/>
    </xf>
    <xf numFmtId="192" fontId="4" fillId="35" borderId="123" xfId="7" applyNumberFormat="1" applyFont="1" applyFill="1" applyBorder="1" applyAlignment="1">
      <alignment vertical="center"/>
    </xf>
    <xf numFmtId="0" fontId="143" fillId="81" borderId="123" xfId="0" applyFont="1" applyFill="1" applyBorder="1" applyAlignment="1">
      <alignment horizontal="left" vertical="center" wrapText="1" indent="5"/>
    </xf>
    <xf numFmtId="0" fontId="144" fillId="80" borderId="123" xfId="0" applyFont="1" applyFill="1" applyBorder="1" applyAlignment="1">
      <alignment horizontal="left" vertical="center" wrapText="1" indent="1"/>
    </xf>
    <xf numFmtId="192" fontId="144" fillId="80" borderId="123" xfId="7" applyNumberFormat="1" applyFont="1" applyFill="1" applyBorder="1" applyAlignment="1">
      <alignment vertical="center"/>
    </xf>
    <xf numFmtId="192" fontId="144" fillId="82" borderId="80" xfId="7" applyNumberFormat="1" applyFont="1" applyFill="1" applyBorder="1" applyAlignment="1">
      <alignment vertical="center"/>
    </xf>
    <xf numFmtId="192" fontId="145" fillId="81" borderId="123" xfId="7" applyNumberFormat="1" applyFont="1" applyFill="1" applyBorder="1" applyAlignment="1">
      <alignment vertical="center"/>
    </xf>
    <xf numFmtId="192" fontId="145" fillId="82" borderId="80" xfId="7" applyNumberFormat="1" applyFont="1" applyFill="1" applyBorder="1" applyAlignment="1">
      <alignment vertical="center"/>
    </xf>
    <xf numFmtId="192" fontId="145" fillId="81" borderId="21" xfId="7" applyNumberFormat="1" applyFont="1" applyFill="1" applyBorder="1" applyAlignment="1">
      <alignment vertical="center"/>
    </xf>
    <xf numFmtId="192" fontId="145" fillId="82" borderId="22" xfId="7" applyNumberFormat="1" applyFont="1" applyFill="1" applyBorder="1" applyAlignment="1">
      <alignment vertical="center"/>
    </xf>
    <xf numFmtId="169" fontId="9" fillId="36" borderId="92" xfId="20" applyBorder="1"/>
    <xf numFmtId="0" fontId="94" fillId="0" borderId="185" xfId="0" applyFont="1" applyBorder="1" applyAlignment="1">
      <alignment horizontal="center" vertical="center" wrapText="1"/>
    </xf>
    <xf numFmtId="0" fontId="348" fillId="0" borderId="0" xfId="0" applyFont="1"/>
    <xf numFmtId="0" fontId="94" fillId="0" borderId="0" xfId="0" applyFont="1"/>
    <xf numFmtId="0" fontId="349" fillId="0" borderId="0" xfId="0" applyFont="1"/>
    <xf numFmtId="0" fontId="350" fillId="0" borderId="110" xfId="0" applyFont="1" applyBorder="1" applyAlignment="1">
      <alignment horizontal="center" vertical="center"/>
    </xf>
    <xf numFmtId="0" fontId="349" fillId="0" borderId="110" xfId="0" applyFont="1" applyBorder="1" applyAlignment="1">
      <alignment horizontal="center"/>
    </xf>
    <xf numFmtId="0" fontId="120" fillId="3" borderId="110" xfId="20954" applyFont="1" applyFill="1" applyBorder="1" applyAlignment="1">
      <alignment horizontal="left" vertical="center" wrapText="1"/>
    </xf>
    <xf numFmtId="0" fontId="94" fillId="0" borderId="110" xfId="20954" applyFont="1" applyBorder="1" applyAlignment="1">
      <alignment horizontal="left" vertical="center" wrapText="1" indent="1"/>
    </xf>
    <xf numFmtId="0" fontId="351" fillId="3" borderId="120" xfId="0" applyFont="1" applyFill="1" applyBorder="1" applyAlignment="1">
      <alignment horizontal="left" vertical="center" wrapText="1"/>
    </xf>
    <xf numFmtId="0" fontId="94" fillId="3" borderId="110" xfId="20954" applyFont="1" applyFill="1" applyBorder="1" applyAlignment="1">
      <alignment horizontal="left" vertical="center" wrapText="1" indent="1"/>
    </xf>
    <xf numFmtId="0" fontId="120" fillId="0" borderId="120" xfId="0" applyFont="1" applyBorder="1" applyAlignment="1">
      <alignment horizontal="left" vertical="center" wrapText="1"/>
    </xf>
    <xf numFmtId="0" fontId="351" fillId="0" borderId="120" xfId="0" applyFont="1" applyBorder="1" applyAlignment="1">
      <alignment horizontal="left" vertical="center" wrapText="1"/>
    </xf>
    <xf numFmtId="0" fontId="351" fillId="0" borderId="120" xfId="0" applyFont="1" applyBorder="1" applyAlignment="1">
      <alignment vertical="center" wrapText="1"/>
    </xf>
    <xf numFmtId="0" fontId="352" fillId="0" borderId="120" xfId="0" applyFont="1" applyBorder="1" applyAlignment="1">
      <alignment horizontal="left" vertical="center" wrapText="1" indent="1"/>
    </xf>
    <xf numFmtId="0" fontId="352" fillId="3" borderId="120" xfId="0" applyFont="1" applyFill="1" applyBorder="1" applyAlignment="1">
      <alignment horizontal="left" vertical="center" wrapText="1" indent="1"/>
    </xf>
    <xf numFmtId="0" fontId="351" fillId="3" borderId="121" xfId="0" applyFont="1" applyFill="1" applyBorder="1" applyAlignment="1">
      <alignment horizontal="left" vertical="center" wrapText="1"/>
    </xf>
    <xf numFmtId="0" fontId="352" fillId="0" borderId="110" xfId="20954" applyFont="1" applyBorder="1" applyAlignment="1">
      <alignment horizontal="left" vertical="center" wrapText="1" indent="1"/>
    </xf>
    <xf numFmtId="0" fontId="351" fillId="0" borderId="110" xfId="0" applyFont="1" applyBorder="1" applyAlignment="1">
      <alignment horizontal="left" vertical="center" wrapText="1"/>
    </xf>
    <xf numFmtId="0" fontId="351" fillId="0" borderId="110" xfId="20954" applyFont="1" applyBorder="1" applyAlignment="1">
      <alignment horizontal="center" vertical="center" wrapText="1"/>
    </xf>
    <xf numFmtId="0" fontId="351" fillId="3" borderId="122" xfId="0" applyFont="1" applyFill="1" applyBorder="1" applyAlignment="1">
      <alignment horizontal="left" vertical="center" wrapText="1"/>
    </xf>
    <xf numFmtId="0" fontId="349" fillId="0" borderId="123" xfId="0" applyFont="1" applyBorder="1" applyAlignment="1">
      <alignment horizontal="center"/>
    </xf>
    <xf numFmtId="0" fontId="94" fillId="3" borderId="123" xfId="20954" applyFont="1" applyFill="1" applyBorder="1" applyAlignment="1">
      <alignment horizontal="left" vertical="center" wrapText="1" indent="1"/>
    </xf>
    <xf numFmtId="0" fontId="94" fillId="3" borderId="120" xfId="0" applyFont="1" applyFill="1" applyBorder="1" applyAlignment="1">
      <alignment horizontal="left" vertical="center" wrapText="1" indent="1"/>
    </xf>
    <xf numFmtId="0" fontId="94" fillId="0" borderId="123" xfId="20954" applyFont="1" applyBorder="1" applyAlignment="1">
      <alignment horizontal="left" vertical="center" wrapText="1" indent="1"/>
    </xf>
    <xf numFmtId="0" fontId="94" fillId="0" borderId="120" xfId="0" applyFont="1" applyBorder="1" applyAlignment="1">
      <alignment horizontal="left" vertical="center" wrapText="1" indent="1"/>
    </xf>
    <xf numFmtId="0" fontId="94" fillId="0" borderId="121" xfId="0" applyFont="1" applyBorder="1" applyAlignment="1">
      <alignment horizontal="left" vertical="center" wrapText="1" indent="1"/>
    </xf>
    <xf numFmtId="0" fontId="351" fillId="0" borderId="123" xfId="20954" applyFont="1" applyBorder="1" applyAlignment="1">
      <alignment horizontal="left" vertical="center" wrapText="1"/>
    </xf>
    <xf numFmtId="0" fontId="351" fillId="0" borderId="123" xfId="0" applyFont="1" applyBorder="1" applyAlignment="1">
      <alignment vertical="center" wrapText="1"/>
    </xf>
    <xf numFmtId="0" fontId="351" fillId="0" borderId="123" xfId="20954" applyFont="1" applyBorder="1" applyAlignment="1">
      <alignment horizontal="center" vertical="center" wrapText="1"/>
    </xf>
    <xf numFmtId="0" fontId="351" fillId="3" borderId="123" xfId="20954" applyFont="1" applyFill="1" applyBorder="1" applyAlignment="1">
      <alignment horizontal="left" vertical="center" wrapText="1"/>
    </xf>
    <xf numFmtId="0" fontId="353" fillId="0" borderId="0" xfId="0" applyFont="1" applyAlignment="1">
      <alignment horizontal="justify"/>
    </xf>
    <xf numFmtId="0" fontId="351" fillId="0" borderId="123" xfId="0" applyFont="1" applyBorder="1" applyAlignment="1">
      <alignment horizontal="left" vertical="center" wrapText="1"/>
    </xf>
    <xf numFmtId="0" fontId="349" fillId="0" borderId="0" xfId="0" applyFont="1" applyAlignment="1">
      <alignment horizontal="center"/>
    </xf>
    <xf numFmtId="0" fontId="349" fillId="0" borderId="0" xfId="0" applyFont="1" applyAlignment="1">
      <alignment horizontal="left" vertical="center"/>
    </xf>
    <xf numFmtId="0" fontId="86" fillId="0" borderId="123" xfId="0" applyFont="1" applyBorder="1" applyAlignment="1">
      <alignment vertical="center"/>
    </xf>
    <xf numFmtId="0" fontId="45" fillId="0" borderId="123" xfId="0" applyFont="1" applyBorder="1" applyAlignment="1">
      <alignment vertical="center" wrapText="1"/>
    </xf>
    <xf numFmtId="0" fontId="351" fillId="0" borderId="191" xfId="20954" applyFont="1" applyBorder="1" applyAlignment="1">
      <alignment horizontal="left" vertical="center" wrapText="1"/>
    </xf>
    <xf numFmtId="0" fontId="6" fillId="0" borderId="191" xfId="17" applyFill="1" applyBorder="1" applyAlignment="1" applyProtection="1"/>
    <xf numFmtId="49" fontId="84" fillId="0" borderId="191" xfId="0" applyNumberFormat="1" applyFont="1" applyBorder="1" applyAlignment="1">
      <alignment horizontal="right"/>
    </xf>
    <xf numFmtId="0" fontId="84" fillId="0" borderId="191" xfId="0" applyFont="1" applyBorder="1"/>
    <xf numFmtId="0" fontId="354" fillId="3" borderId="0" xfId="37364" applyFont="1" applyFill="1" applyAlignment="1" applyProtection="1">
      <alignment vertical="center"/>
      <protection locked="0"/>
    </xf>
    <xf numFmtId="0" fontId="131" fillId="3" borderId="191" xfId="5" applyFont="1" applyFill="1" applyBorder="1" applyAlignment="1" applyProtection="1">
      <alignment vertical="center" wrapText="1"/>
      <protection locked="0"/>
    </xf>
    <xf numFmtId="0" fontId="131" fillId="0" borderId="191" xfId="37365" applyFont="1" applyBorder="1" applyAlignment="1" applyProtection="1">
      <alignment horizontal="center" vertical="center" wrapText="1"/>
      <protection locked="0"/>
    </xf>
    <xf numFmtId="3" fontId="131" fillId="3" borderId="191" xfId="1" applyNumberFormat="1" applyFont="1" applyFill="1" applyBorder="1" applyAlignment="1" applyProtection="1">
      <alignment horizontal="center" vertical="center" wrapText="1"/>
      <protection locked="0"/>
    </xf>
    <xf numFmtId="9" fontId="131" fillId="3" borderId="191" xfId="15" applyNumberFormat="1" applyFont="1" applyFill="1" applyBorder="1" applyAlignment="1" applyProtection="1">
      <alignment horizontal="center" vertical="center" wrapText="1"/>
      <protection locked="0"/>
    </xf>
    <xf numFmtId="0" fontId="131" fillId="3" borderId="191" xfId="37365" applyFont="1" applyFill="1" applyBorder="1" applyAlignment="1" applyProtection="1">
      <alignment horizontal="center" vertical="center" wrapText="1"/>
      <protection locked="0"/>
    </xf>
    <xf numFmtId="0" fontId="354" fillId="3" borderId="191" xfId="37365" applyFont="1" applyFill="1" applyBorder="1" applyProtection="1">
      <protection locked="0"/>
    </xf>
    <xf numFmtId="3" fontId="131" fillId="151" borderId="191" xfId="5" applyNumberFormat="1" applyFont="1" applyFill="1" applyBorder="1"/>
    <xf numFmtId="0" fontId="355" fillId="3" borderId="191" xfId="37365" applyFont="1" applyFill="1" applyBorder="1" applyAlignment="1" applyProtection="1">
      <alignment horizontal="right"/>
      <protection locked="0"/>
    </xf>
    <xf numFmtId="359" fontId="131" fillId="151" borderId="191" xfId="5" applyNumberFormat="1" applyFont="1" applyFill="1" applyBorder="1" applyProtection="1">
      <protection locked="0"/>
    </xf>
    <xf numFmtId="164" fontId="131" fillId="151" borderId="191" xfId="1" applyNumberFormat="1" applyFont="1" applyFill="1" applyBorder="1" applyAlignment="1" applyProtection="1"/>
    <xf numFmtId="0" fontId="131" fillId="3" borderId="191" xfId="37365" applyFont="1" applyFill="1" applyBorder="1" applyAlignment="1" applyProtection="1">
      <alignment horizontal="left" vertical="center"/>
      <protection locked="0"/>
    </xf>
    <xf numFmtId="3" fontId="131" fillId="3" borderId="191" xfId="5" applyNumberFormat="1" applyFont="1" applyFill="1" applyBorder="1" applyProtection="1">
      <protection locked="0"/>
    </xf>
    <xf numFmtId="0" fontId="131" fillId="3" borderId="191" xfId="5" applyFont="1" applyFill="1" applyBorder="1" applyProtection="1">
      <protection locked="0"/>
    </xf>
    <xf numFmtId="0" fontId="356" fillId="3" borderId="191" xfId="37365" applyFont="1" applyFill="1" applyBorder="1" applyAlignment="1" applyProtection="1">
      <alignment horizontal="right"/>
      <protection locked="0"/>
    </xf>
    <xf numFmtId="0" fontId="131" fillId="0" borderId="191" xfId="37365" applyFont="1" applyBorder="1" applyAlignment="1" applyProtection="1">
      <alignment horizontal="left" vertical="center"/>
      <protection locked="0"/>
    </xf>
    <xf numFmtId="0" fontId="354" fillId="3" borderId="191" xfId="16" applyFont="1" applyFill="1" applyBorder="1" applyProtection="1">
      <protection locked="0"/>
    </xf>
    <xf numFmtId="3" fontId="354" fillId="75" borderId="191" xfId="16" applyNumberFormat="1" applyFont="1" applyFill="1" applyBorder="1"/>
    <xf numFmtId="0" fontId="359" fillId="0" borderId="0" xfId="37364" applyFont="1" applyAlignment="1" applyProtection="1">
      <alignment vertical="center"/>
      <protection locked="0"/>
    </xf>
    <xf numFmtId="0" fontId="131" fillId="0" borderId="191" xfId="37365" applyFont="1" applyBorder="1" applyAlignment="1" applyProtection="1">
      <alignment horizontal="center" vertical="top" wrapText="1"/>
      <protection locked="0"/>
    </xf>
    <xf numFmtId="0" fontId="354" fillId="3" borderId="191" xfId="37365" applyFont="1" applyFill="1" applyBorder="1" applyAlignment="1" applyProtection="1">
      <alignment wrapText="1"/>
      <protection locked="0"/>
    </xf>
    <xf numFmtId="3" fontId="131" fillId="0" borderId="191" xfId="5" applyNumberFormat="1" applyFont="1" applyBorder="1"/>
    <xf numFmtId="0" fontId="120" fillId="75" borderId="96" xfId="20952" applyFont="1" applyFill="1" applyBorder="1">
      <alignment vertical="center"/>
    </xf>
    <xf numFmtId="0" fontId="120" fillId="75" borderId="97" xfId="20952" applyFont="1" applyFill="1" applyBorder="1">
      <alignment vertical="center"/>
    </xf>
    <xf numFmtId="0" fontId="120" fillId="75" borderId="94" xfId="20952" applyFont="1" applyFill="1" applyBorder="1">
      <alignment vertical="center"/>
    </xf>
    <xf numFmtId="164" fontId="120" fillId="75" borderId="94" xfId="7" applyNumberFormat="1" applyFont="1" applyFill="1" applyBorder="1" applyAlignment="1">
      <alignment horizontal="right" vertical="center"/>
    </xf>
    <xf numFmtId="0" fontId="120" fillId="76" borderId="97" xfId="20952" applyFont="1" applyFill="1" applyBorder="1">
      <alignment vertical="center"/>
    </xf>
    <xf numFmtId="0" fontId="120" fillId="3" borderId="97" xfId="20952" applyFont="1" applyFill="1" applyBorder="1">
      <alignment vertical="center"/>
    </xf>
    <xf numFmtId="0" fontId="94" fillId="69" borderId="93" xfId="20952" applyFont="1" applyFill="1" applyBorder="1" applyAlignment="1">
      <alignment horizontal="center" vertical="center"/>
    </xf>
    <xf numFmtId="0" fontId="94" fillId="69" borderId="94" xfId="20952" applyFont="1" applyFill="1" applyBorder="1" applyAlignment="1">
      <alignment horizontal="left" vertical="center" wrapText="1"/>
    </xf>
    <xf numFmtId="164" fontId="94" fillId="0" borderId="95" xfId="7" applyNumberFormat="1" applyFont="1" applyFill="1" applyBorder="1" applyAlignment="1" applyProtection="1">
      <alignment horizontal="right" vertical="center"/>
      <protection locked="0"/>
    </xf>
    <xf numFmtId="0" fontId="120" fillId="76" borderId="95" xfId="20952" applyFont="1" applyFill="1" applyBorder="1" applyAlignment="1">
      <alignment horizontal="center" vertical="center"/>
    </xf>
    <xf numFmtId="0" fontId="120" fillId="76" borderId="97" xfId="20952" applyFont="1" applyFill="1" applyBorder="1" applyAlignment="1">
      <alignment vertical="top" wrapText="1"/>
    </xf>
    <xf numFmtId="0" fontId="94" fillId="69" borderId="97" xfId="20952" applyFont="1" applyFill="1" applyBorder="1" applyAlignment="1">
      <alignment vertical="center" wrapText="1"/>
    </xf>
    <xf numFmtId="0" fontId="94" fillId="69" borderId="94" xfId="20952" applyFont="1" applyFill="1" applyBorder="1" applyAlignment="1">
      <alignment horizontal="left" vertical="center"/>
    </xf>
    <xf numFmtId="360" fontId="94" fillId="0" borderId="95" xfId="7" applyNumberFormat="1" applyFont="1" applyFill="1" applyBorder="1" applyAlignment="1" applyProtection="1">
      <alignment horizontal="right" vertical="center"/>
      <protection locked="0"/>
    </xf>
    <xf numFmtId="0" fontId="94" fillId="3" borderId="93" xfId="20952" applyFont="1" applyFill="1" applyBorder="1" applyAlignment="1">
      <alignment horizontal="center" vertical="center"/>
    </xf>
    <xf numFmtId="164" fontId="94" fillId="76" borderId="95" xfId="7" applyNumberFormat="1" applyFont="1" applyFill="1" applyBorder="1" applyAlignment="1" applyProtection="1">
      <alignment horizontal="right" vertical="center"/>
      <protection locked="0"/>
    </xf>
    <xf numFmtId="164" fontId="94" fillId="3" borderId="95" xfId="7" applyNumberFormat="1" applyFont="1" applyFill="1" applyBorder="1" applyAlignment="1" applyProtection="1">
      <alignment horizontal="right" vertical="center"/>
      <protection locked="0"/>
    </xf>
    <xf numFmtId="0" fontId="94" fillId="69" borderId="95" xfId="20952" applyFont="1" applyFill="1" applyBorder="1" applyAlignment="1">
      <alignment horizontal="center" vertical="center"/>
    </xf>
    <xf numFmtId="0" fontId="349" fillId="0" borderId="0" xfId="0" applyFont="1" applyAlignment="1">
      <alignment wrapText="1"/>
    </xf>
    <xf numFmtId="0" fontId="106" fillId="69" borderId="198" xfId="20952" applyFont="1" applyFill="1" applyBorder="1" applyAlignment="1" applyProtection="1">
      <alignment horizontal="center" vertical="center"/>
      <protection locked="0"/>
    </xf>
    <xf numFmtId="0" fontId="107" fillId="76" borderId="191" xfId="20952" applyFont="1" applyFill="1" applyBorder="1" applyAlignment="1" applyProtection="1">
      <alignment horizontal="center" vertical="center"/>
      <protection locked="0"/>
    </xf>
    <xf numFmtId="14" fontId="2" fillId="0" borderId="0" xfId="0" applyNumberFormat="1" applyFont="1" applyAlignment="1">
      <alignment horizontal="left"/>
    </xf>
    <xf numFmtId="14" fontId="94" fillId="0" borderId="0" xfId="0" applyNumberFormat="1" applyFont="1" applyAlignment="1">
      <alignment horizontal="left"/>
    </xf>
    <xf numFmtId="14" fontId="111" fillId="0" borderId="0" xfId="0" applyNumberFormat="1" applyFont="1" applyAlignment="1">
      <alignment horizontal="left"/>
    </xf>
    <xf numFmtId="14" fontId="3" fillId="0" borderId="0" xfId="0" applyNumberFormat="1" applyFont="1" applyAlignment="1">
      <alignment horizontal="left"/>
    </xf>
    <xf numFmtId="0" fontId="2" fillId="0" borderId="204" xfId="0" applyFont="1" applyBorder="1" applyAlignment="1">
      <alignment wrapText="1"/>
    </xf>
    <xf numFmtId="10" fontId="84" fillId="0" borderId="205" xfId="20950" applyNumberFormat="1" applyFont="1" applyBorder="1"/>
    <xf numFmtId="10" fontId="84" fillId="0" borderId="205" xfId="0" applyNumberFormat="1" applyFont="1" applyBorder="1"/>
    <xf numFmtId="10" fontId="84" fillId="0" borderId="3" xfId="20950" applyNumberFormat="1" applyFont="1" applyBorder="1" applyAlignment="1" applyProtection="1">
      <alignment vertical="center" wrapText="1"/>
      <protection locked="0"/>
    </xf>
    <xf numFmtId="10" fontId="84" fillId="0" borderId="18" xfId="20950" applyNumberFormat="1" applyFont="1" applyBorder="1" applyAlignment="1" applyProtection="1">
      <alignment vertical="center" wrapText="1"/>
      <protection locked="0"/>
    </xf>
    <xf numFmtId="10" fontId="2" fillId="0" borderId="3" xfId="20950" applyNumberFormat="1" applyFont="1" applyBorder="1" applyAlignment="1" applyProtection="1">
      <alignment horizontal="right" vertical="center" wrapText="1"/>
      <protection locked="0"/>
    </xf>
    <xf numFmtId="10" fontId="2" fillId="2" borderId="3" xfId="20950" applyNumberFormat="1" applyFont="1" applyFill="1" applyBorder="1" applyAlignment="1" applyProtection="1">
      <alignment vertical="center"/>
      <protection locked="0"/>
    </xf>
    <xf numFmtId="10" fontId="87" fillId="2" borderId="3" xfId="20950" applyNumberFormat="1" applyFont="1" applyFill="1" applyBorder="1" applyAlignment="1" applyProtection="1">
      <alignment vertical="center"/>
      <protection locked="0"/>
    </xf>
    <xf numFmtId="10" fontId="87" fillId="2" borderId="18" xfId="20950" applyNumberFormat="1" applyFont="1" applyFill="1" applyBorder="1" applyAlignment="1" applyProtection="1">
      <alignment vertical="center"/>
      <protection locked="0"/>
    </xf>
    <xf numFmtId="10" fontId="45" fillId="0" borderId="3" xfId="20950" applyNumberFormat="1" applyFont="1" applyBorder="1" applyAlignment="1" applyProtection="1">
      <alignment horizontal="center" vertical="center" wrapText="1"/>
      <protection locked="0"/>
    </xf>
    <xf numFmtId="10" fontId="84" fillId="0" borderId="3" xfId="20950" applyNumberFormat="1" applyFont="1" applyBorder="1" applyAlignment="1" applyProtection="1">
      <alignment horizontal="center" vertical="center" wrapText="1"/>
      <protection locked="0"/>
    </xf>
    <xf numFmtId="10" fontId="84" fillId="0" borderId="18" xfId="20950" applyNumberFormat="1" applyFont="1" applyBorder="1" applyAlignment="1" applyProtection="1">
      <alignment horizontal="center" vertical="center" wrapText="1"/>
      <protection locked="0"/>
    </xf>
    <xf numFmtId="10" fontId="2" fillId="2" borderId="93" xfId="20950" applyNumberFormat="1" applyFont="1" applyFill="1" applyBorder="1" applyAlignment="1" applyProtection="1">
      <alignment vertical="center"/>
      <protection locked="0"/>
    </xf>
    <xf numFmtId="10" fontId="87" fillId="2" borderId="93" xfId="20950" applyNumberFormat="1" applyFont="1" applyFill="1" applyBorder="1" applyAlignment="1" applyProtection="1">
      <alignment vertical="center"/>
      <protection locked="0"/>
    </xf>
    <xf numFmtId="10" fontId="87" fillId="2" borderId="89" xfId="20950" applyNumberFormat="1" applyFont="1" applyFill="1" applyBorder="1" applyAlignment="1" applyProtection="1">
      <alignment vertical="center"/>
      <protection locked="0"/>
    </xf>
    <xf numFmtId="10" fontId="2" fillId="2" borderId="21" xfId="20950" applyNumberFormat="1" applyFont="1" applyFill="1" applyBorder="1" applyAlignment="1" applyProtection="1">
      <alignment vertical="center"/>
      <protection locked="0"/>
    </xf>
    <xf numFmtId="10" fontId="87" fillId="2" borderId="21" xfId="20950" applyNumberFormat="1" applyFont="1" applyFill="1" applyBorder="1" applyAlignment="1" applyProtection="1">
      <alignment vertical="center"/>
      <protection locked="0"/>
    </xf>
    <xf numFmtId="10" fontId="87" fillId="2" borderId="22" xfId="20950" applyNumberFormat="1" applyFont="1" applyFill="1" applyBorder="1" applyAlignment="1" applyProtection="1">
      <alignment vertical="center"/>
      <protection locked="0"/>
    </xf>
    <xf numFmtId="164" fontId="85" fillId="0" borderId="0" xfId="7" applyNumberFormat="1" applyFont="1"/>
    <xf numFmtId="164" fontId="349" fillId="0" borderId="0" xfId="7" applyNumberFormat="1" applyFont="1"/>
    <xf numFmtId="164" fontId="94" fillId="0" borderId="0" xfId="7" applyNumberFormat="1" applyFont="1"/>
    <xf numFmtId="164" fontId="94" fillId="0" borderId="110" xfId="7" applyNumberFormat="1" applyFont="1" applyBorder="1" applyAlignment="1">
      <alignment horizontal="center" vertical="center" wrapText="1"/>
    </xf>
    <xf numFmtId="164" fontId="349" fillId="0" borderId="110" xfId="7" applyNumberFormat="1" applyFont="1" applyBorder="1"/>
    <xf numFmtId="164" fontId="349" fillId="35" borderId="110" xfId="7" applyNumberFormat="1" applyFont="1" applyFill="1" applyBorder="1"/>
    <xf numFmtId="164" fontId="349" fillId="0" borderId="110" xfId="7" applyNumberFormat="1" applyFont="1" applyBorder="1" applyAlignment="1">
      <alignment vertical="center"/>
    </xf>
    <xf numFmtId="164" fontId="349" fillId="35" borderId="110" xfId="7" applyNumberFormat="1" applyFont="1" applyFill="1" applyBorder="1" applyAlignment="1">
      <alignment vertical="center"/>
    </xf>
    <xf numFmtId="164" fontId="349" fillId="35" borderId="123" xfId="7" applyNumberFormat="1" applyFont="1" applyFill="1" applyBorder="1"/>
    <xf numFmtId="164" fontId="349" fillId="0" borderId="123" xfId="7" applyNumberFormat="1" applyFont="1" applyBorder="1"/>
    <xf numFmtId="164" fontId="0" fillId="0" borderId="0" xfId="7" applyNumberFormat="1" applyFont="1"/>
    <xf numFmtId="164" fontId="2" fillId="0" borderId="0" xfId="7" applyNumberFormat="1" applyFont="1"/>
    <xf numFmtId="164" fontId="84" fillId="0" borderId="0" xfId="7" applyNumberFormat="1" applyFont="1"/>
    <xf numFmtId="164" fontId="2" fillId="0" borderId="123" xfId="7" applyNumberFormat="1" applyFont="1" applyBorder="1" applyAlignment="1">
      <alignment horizontal="center" vertical="center" wrapText="1"/>
    </xf>
    <xf numFmtId="164" fontId="0" fillId="0" borderId="123" xfId="7" applyNumberFormat="1" applyFont="1" applyBorder="1"/>
    <xf numFmtId="164" fontId="0" fillId="35" borderId="123" xfId="7" applyNumberFormat="1" applyFont="1" applyFill="1" applyBorder="1"/>
    <xf numFmtId="164" fontId="0" fillId="0" borderId="191" xfId="7" applyNumberFormat="1" applyFont="1" applyBorder="1"/>
    <xf numFmtId="164" fontId="0" fillId="35" borderId="191" xfId="7" applyNumberFormat="1" applyFont="1" applyFill="1" applyBorder="1"/>
    <xf numFmtId="164" fontId="45" fillId="0" borderId="15" xfId="7" applyNumberFormat="1" applyFont="1" applyBorder="1" applyAlignment="1">
      <alignment horizontal="center" vertical="center"/>
    </xf>
    <xf numFmtId="164" fontId="45" fillId="0" borderId="16" xfId="7" applyNumberFormat="1" applyFont="1" applyBorder="1" applyAlignment="1">
      <alignment horizontal="center" vertical="center"/>
    </xf>
    <xf numFmtId="164" fontId="2" fillId="0" borderId="123" xfId="7" applyNumberFormat="1" applyFont="1" applyBorder="1" applyAlignment="1">
      <alignment horizontal="right"/>
    </xf>
    <xf numFmtId="164" fontId="2" fillId="35" borderId="123" xfId="7" applyNumberFormat="1" applyFont="1" applyFill="1" applyBorder="1" applyAlignment="1">
      <alignment horizontal="right"/>
    </xf>
    <xf numFmtId="164" fontId="2" fillId="35" borderId="80" xfId="7" applyNumberFormat="1" applyFont="1" applyFill="1" applyBorder="1" applyAlignment="1">
      <alignment horizontal="right"/>
    </xf>
    <xf numFmtId="164" fontId="94" fillId="0" borderId="191" xfId="7" applyNumberFormat="1" applyFont="1" applyBorder="1" applyAlignment="1">
      <alignment horizontal="right"/>
    </xf>
    <xf numFmtId="164" fontId="94" fillId="35" borderId="191" xfId="7" applyNumberFormat="1" applyFont="1" applyFill="1" applyBorder="1" applyAlignment="1">
      <alignment horizontal="right"/>
    </xf>
    <xf numFmtId="164" fontId="94" fillId="0" borderId="0" xfId="7" applyNumberFormat="1" applyFont="1" applyAlignment="1">
      <alignment horizontal="right"/>
    </xf>
    <xf numFmtId="164" fontId="89" fillId="0" borderId="0" xfId="7" applyNumberFormat="1" applyFont="1"/>
    <xf numFmtId="164" fontId="46" fillId="0" borderId="0" xfId="7" applyNumberFormat="1" applyFont="1" applyAlignment="1">
      <alignment horizontal="center"/>
    </xf>
    <xf numFmtId="164" fontId="2" fillId="0" borderId="15" xfId="7" applyNumberFormat="1" applyFont="1" applyBorder="1" applyAlignment="1">
      <alignment horizontal="left" vertical="center" wrapText="1" indent="1"/>
    </xf>
    <xf numFmtId="164" fontId="2" fillId="0" borderId="16" xfId="7" applyNumberFormat="1" applyFont="1" applyBorder="1" applyAlignment="1">
      <alignment horizontal="left" vertical="center" wrapText="1" indent="1"/>
    </xf>
    <xf numFmtId="164" fontId="103" fillId="35" borderId="95" xfId="7" applyNumberFormat="1" applyFont="1" applyFill="1" applyBorder="1" applyAlignment="1">
      <alignment vertical="center" wrapText="1"/>
    </xf>
    <xf numFmtId="164" fontId="103" fillId="35" borderId="96" xfId="7" applyNumberFormat="1" applyFont="1" applyFill="1" applyBorder="1" applyAlignment="1">
      <alignment vertical="center" wrapText="1"/>
    </xf>
    <xf numFmtId="164" fontId="103" fillId="35" borderId="80" xfId="7" applyNumberFormat="1" applyFont="1" applyFill="1" applyBorder="1" applyAlignment="1">
      <alignment vertical="center" wrapText="1"/>
    </xf>
    <xf numFmtId="164" fontId="103" fillId="35" borderId="83" xfId="7" applyNumberFormat="1" applyFont="1" applyFill="1" applyBorder="1" applyAlignment="1">
      <alignment vertical="center" wrapText="1"/>
    </xf>
    <xf numFmtId="164" fontId="103" fillId="0" borderId="95" xfId="7" applyNumberFormat="1" applyFont="1" applyBorder="1" applyAlignment="1">
      <alignment vertical="center" wrapText="1"/>
    </xf>
    <xf numFmtId="164" fontId="103" fillId="0" borderId="96" xfId="7" applyNumberFormat="1" applyFont="1" applyBorder="1" applyAlignment="1">
      <alignment vertical="center" wrapText="1"/>
    </xf>
    <xf numFmtId="164" fontId="103" fillId="0" borderId="83" xfId="7" applyNumberFormat="1" applyFont="1" applyBorder="1" applyAlignment="1">
      <alignment vertical="center" wrapText="1"/>
    </xf>
    <xf numFmtId="164" fontId="103" fillId="35" borderId="21" xfId="7" applyNumberFormat="1" applyFont="1" applyFill="1" applyBorder="1" applyAlignment="1">
      <alignment vertical="center" wrapText="1"/>
    </xf>
    <xf numFmtId="164" fontId="103" fillId="35" borderId="23" xfId="7" applyNumberFormat="1" applyFont="1" applyFill="1" applyBorder="1" applyAlignment="1">
      <alignment vertical="center" wrapText="1"/>
    </xf>
    <xf numFmtId="164" fontId="103" fillId="35" borderId="22" xfId="7" applyNumberFormat="1" applyFont="1" applyFill="1" applyBorder="1" applyAlignment="1">
      <alignment vertical="center" wrapText="1"/>
    </xf>
    <xf numFmtId="164" fontId="103" fillId="35" borderId="37" xfId="7" applyNumberFormat="1" applyFont="1" applyFill="1" applyBorder="1" applyAlignment="1">
      <alignment vertical="center" wrapText="1"/>
    </xf>
    <xf numFmtId="164" fontId="89" fillId="0" borderId="0" xfId="0" applyNumberFormat="1" applyFont="1"/>
    <xf numFmtId="43" fontId="85" fillId="0" borderId="0" xfId="0" applyNumberFormat="1" applyFont="1"/>
    <xf numFmtId="164" fontId="86" fillId="0" borderId="79" xfId="7" applyNumberFormat="1" applyFont="1" applyBorder="1" applyAlignment="1">
      <alignment horizontal="center" vertical="center" wrapText="1"/>
    </xf>
    <xf numFmtId="164" fontId="86" fillId="0" borderId="80" xfId="7" applyNumberFormat="1" applyFont="1" applyBorder="1" applyAlignment="1">
      <alignment horizontal="center" vertical="center" wrapText="1"/>
    </xf>
    <xf numFmtId="164" fontId="84" fillId="0" borderId="79" xfId="7" applyNumberFormat="1" applyFont="1" applyFill="1" applyBorder="1" applyAlignment="1">
      <alignment horizontal="center" vertical="center"/>
    </xf>
    <xf numFmtId="164" fontId="84" fillId="0" borderId="123" xfId="7" applyNumberFormat="1" applyFont="1" applyFill="1" applyBorder="1" applyAlignment="1">
      <alignment horizontal="center" vertical="center"/>
    </xf>
    <xf numFmtId="164" fontId="86" fillId="35" borderId="21" xfId="7" applyNumberFormat="1" applyFont="1" applyFill="1" applyBorder="1" applyAlignment="1">
      <alignment horizontal="center" vertical="center"/>
    </xf>
    <xf numFmtId="164" fontId="84" fillId="0" borderId="18" xfId="7" applyNumberFormat="1" applyFont="1" applyBorder="1"/>
    <xf numFmtId="164" fontId="84" fillId="35" borderId="18" xfId="7" applyNumberFormat="1" applyFont="1" applyFill="1" applyBorder="1" applyAlignment="1">
      <alignment horizontal="center" vertical="center" wrapText="1"/>
    </xf>
    <xf numFmtId="164" fontId="84" fillId="0" borderId="18" xfId="7" applyNumberFormat="1" applyFont="1" applyBorder="1" applyAlignment="1">
      <alignment wrapText="1"/>
    </xf>
    <xf numFmtId="164" fontId="84" fillId="35" borderId="22" xfId="7" applyNumberFormat="1" applyFont="1" applyFill="1" applyBorder="1" applyAlignment="1">
      <alignment horizontal="center" vertical="center" wrapText="1"/>
    </xf>
    <xf numFmtId="164" fontId="2" fillId="3" borderId="16" xfId="7" applyNumberFormat="1" applyFont="1" applyFill="1" applyBorder="1" applyAlignment="1" applyProtection="1">
      <alignment horizontal="center" vertical="center"/>
      <protection locked="0"/>
    </xf>
    <xf numFmtId="164" fontId="2" fillId="35" borderId="18" xfId="7" applyNumberFormat="1" applyFont="1" applyFill="1" applyBorder="1" applyAlignment="1" applyProtection="1">
      <alignment vertical="top"/>
    </xf>
    <xf numFmtId="164" fontId="2" fillId="3" borderId="18" xfId="7" applyNumberFormat="1" applyFont="1" applyFill="1" applyBorder="1" applyAlignment="1" applyProtection="1">
      <alignment vertical="top"/>
      <protection locked="0"/>
    </xf>
    <xf numFmtId="164" fontId="2" fillId="35" borderId="18" xfId="7" applyNumberFormat="1" applyFont="1" applyFill="1" applyBorder="1" applyAlignment="1" applyProtection="1">
      <alignment vertical="top" wrapText="1"/>
    </xf>
    <xf numFmtId="164" fontId="2" fillId="3" borderId="18" xfId="7" applyNumberFormat="1" applyFont="1" applyFill="1" applyBorder="1" applyAlignment="1" applyProtection="1">
      <alignment vertical="top" wrapText="1"/>
      <protection locked="0"/>
    </xf>
    <xf numFmtId="164" fontId="2" fillId="35" borderId="18" xfId="7" applyNumberFormat="1" applyFont="1" applyFill="1" applyBorder="1" applyAlignment="1" applyProtection="1">
      <alignment vertical="top" wrapText="1"/>
      <protection locked="0"/>
    </xf>
    <xf numFmtId="164" fontId="2" fillId="35" borderId="22" xfId="7" applyNumberFormat="1" applyFont="1" applyFill="1" applyBorder="1" applyAlignment="1" applyProtection="1">
      <alignment vertical="top" wrapText="1"/>
    </xf>
    <xf numFmtId="43" fontId="3" fillId="0" borderId="0" xfId="7" applyFont="1" applyAlignment="1">
      <alignment horizontal="left" vertical="center"/>
    </xf>
    <xf numFmtId="164" fontId="3" fillId="0" borderId="80" xfId="7" applyNumberFormat="1" applyFont="1" applyBorder="1" applyAlignment="1">
      <alignment horizontal="right" vertical="center" wrapText="1"/>
    </xf>
    <xf numFmtId="164" fontId="4" fillId="35" borderId="80" xfId="7" applyNumberFormat="1" applyFont="1" applyFill="1" applyBorder="1" applyAlignment="1">
      <alignment horizontal="left" vertical="center" wrapText="1"/>
    </xf>
    <xf numFmtId="164" fontId="4" fillId="35" borderId="80" xfId="7" applyNumberFormat="1" applyFont="1" applyFill="1" applyBorder="1" applyAlignment="1">
      <alignment horizontal="center" vertical="center" wrapText="1"/>
    </xf>
    <xf numFmtId="164" fontId="3" fillId="0" borderId="22" xfId="7" applyNumberFormat="1" applyFont="1" applyBorder="1" applyAlignment="1">
      <alignment horizontal="right" vertical="center" wrapText="1"/>
    </xf>
    <xf numFmtId="164" fontId="84" fillId="0" borderId="58" xfId="7" applyNumberFormat="1" applyFont="1" applyBorder="1" applyAlignment="1">
      <alignment horizontal="center" vertical="center" wrapText="1"/>
    </xf>
    <xf numFmtId="164" fontId="84" fillId="0" borderId="30" xfId="7" applyNumberFormat="1" applyFont="1" applyBorder="1" applyAlignment="1">
      <alignment horizontal="center" vertical="center"/>
    </xf>
    <xf numFmtId="164" fontId="84" fillId="0" borderId="11" xfId="7" applyNumberFormat="1" applyFont="1" applyBorder="1" applyAlignment="1">
      <alignment horizontal="center" vertical="center"/>
    </xf>
    <xf numFmtId="164" fontId="88" fillId="0" borderId="11" xfId="7" applyNumberFormat="1" applyFont="1" applyBorder="1" applyAlignment="1">
      <alignment horizontal="center" vertical="center"/>
    </xf>
    <xf numFmtId="164" fontId="84" fillId="0" borderId="13" xfId="7" applyNumberFormat="1" applyFont="1" applyBorder="1" applyAlignment="1">
      <alignment horizontal="center" vertical="center"/>
    </xf>
    <xf numFmtId="164" fontId="84" fillId="0" borderId="12" xfId="7" applyNumberFormat="1" applyFont="1" applyBorder="1" applyAlignment="1">
      <alignment horizontal="center" vertical="center"/>
    </xf>
    <xf numFmtId="164" fontId="88" fillId="0" borderId="12" xfId="7" applyNumberFormat="1" applyFont="1" applyBorder="1" applyAlignment="1">
      <alignment vertical="center"/>
    </xf>
    <xf numFmtId="164" fontId="84" fillId="0" borderId="123" xfId="7" applyNumberFormat="1" applyFont="1" applyBorder="1" applyAlignment="1">
      <alignment horizontal="center"/>
    </xf>
    <xf numFmtId="164" fontId="84" fillId="0" borderId="123" xfId="7" applyNumberFormat="1" applyFont="1" applyBorder="1"/>
    <xf numFmtId="0" fontId="349" fillId="0" borderId="80" xfId="0" applyFont="1" applyBorder="1"/>
    <xf numFmtId="0" fontId="349" fillId="0" borderId="206" xfId="0" applyFont="1" applyBorder="1"/>
    <xf numFmtId="164" fontId="84" fillId="0" borderId="3" xfId="7" applyNumberFormat="1" applyFont="1" applyBorder="1"/>
    <xf numFmtId="164" fontId="84" fillId="35" borderId="21" xfId="7" applyNumberFormat="1" applyFont="1" applyFill="1" applyBorder="1"/>
    <xf numFmtId="164" fontId="84" fillId="0" borderId="0" xfId="0" applyNumberFormat="1" applyFont="1"/>
    <xf numFmtId="164" fontId="84" fillId="0" borderId="17" xfId="7" applyNumberFormat="1" applyFont="1" applyBorder="1"/>
    <xf numFmtId="164" fontId="84" fillId="0" borderId="19" xfId="7" applyNumberFormat="1" applyFont="1" applyBorder="1"/>
    <xf numFmtId="164" fontId="84" fillId="35" borderId="51" xfId="7" applyNumberFormat="1" applyFont="1" applyFill="1" applyBorder="1"/>
    <xf numFmtId="164" fontId="84" fillId="35" borderId="20" xfId="7" applyNumberFormat="1" applyFont="1" applyFill="1" applyBorder="1"/>
    <xf numFmtId="164" fontId="84" fillId="35" borderId="22" xfId="7" applyNumberFormat="1" applyFont="1" applyFill="1" applyBorder="1"/>
    <xf numFmtId="164" fontId="84" fillId="35" borderId="52" xfId="7" applyNumberFormat="1" applyFont="1" applyFill="1" applyBorder="1"/>
    <xf numFmtId="164" fontId="3" fillId="0" borderId="3" xfId="7" applyNumberFormat="1" applyFont="1" applyBorder="1"/>
    <xf numFmtId="164" fontId="3" fillId="35" borderId="21" xfId="7" applyNumberFormat="1" applyFont="1" applyFill="1" applyBorder="1"/>
    <xf numFmtId="164" fontId="84" fillId="0" borderId="0" xfId="0" applyNumberFormat="1" applyFont="1" applyAlignment="1">
      <alignment horizontal="center" vertical="center" wrapText="1"/>
    </xf>
    <xf numFmtId="9" fontId="3" fillId="0" borderId="18" xfId="20950" applyFont="1" applyBorder="1"/>
    <xf numFmtId="9" fontId="3" fillId="0" borderId="80" xfId="20950" applyFont="1" applyBorder="1"/>
    <xf numFmtId="9" fontId="3" fillId="35" borderId="22" xfId="20950" applyFont="1" applyFill="1" applyBorder="1"/>
    <xf numFmtId="164" fontId="3" fillId="0" borderId="0" xfId="7" applyNumberFormat="1" applyFont="1"/>
    <xf numFmtId="164" fontId="3" fillId="0" borderId="207" xfId="7" applyNumberFormat="1" applyFont="1" applyFill="1" applyBorder="1" applyAlignment="1">
      <alignment vertical="center"/>
    </xf>
    <xf numFmtId="164" fontId="3" fillId="0" borderId="208" xfId="7" applyNumberFormat="1" applyFont="1" applyFill="1" applyBorder="1" applyAlignment="1">
      <alignment vertical="center"/>
    </xf>
    <xf numFmtId="164" fontId="3" fillId="0" borderId="188" xfId="7" applyNumberFormat="1" applyFont="1" applyFill="1" applyBorder="1" applyAlignment="1">
      <alignment vertical="center"/>
    </xf>
    <xf numFmtId="164" fontId="3" fillId="0" borderId="89" xfId="7" applyNumberFormat="1" applyFont="1" applyFill="1" applyBorder="1" applyAlignment="1">
      <alignment vertical="center"/>
    </xf>
    <xf numFmtId="10" fontId="3" fillId="0" borderId="209" xfId="20950" applyNumberFormat="1" applyFont="1" applyFill="1" applyBorder="1" applyAlignment="1">
      <alignment vertical="center"/>
    </xf>
    <xf numFmtId="10" fontId="3" fillId="0" borderId="210" xfId="20950" applyNumberFormat="1" applyFont="1" applyFill="1" applyBorder="1" applyAlignment="1">
      <alignment vertical="center"/>
    </xf>
    <xf numFmtId="164" fontId="3" fillId="3" borderId="82" xfId="7" applyNumberFormat="1" applyFont="1" applyFill="1" applyBorder="1" applyAlignment="1">
      <alignment vertical="center"/>
    </xf>
    <xf numFmtId="164" fontId="3" fillId="3" borderId="83" xfId="7" applyNumberFormat="1" applyFont="1" applyFill="1" applyBorder="1" applyAlignment="1">
      <alignment vertical="center"/>
    </xf>
    <xf numFmtId="164" fontId="9" fillId="36" borderId="0" xfId="7" applyNumberFormat="1" applyFont="1" applyFill="1"/>
    <xf numFmtId="164" fontId="3" fillId="0" borderId="84" xfId="7" applyNumberFormat="1" applyFont="1" applyBorder="1" applyAlignment="1">
      <alignment vertical="center"/>
    </xf>
    <xf numFmtId="164" fontId="3" fillId="0" borderId="63" xfId="7" applyNumberFormat="1" applyFont="1" applyBorder="1" applyAlignment="1">
      <alignment vertical="center"/>
    </xf>
    <xf numFmtId="164" fontId="3" fillId="0" borderId="79" xfId="7" applyNumberFormat="1" applyFont="1" applyBorder="1" applyAlignment="1">
      <alignment vertical="center"/>
    </xf>
    <xf numFmtId="164" fontId="3" fillId="0" borderId="85" xfId="7" applyNumberFormat="1" applyFont="1" applyBorder="1" applyAlignment="1">
      <alignment vertical="center"/>
    </xf>
    <xf numFmtId="164" fontId="3" fillId="0" borderId="80" xfId="7" applyNumberFormat="1" applyFont="1" applyBorder="1" applyAlignment="1">
      <alignment vertical="center"/>
    </xf>
    <xf numFmtId="164" fontId="3" fillId="0" borderId="21" xfId="7" applyNumberFormat="1" applyFont="1" applyBorder="1" applyAlignment="1">
      <alignment vertical="center"/>
    </xf>
    <xf numFmtId="164" fontId="3" fillId="0" borderId="23" xfId="7" applyNumberFormat="1" applyFont="1" applyBorder="1" applyAlignment="1">
      <alignment vertical="center"/>
    </xf>
    <xf numFmtId="164" fontId="3" fillId="0" borderId="22" xfId="7" applyNumberFormat="1" applyFont="1" applyBorder="1" applyAlignment="1">
      <alignment vertical="center"/>
    </xf>
    <xf numFmtId="164" fontId="3" fillId="3" borderId="0" xfId="7" applyNumberFormat="1" applyFont="1" applyFill="1" applyAlignment="1">
      <alignment vertical="center"/>
    </xf>
    <xf numFmtId="164" fontId="9" fillId="36" borderId="54" xfId="7" applyNumberFormat="1" applyFont="1" applyFill="1" applyBorder="1"/>
    <xf numFmtId="164" fontId="9" fillId="36" borderId="23" xfId="7" applyNumberFormat="1" applyFont="1" applyFill="1" applyBorder="1"/>
    <xf numFmtId="164" fontId="9" fillId="36" borderId="88" xfId="7" applyNumberFormat="1" applyFont="1" applyFill="1" applyBorder="1"/>
    <xf numFmtId="164" fontId="9" fillId="36" borderId="24" xfId="7" applyNumberFormat="1" applyFont="1" applyFill="1" applyBorder="1"/>
    <xf numFmtId="164" fontId="349" fillId="0" borderId="0" xfId="0" applyNumberFormat="1" applyFont="1"/>
    <xf numFmtId="10" fontId="94" fillId="0" borderId="95" xfId="20950" applyNumberFormat="1" applyFont="1" applyFill="1" applyBorder="1" applyAlignment="1" applyProtection="1">
      <alignment horizontal="right" vertical="center"/>
      <protection locked="0"/>
    </xf>
    <xf numFmtId="43" fontId="111" fillId="0" borderId="0" xfId="7" applyFont="1"/>
    <xf numFmtId="164" fontId="111" fillId="0" borderId="0" xfId="7" applyNumberFormat="1" applyFont="1"/>
    <xf numFmtId="164" fontId="111" fillId="0" borderId="123" xfId="7" applyNumberFormat="1" applyFont="1" applyBorder="1"/>
    <xf numFmtId="164" fontId="114" fillId="0" borderId="123" xfId="7" applyNumberFormat="1" applyFont="1" applyBorder="1"/>
    <xf numFmtId="164" fontId="110" fillId="0" borderId="123" xfId="7" applyNumberFormat="1" applyFont="1" applyBorder="1"/>
    <xf numFmtId="164" fontId="110" fillId="35" borderId="123" xfId="7" applyNumberFormat="1" applyFont="1" applyFill="1" applyBorder="1"/>
    <xf numFmtId="164" fontId="113" fillId="0" borderId="123" xfId="7" applyNumberFormat="1" applyFont="1" applyBorder="1"/>
    <xf numFmtId="164" fontId="113" fillId="35" borderId="123" xfId="7" applyNumberFormat="1" applyFont="1" applyFill="1" applyBorder="1"/>
    <xf numFmtId="164" fontId="111" fillId="0" borderId="0" xfId="0" applyNumberFormat="1" applyFont="1"/>
    <xf numFmtId="164" fontId="111" fillId="77" borderId="123" xfId="7" applyNumberFormat="1" applyFont="1" applyFill="1" applyBorder="1"/>
    <xf numFmtId="164" fontId="110" fillId="0" borderId="0" xfId="7" applyNumberFormat="1" applyFont="1"/>
    <xf numFmtId="164" fontId="110" fillId="0" borderId="123" xfId="7" applyNumberFormat="1" applyFont="1" applyBorder="1" applyAlignment="1">
      <alignment horizontal="left" indent="1"/>
    </xf>
    <xf numFmtId="164" fontId="110" fillId="0" borderId="17" xfId="7" applyNumberFormat="1" applyFont="1" applyBorder="1"/>
    <xf numFmtId="164" fontId="110" fillId="0" borderId="80" xfId="7" applyNumberFormat="1" applyFont="1" applyBorder="1"/>
    <xf numFmtId="164" fontId="110" fillId="0" borderId="126" xfId="7" applyNumberFormat="1" applyFont="1" applyBorder="1"/>
    <xf numFmtId="164" fontId="110" fillId="0" borderId="17" xfId="7" applyNumberFormat="1" applyFont="1" applyBorder="1" applyAlignment="1">
      <alignment horizontal="left" indent="1"/>
    </xf>
    <xf numFmtId="164" fontId="110" fillId="0" borderId="17" xfId="7" applyNumberFormat="1" applyFont="1" applyBorder="1" applyAlignment="1">
      <alignment horizontal="left" indent="2"/>
    </xf>
    <xf numFmtId="164" fontId="110" fillId="0" borderId="17" xfId="7" applyNumberFormat="1" applyFont="1" applyBorder="1" applyAlignment="1">
      <alignment horizontal="left" indent="3"/>
    </xf>
    <xf numFmtId="164" fontId="110" fillId="0" borderId="17" xfId="7" applyNumberFormat="1" applyFont="1" applyBorder="1" applyAlignment="1">
      <alignment horizontal="left" vertical="top" wrapText="1" indent="2"/>
    </xf>
    <xf numFmtId="164" fontId="110" fillId="0" borderId="17" xfId="7" applyNumberFormat="1" applyFont="1" applyBorder="1" applyAlignment="1">
      <alignment horizontal="left" wrapText="1" indent="3"/>
    </xf>
    <xf numFmtId="164" fontId="110" fillId="0" borderId="17" xfId="7" applyNumberFormat="1" applyFont="1" applyBorder="1" applyAlignment="1">
      <alignment horizontal="left" wrapText="1" indent="2"/>
    </xf>
    <xf numFmtId="164" fontId="110" fillId="0" borderId="17" xfId="7" applyNumberFormat="1" applyFont="1" applyBorder="1" applyAlignment="1">
      <alignment horizontal="left" wrapText="1" indent="1"/>
    </xf>
    <xf numFmtId="164" fontId="110" fillId="0" borderId="20" xfId="7" applyNumberFormat="1" applyFont="1" applyBorder="1" applyAlignment="1">
      <alignment horizontal="left" wrapText="1" indent="1"/>
    </xf>
    <xf numFmtId="164" fontId="110" fillId="0" borderId="21" xfId="7" applyNumberFormat="1" applyFont="1" applyBorder="1"/>
    <xf numFmtId="164" fontId="110" fillId="0" borderId="22" xfId="7" applyNumberFormat="1" applyFont="1" applyBorder="1"/>
    <xf numFmtId="164" fontId="110" fillId="0" borderId="24" xfId="7" applyNumberFormat="1" applyFont="1" applyBorder="1"/>
    <xf numFmtId="164" fontId="110" fillId="0" borderId="191" xfId="7" applyNumberFormat="1" applyFont="1" applyBorder="1" applyAlignment="1">
      <alignment horizontal="left" vertical="center" wrapText="1"/>
    </xf>
    <xf numFmtId="164" fontId="110" fillId="0" borderId="191" xfId="7" applyNumberFormat="1" applyFont="1" applyBorder="1"/>
    <xf numFmtId="164" fontId="110" fillId="0" borderId="191" xfId="7" applyNumberFormat="1" applyFont="1" applyBorder="1" applyAlignment="1">
      <alignment horizontal="center" vertical="center" textRotation="90" wrapText="1"/>
    </xf>
    <xf numFmtId="164" fontId="110" fillId="0" borderId="191" xfId="7" applyNumberFormat="1" applyFont="1" applyBorder="1" applyAlignment="1">
      <alignment horizontal="center" vertical="center" wrapText="1"/>
    </xf>
    <xf numFmtId="164" fontId="110" fillId="0" borderId="191" xfId="7" applyNumberFormat="1" applyFont="1" applyBorder="1" applyAlignment="1">
      <alignment horizontal="center" vertical="center"/>
    </xf>
    <xf numFmtId="164" fontId="120" fillId="0" borderId="191" xfId="0" applyNumberFormat="1" applyFont="1" applyBorder="1" applyAlignment="1">
      <alignment horizontal="left" vertical="center" wrapText="1"/>
    </xf>
    <xf numFmtId="164" fontId="110" fillId="0" borderId="0" xfId="0" applyNumberFormat="1" applyFont="1"/>
    <xf numFmtId="164" fontId="115" fillId="0" borderId="0" xfId="0" applyNumberFormat="1" applyFont="1"/>
    <xf numFmtId="164" fontId="115" fillId="0" borderId="123" xfId="7" applyNumberFormat="1" applyFont="1" applyBorder="1"/>
    <xf numFmtId="164" fontId="115" fillId="0" borderId="127" xfId="7" applyNumberFormat="1" applyFont="1" applyBorder="1"/>
    <xf numFmtId="164" fontId="131" fillId="0" borderId="0" xfId="0" applyNumberFormat="1" applyFont="1"/>
    <xf numFmtId="165" fontId="115" fillId="0" borderId="191" xfId="20950" applyNumberFormat="1" applyFont="1" applyBorder="1"/>
    <xf numFmtId="10" fontId="115" fillId="0" borderId="191" xfId="20950" applyNumberFormat="1" applyFont="1" applyBorder="1"/>
    <xf numFmtId="165" fontId="115" fillId="0" borderId="198" xfId="20950" applyNumberFormat="1" applyFont="1" applyBorder="1"/>
    <xf numFmtId="10" fontId="115" fillId="0" borderId="198" xfId="20950" applyNumberFormat="1" applyFont="1" applyBorder="1"/>
    <xf numFmtId="0" fontId="93" fillId="0" borderId="131" xfId="0" applyFont="1" applyBorder="1" applyAlignment="1">
      <alignment horizontal="center" vertical="center"/>
    </xf>
    <xf numFmtId="0" fontId="93" fillId="0" borderId="29" xfId="0" applyFont="1" applyBorder="1" applyAlignment="1">
      <alignment horizontal="center" vertical="center"/>
    </xf>
    <xf numFmtId="0" fontId="93" fillId="0" borderId="132" xfId="0" applyFont="1" applyBorder="1" applyAlignment="1">
      <alignment horizontal="center" vertical="center"/>
    </xf>
    <xf numFmtId="0" fontId="93" fillId="0" borderId="65" xfId="0" applyFont="1" applyBorder="1" applyAlignment="1">
      <alignment horizontal="left" wrapText="1"/>
    </xf>
    <xf numFmtId="0" fontId="93" fillId="0" borderId="64" xfId="0" applyFont="1" applyBorder="1" applyAlignment="1">
      <alignment horizontal="left" wrapText="1"/>
    </xf>
    <xf numFmtId="164" fontId="349" fillId="0" borderId="124" xfId="7" applyNumberFormat="1" applyFont="1" applyBorder="1" applyAlignment="1">
      <alignment horizontal="center"/>
    </xf>
    <xf numFmtId="164" fontId="349" fillId="0" borderId="125" xfId="7" applyNumberFormat="1" applyFont="1" applyBorder="1" applyAlignment="1">
      <alignment horizontal="center"/>
    </xf>
    <xf numFmtId="164" fontId="349" fillId="0" borderId="126" xfId="7" applyNumberFormat="1" applyFont="1" applyBorder="1" applyAlignment="1">
      <alignment horizontal="center"/>
    </xf>
    <xf numFmtId="0" fontId="349" fillId="0" borderId="110" xfId="0" applyFont="1" applyBorder="1" applyAlignment="1">
      <alignment horizontal="center" vertical="center"/>
    </xf>
    <xf numFmtId="0" fontId="350" fillId="0" borderId="111" xfId="0" applyFont="1" applyBorder="1" applyAlignment="1">
      <alignment horizontal="center" vertical="center"/>
    </xf>
    <xf numFmtId="0" fontId="350" fillId="0" borderId="7" xfId="0" applyFont="1" applyBorder="1" applyAlignment="1">
      <alignment horizontal="center" vertical="center"/>
    </xf>
    <xf numFmtId="164" fontId="120" fillId="0" borderId="15" xfId="7" applyNumberFormat="1" applyFont="1" applyBorder="1" applyAlignment="1">
      <alignment horizontal="center" vertical="center"/>
    </xf>
    <xf numFmtId="164" fontId="120" fillId="0" borderId="16" xfId="7" applyNumberFormat="1" applyFont="1" applyBorder="1" applyAlignment="1">
      <alignment horizontal="center" vertical="center"/>
    </xf>
    <xf numFmtId="164" fontId="349" fillId="0" borderId="112" xfId="7" applyNumberFormat="1" applyFont="1" applyBorder="1" applyAlignment="1">
      <alignment horizontal="center"/>
    </xf>
    <xf numFmtId="164" fontId="349" fillId="0" borderId="113" xfId="7" applyNumberFormat="1" applyFont="1" applyBorder="1" applyAlignment="1">
      <alignment horizontal="center"/>
    </xf>
    <xf numFmtId="164" fontId="349" fillId="0" borderId="114" xfId="7" applyNumberFormat="1" applyFont="1" applyBorder="1" applyAlignment="1">
      <alignment horizontal="center"/>
    </xf>
    <xf numFmtId="0" fontId="0" fillId="0" borderId="67" xfId="0" applyBorder="1" applyAlignment="1">
      <alignment horizontal="center" vertical="center"/>
    </xf>
    <xf numFmtId="0" fontId="0" fillId="0" borderId="74" xfId="0" applyBorder="1" applyAlignment="1">
      <alignment horizontal="center" vertical="center"/>
    </xf>
    <xf numFmtId="0" fontId="119" fillId="0" borderId="127" xfId="0" applyFont="1" applyBorder="1" applyAlignment="1">
      <alignment horizontal="center" vertical="center" wrapText="1"/>
    </xf>
    <xf numFmtId="0" fontId="119" fillId="0" borderId="7" xfId="0" applyFont="1" applyBorder="1" applyAlignment="1">
      <alignment horizontal="center" vertical="center" wrapText="1"/>
    </xf>
    <xf numFmtId="0" fontId="84" fillId="0" borderId="123" xfId="0" applyFont="1" applyBorder="1" applyAlignment="1">
      <alignment horizontal="center" vertical="center"/>
    </xf>
    <xf numFmtId="0" fontId="84" fillId="0" borderId="123" xfId="0" applyFont="1" applyBorder="1" applyAlignment="1">
      <alignment horizontal="center" vertical="center" wrapText="1"/>
    </xf>
    <xf numFmtId="164" fontId="45" fillId="0" borderId="15" xfId="7" applyNumberFormat="1" applyFont="1" applyBorder="1" applyAlignment="1">
      <alignment horizontal="center" vertical="center"/>
    </xf>
    <xf numFmtId="164" fontId="45" fillId="0" borderId="16" xfId="7" applyNumberFormat="1" applyFont="1" applyBorder="1" applyAlignment="1">
      <alignment horizontal="center" vertical="center"/>
    </xf>
    <xf numFmtId="0" fontId="45" fillId="0" borderId="3" xfId="0" applyFont="1" applyBorder="1" applyAlignment="1">
      <alignment horizontal="center" vertical="center" wrapText="1"/>
    </xf>
    <xf numFmtId="0" fontId="45" fillId="0" borderId="18" xfId="0" applyFont="1" applyBorder="1" applyAlignment="1">
      <alignment horizontal="center" vertical="center" wrapText="1"/>
    </xf>
    <xf numFmtId="0" fontId="86" fillId="0" borderId="79" xfId="0" applyFont="1" applyBorder="1" applyAlignment="1">
      <alignment horizontal="center" vertical="center" wrapText="1"/>
    </xf>
    <xf numFmtId="0" fontId="84" fillId="0" borderId="79" xfId="0" applyFont="1" applyBorder="1" applyAlignment="1">
      <alignment horizontal="center" vertical="center" wrapText="1"/>
    </xf>
    <xf numFmtId="164" fontId="86" fillId="0" borderId="79" xfId="7" applyNumberFormat="1" applyFont="1" applyBorder="1" applyAlignment="1">
      <alignment horizontal="center" vertical="center" wrapText="1"/>
    </xf>
    <xf numFmtId="164" fontId="45" fillId="0" borderId="79" xfId="7" applyNumberFormat="1" applyFont="1" applyBorder="1" applyAlignment="1">
      <alignment horizontal="center" vertical="center" wrapText="1"/>
    </xf>
    <xf numFmtId="164" fontId="45" fillId="0" borderId="80" xfId="7" applyNumberFormat="1" applyFont="1" applyBorder="1" applyAlignment="1">
      <alignment horizontal="center" vertical="center" wrapText="1"/>
    </xf>
    <xf numFmtId="0" fontId="45" fillId="0" borderId="69" xfId="11" applyFont="1" applyBorder="1" applyAlignment="1">
      <alignment horizontal="center" vertical="center" wrapText="1"/>
    </xf>
    <xf numFmtId="0" fontId="45" fillId="0" borderId="0" xfId="11" applyFont="1" applyAlignment="1">
      <alignment horizontal="center" vertical="center" wrapText="1"/>
    </xf>
    <xf numFmtId="0" fontId="3" fillId="84" borderId="7" xfId="0" applyFont="1" applyFill="1" applyBorder="1" applyAlignment="1">
      <alignment horizontal="center" vertical="center" wrapText="1"/>
    </xf>
    <xf numFmtId="0" fontId="3" fillId="84" borderId="123" xfId="0" applyFont="1" applyFill="1" applyBorder="1" applyAlignment="1">
      <alignment horizontal="center" vertical="center" wrapText="1"/>
    </xf>
    <xf numFmtId="0" fontId="3" fillId="84" borderId="7" xfId="11" applyFont="1" applyFill="1" applyBorder="1" applyAlignment="1">
      <alignment horizontal="center" vertical="top"/>
    </xf>
    <xf numFmtId="0" fontId="4" fillId="83" borderId="63" xfId="0" applyFont="1" applyFill="1" applyBorder="1" applyAlignment="1">
      <alignment horizontal="center" vertical="center" wrapText="1"/>
    </xf>
    <xf numFmtId="0" fontId="4" fillId="83" borderId="80" xfId="0" applyFont="1" applyFill="1" applyBorder="1" applyAlignment="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8" fillId="3" borderId="70" xfId="13" applyFont="1" applyFill="1" applyBorder="1" applyAlignment="1" applyProtection="1">
      <alignment horizontal="center" vertical="center" wrapText="1"/>
      <protection locked="0"/>
    </xf>
    <xf numFmtId="0" fontId="98" fillId="3" borderId="63"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64" fontId="45" fillId="3" borderId="68" xfId="1" applyNumberFormat="1" applyFont="1" applyFill="1" applyBorder="1" applyAlignment="1" applyProtection="1">
      <alignment horizontal="center"/>
      <protection locked="0"/>
    </xf>
    <xf numFmtId="164" fontId="45" fillId="3" borderId="26" xfId="1" applyNumberFormat="1" applyFont="1" applyFill="1" applyBorder="1" applyAlignment="1" applyProtection="1">
      <alignment horizontal="center"/>
      <protection locked="0"/>
    </xf>
    <xf numFmtId="164" fontId="45" fillId="3" borderId="27"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164" fontId="45" fillId="0" borderId="15" xfId="1" applyNumberFormat="1" applyFont="1" applyFill="1" applyBorder="1" applyAlignment="1" applyProtection="1">
      <alignment horizontal="center"/>
      <protection locked="0"/>
    </xf>
    <xf numFmtId="164" fontId="45" fillId="0" borderId="16" xfId="1" applyNumberFormat="1" applyFont="1" applyFill="1" applyBorder="1" applyAlignment="1" applyProtection="1">
      <alignment horizontal="center"/>
      <protection locked="0"/>
    </xf>
    <xf numFmtId="0" fontId="86" fillId="0" borderId="50" xfId="0" applyFont="1" applyBorder="1" applyAlignment="1">
      <alignment horizontal="center" vertical="center" wrapText="1"/>
    </xf>
    <xf numFmtId="0" fontId="86" fillId="0" borderId="51" xfId="0" applyFont="1" applyBorder="1" applyAlignment="1">
      <alignment horizontal="center" vertical="center" wrapText="1"/>
    </xf>
    <xf numFmtId="164" fontId="45" fillId="0" borderId="71" xfId="1" applyNumberFormat="1" applyFont="1" applyFill="1" applyBorder="1" applyAlignment="1" applyProtection="1">
      <alignment horizontal="center" vertical="center" wrapText="1"/>
      <protection locked="0"/>
    </xf>
    <xf numFmtId="164" fontId="45" fillId="0" borderId="72" xfId="1" applyNumberFormat="1" applyFont="1" applyFill="1" applyBorder="1" applyAlignment="1" applyProtection="1">
      <alignment horizontal="center" vertical="center" wrapText="1"/>
      <protection locked="0"/>
    </xf>
    <xf numFmtId="0" fontId="3" fillId="0" borderId="70" xfId="0" applyFont="1" applyBorder="1" applyAlignment="1">
      <alignment horizontal="center" vertical="center" wrapText="1"/>
    </xf>
    <xf numFmtId="0" fontId="3" fillId="0" borderId="63" xfId="0" applyFont="1" applyBorder="1" applyAlignment="1">
      <alignment horizontal="center" vertical="center" wrapText="1"/>
    </xf>
    <xf numFmtId="0" fontId="86" fillId="0" borderId="73" xfId="0" applyFont="1" applyBorder="1" applyAlignment="1">
      <alignment horizontal="center"/>
    </xf>
    <xf numFmtId="0" fontId="86" fillId="0" borderId="74" xfId="0" applyFont="1" applyBorder="1" applyAlignment="1">
      <alignment horizontal="center"/>
    </xf>
    <xf numFmtId="0" fontId="3" fillId="0" borderId="8" xfId="0" applyFont="1" applyBorder="1" applyAlignment="1">
      <alignment horizontal="center" wrapText="1"/>
    </xf>
    <xf numFmtId="0" fontId="3" fillId="0" borderId="10" xfId="0" applyFont="1" applyBorder="1" applyAlignment="1">
      <alignment horizontal="center" wrapText="1"/>
    </xf>
    <xf numFmtId="0" fontId="99" fillId="0" borderId="53" xfId="0" applyFont="1" applyBorder="1" applyAlignment="1">
      <alignment horizontal="left" vertical="center"/>
    </xf>
    <xf numFmtId="0" fontId="99" fillId="0" borderId="54" xfId="0" applyFont="1" applyBorder="1" applyAlignment="1">
      <alignment horizontal="left" vertical="center"/>
    </xf>
    <xf numFmtId="0" fontId="3" fillId="0" borderId="54" xfId="0" applyFont="1" applyBorder="1" applyAlignment="1">
      <alignment horizontal="center" vertical="center" wrapText="1"/>
    </xf>
    <xf numFmtId="0" fontId="3" fillId="0" borderId="76" xfId="0" applyFont="1" applyBorder="1" applyAlignment="1">
      <alignment horizontal="center" vertical="center" wrapText="1"/>
    </xf>
    <xf numFmtId="164" fontId="3" fillId="0" borderId="58" xfId="7" applyNumberFormat="1" applyFont="1" applyBorder="1" applyAlignment="1">
      <alignment horizontal="center" vertical="center" wrapText="1"/>
    </xf>
    <xf numFmtId="164" fontId="3" fillId="0" borderId="54" xfId="7" applyNumberFormat="1" applyFont="1" applyBorder="1" applyAlignment="1">
      <alignment horizontal="center" vertical="center" wrapText="1"/>
    </xf>
    <xf numFmtId="164" fontId="3" fillId="0" borderId="76" xfId="7" applyNumberFormat="1" applyFont="1" applyBorder="1" applyAlignment="1">
      <alignment horizontal="center" vertical="center" wrapText="1"/>
    </xf>
    <xf numFmtId="0" fontId="3" fillId="0" borderId="15" xfId="0" applyFont="1" applyBorder="1" applyAlignment="1">
      <alignment horizontal="center"/>
    </xf>
    <xf numFmtId="0" fontId="3" fillId="0" borderId="16" xfId="0" applyFont="1" applyBorder="1" applyAlignment="1">
      <alignment horizontal="center" vertical="center" wrapText="1"/>
    </xf>
    <xf numFmtId="0" fontId="3" fillId="0" borderId="80" xfId="0" applyFont="1" applyBorder="1" applyAlignment="1">
      <alignment horizontal="center" vertical="center" wrapText="1"/>
    </xf>
    <xf numFmtId="0" fontId="113" fillId="0" borderId="100" xfId="0" applyFont="1" applyBorder="1" applyAlignment="1">
      <alignment horizontal="left" vertical="center" wrapText="1"/>
    </xf>
    <xf numFmtId="0" fontId="113" fillId="0" borderId="101" xfId="0" applyFont="1" applyBorder="1" applyAlignment="1">
      <alignment horizontal="left" vertical="center" wrapText="1"/>
    </xf>
    <xf numFmtId="0" fontId="113" fillId="0" borderId="105" xfId="0" applyFont="1" applyBorder="1" applyAlignment="1">
      <alignment horizontal="left" vertical="center" wrapText="1"/>
    </xf>
    <xf numFmtId="0" fontId="113" fillId="0" borderId="106" xfId="0" applyFont="1" applyBorder="1" applyAlignment="1">
      <alignment horizontal="left" vertical="center" wrapText="1"/>
    </xf>
    <xf numFmtId="0" fontId="113" fillId="0" borderId="108" xfId="0" applyFont="1" applyBorder="1" applyAlignment="1">
      <alignment horizontal="left" vertical="center" wrapText="1"/>
    </xf>
    <xf numFmtId="0" fontId="113" fillId="0" borderId="109" xfId="0" applyFont="1" applyBorder="1" applyAlignment="1">
      <alignment horizontal="left" vertical="center" wrapText="1"/>
    </xf>
    <xf numFmtId="0" fontId="114" fillId="0" borderId="102" xfId="0" applyFont="1" applyBorder="1" applyAlignment="1">
      <alignment horizontal="center" vertical="center" wrapText="1"/>
    </xf>
    <xf numFmtId="0" fontId="114" fillId="0" borderId="103" xfId="0" applyFont="1" applyBorder="1" applyAlignment="1">
      <alignment horizontal="center" vertical="center" wrapText="1"/>
    </xf>
    <xf numFmtId="0" fontId="114" fillId="0" borderId="104" xfId="0" applyFont="1" applyBorder="1" applyAlignment="1">
      <alignment horizontal="center" vertical="center" wrapText="1"/>
    </xf>
    <xf numFmtId="0" fontId="114" fillId="0" borderId="84" xfId="0" applyFont="1" applyBorder="1" applyAlignment="1">
      <alignment horizontal="center" vertical="center" wrapText="1"/>
    </xf>
    <xf numFmtId="0" fontId="114" fillId="0" borderId="107" xfId="0" applyFont="1" applyBorder="1" applyAlignment="1">
      <alignment horizontal="center" vertical="center" wrapText="1"/>
    </xf>
    <xf numFmtId="0" fontId="114" fillId="0" borderId="74" xfId="0" applyFont="1" applyBorder="1" applyAlignment="1">
      <alignment horizontal="center" vertical="center" wrapText="1"/>
    </xf>
    <xf numFmtId="0" fontId="110" fillId="0" borderId="127" xfId="0" applyFont="1" applyBorder="1" applyAlignment="1">
      <alignment horizontal="center" vertical="center" wrapText="1"/>
    </xf>
    <xf numFmtId="0" fontId="110" fillId="0" borderId="7" xfId="0" applyFont="1" applyBorder="1" applyAlignment="1">
      <alignment horizontal="center" vertical="center" wrapText="1"/>
    </xf>
    <xf numFmtId="0" fontId="110" fillId="0" borderId="123" xfId="0" applyFont="1" applyBorder="1" applyAlignment="1">
      <alignment horizontal="center" vertical="center" wrapText="1"/>
    </xf>
    <xf numFmtId="0" fontId="118" fillId="0" borderId="123" xfId="0" applyFont="1" applyBorder="1" applyAlignment="1">
      <alignment horizontal="center" vertical="center"/>
    </xf>
    <xf numFmtId="0" fontId="118" fillId="0" borderId="102" xfId="0" applyFont="1" applyBorder="1" applyAlignment="1">
      <alignment horizontal="center" vertical="center"/>
    </xf>
    <xf numFmtId="0" fontId="118" fillId="0" borderId="104" xfId="0" applyFont="1" applyBorder="1" applyAlignment="1">
      <alignment horizontal="center" vertical="center"/>
    </xf>
    <xf numFmtId="0" fontId="118" fillId="0" borderId="84" xfId="0" applyFont="1" applyBorder="1" applyAlignment="1">
      <alignment horizontal="center" vertical="center"/>
    </xf>
    <xf numFmtId="0" fontId="118" fillId="0" borderId="74" xfId="0" applyFont="1" applyBorder="1" applyAlignment="1">
      <alignment horizontal="center" vertical="center"/>
    </xf>
    <xf numFmtId="0" fontId="114" fillId="0" borderId="123" xfId="0" applyFont="1" applyBorder="1" applyAlignment="1">
      <alignment horizontal="center" vertical="center" wrapText="1"/>
    </xf>
    <xf numFmtId="0" fontId="110" fillId="0" borderId="126" xfId="0" applyFont="1" applyBorder="1" applyAlignment="1">
      <alignment horizontal="center" vertical="center" wrapText="1"/>
    </xf>
    <xf numFmtId="0" fontId="113" fillId="0" borderId="102" xfId="0" applyFont="1" applyBorder="1" applyAlignment="1">
      <alignment horizontal="center" vertical="center" wrapText="1"/>
    </xf>
    <xf numFmtId="0" fontId="113" fillId="0" borderId="104" xfId="0" applyFont="1" applyBorder="1" applyAlignment="1">
      <alignment horizontal="center" vertical="center" wrapText="1"/>
    </xf>
    <xf numFmtId="0" fontId="113" fillId="0" borderId="69" xfId="0" applyFont="1" applyBorder="1" applyAlignment="1">
      <alignment horizontal="center" vertical="center" wrapText="1"/>
    </xf>
    <xf numFmtId="0" fontId="113" fillId="0" borderId="67" xfId="0" applyFont="1" applyBorder="1" applyAlignment="1">
      <alignment horizontal="center" vertical="center" wrapText="1"/>
    </xf>
    <xf numFmtId="0" fontId="113" fillId="0" borderId="84" xfId="0" applyFont="1" applyBorder="1" applyAlignment="1">
      <alignment horizontal="center" vertical="center" wrapText="1"/>
    </xf>
    <xf numFmtId="0" fontId="113" fillId="0" borderId="74" xfId="0" applyFont="1" applyBorder="1" applyAlignment="1">
      <alignment horizontal="center" vertical="center" wrapText="1"/>
    </xf>
    <xf numFmtId="0" fontId="110" fillId="0" borderId="124" xfId="0" applyFont="1" applyBorder="1" applyAlignment="1">
      <alignment horizontal="center" vertical="center" wrapText="1"/>
    </xf>
    <xf numFmtId="0" fontId="110" fillId="0" borderId="125" xfId="0" applyFont="1" applyBorder="1" applyAlignment="1">
      <alignment horizontal="center" vertical="center" wrapText="1"/>
    </xf>
    <xf numFmtId="0" fontId="113" fillId="0" borderId="75" xfId="0" applyFont="1" applyBorder="1" applyAlignment="1">
      <alignment horizontal="center" vertical="center" wrapText="1"/>
    </xf>
    <xf numFmtId="0" fontId="113" fillId="0" borderId="7" xfId="0" applyFont="1" applyBorder="1" applyAlignment="1">
      <alignment horizontal="center" vertical="center" wrapText="1"/>
    </xf>
    <xf numFmtId="0" fontId="110" fillId="0" borderId="75" xfId="0" applyFont="1" applyBorder="1" applyAlignment="1">
      <alignment horizontal="center" vertical="center" wrapText="1"/>
    </xf>
    <xf numFmtId="0" fontId="110" fillId="0" borderId="74" xfId="0" applyFont="1" applyBorder="1" applyAlignment="1">
      <alignment horizontal="center" vertical="center" wrapText="1"/>
    </xf>
    <xf numFmtId="0" fontId="113" fillId="0" borderId="53" xfId="0" applyFont="1" applyBorder="1" applyAlignment="1">
      <alignment horizontal="left" vertical="top" wrapText="1"/>
    </xf>
    <xf numFmtId="0" fontId="113" fillId="0" borderId="76" xfId="0" applyFont="1" applyBorder="1" applyAlignment="1">
      <alignment horizontal="left" vertical="top" wrapText="1"/>
    </xf>
    <xf numFmtId="0" fontId="113" fillId="0" borderId="62" xfId="0" applyFont="1" applyBorder="1" applyAlignment="1">
      <alignment horizontal="left" vertical="top" wrapText="1"/>
    </xf>
    <xf numFmtId="0" fontId="113" fillId="0" borderId="92" xfId="0" applyFont="1" applyBorder="1" applyAlignment="1">
      <alignment horizontal="left" vertical="top" wrapText="1"/>
    </xf>
    <xf numFmtId="0" fontId="113" fillId="0" borderId="99" xfId="0" applyFont="1" applyBorder="1" applyAlignment="1">
      <alignment horizontal="left" vertical="top" wrapText="1"/>
    </xf>
    <xf numFmtId="0" fontId="113" fillId="0" borderId="130" xfId="0" applyFont="1" applyBorder="1" applyAlignment="1">
      <alignment horizontal="left" vertical="top" wrapText="1"/>
    </xf>
    <xf numFmtId="0" fontId="113" fillId="0" borderId="86" xfId="0" applyFont="1" applyBorder="1" applyAlignment="1">
      <alignment horizontal="center" vertical="center" wrapText="1"/>
    </xf>
    <xf numFmtId="0" fontId="113" fillId="0" borderId="66" xfId="0" applyFont="1" applyBorder="1" applyAlignment="1">
      <alignment horizontal="center" vertical="center" wrapText="1"/>
    </xf>
    <xf numFmtId="0" fontId="110" fillId="0" borderId="63" xfId="0" applyFont="1" applyBorder="1" applyAlignment="1">
      <alignment horizontal="center" vertical="center" wrapText="1"/>
    </xf>
    <xf numFmtId="0" fontId="110" fillId="0" borderId="68" xfId="0" applyFont="1" applyBorder="1" applyAlignment="1">
      <alignment horizontal="center" vertical="center" wrapText="1"/>
    </xf>
    <xf numFmtId="0" fontId="110" fillId="0" borderId="26" xfId="0" applyFont="1" applyBorder="1" applyAlignment="1">
      <alignment horizontal="center" vertical="center" wrapText="1"/>
    </xf>
    <xf numFmtId="0" fontId="110" fillId="0" borderId="27" xfId="0" applyFont="1" applyBorder="1" applyAlignment="1">
      <alignment horizontal="center" vertical="center" wrapText="1"/>
    </xf>
    <xf numFmtId="0" fontId="110" fillId="0" borderId="102" xfId="0" applyFont="1" applyBorder="1" applyAlignment="1">
      <alignment horizontal="center" vertical="top" wrapText="1"/>
    </xf>
    <xf numFmtId="0" fontId="110" fillId="0" borderId="103" xfId="0" applyFont="1" applyBorder="1" applyAlignment="1">
      <alignment horizontal="center" vertical="top" wrapText="1"/>
    </xf>
    <xf numFmtId="0" fontId="110" fillId="0" borderId="125" xfId="0" applyFont="1" applyBorder="1" applyAlignment="1">
      <alignment horizontal="center" vertical="top" wrapText="1"/>
    </xf>
    <xf numFmtId="0" fontId="110" fillId="0" borderId="126" xfId="0" applyFont="1" applyBorder="1" applyAlignment="1">
      <alignment horizontal="center" vertical="top" wrapText="1"/>
    </xf>
    <xf numFmtId="0" fontId="130" fillId="0" borderId="115" xfId="0" applyFont="1" applyBorder="1" applyAlignment="1">
      <alignment horizontal="left" vertical="top" wrapText="1"/>
    </xf>
    <xf numFmtId="0" fontId="130" fillId="0" borderId="116" xfId="0" applyFont="1" applyBorder="1" applyAlignment="1">
      <alignment horizontal="left" vertical="top" wrapText="1"/>
    </xf>
    <xf numFmtId="0" fontId="116" fillId="0" borderId="102" xfId="0" applyFont="1" applyBorder="1" applyAlignment="1">
      <alignment horizontal="center" vertical="center"/>
    </xf>
    <xf numFmtId="0" fontId="116" fillId="0" borderId="104" xfId="0" applyFont="1" applyBorder="1" applyAlignment="1">
      <alignment horizontal="center" vertical="center"/>
    </xf>
    <xf numFmtId="0" fontId="116" fillId="0" borderId="84" xfId="0" applyFont="1" applyBorder="1" applyAlignment="1">
      <alignment horizontal="center" vertical="center"/>
    </xf>
    <xf numFmtId="0" fontId="116" fillId="0" borderId="74" xfId="0" applyFont="1" applyBorder="1" applyAlignment="1">
      <alignment horizontal="center" vertical="center"/>
    </xf>
    <xf numFmtId="0" fontId="115" fillId="0" borderId="123" xfId="0" applyFont="1" applyBorder="1" applyAlignment="1">
      <alignment horizontal="center" vertical="center" wrapText="1"/>
    </xf>
    <xf numFmtId="0" fontId="115" fillId="0" borderId="127" xfId="0" applyFont="1" applyBorder="1" applyAlignment="1">
      <alignment horizontal="center" vertical="center" wrapText="1"/>
    </xf>
    <xf numFmtId="43" fontId="84" fillId="0" borderId="0" xfId="7" applyFont="1"/>
    <xf numFmtId="43" fontId="3" fillId="0" borderId="0" xfId="7" applyFont="1"/>
    <xf numFmtId="43" fontId="94" fillId="0" borderId="0" xfId="7" applyFont="1"/>
    <xf numFmtId="43" fontId="3" fillId="0" borderId="0" xfId="7" applyFont="1" applyAlignment="1">
      <alignment horizontal="center" vertical="center"/>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zoomScale="80" zoomScaleNormal="80" workbookViewId="0">
      <selection activeCell="B14" sqref="B14"/>
    </sheetView>
  </sheetViews>
  <sheetFormatPr defaultColWidth="9.140625" defaultRowHeight="14.25"/>
  <cols>
    <col min="1" max="1" width="10.140625" style="4" customWidth="1"/>
    <col min="2" max="2" width="138.42578125" style="5" bestFit="1" customWidth="1"/>
    <col min="3" max="3" width="39.42578125" style="5" customWidth="1"/>
    <col min="4" max="6" width="9.140625" style="5"/>
    <col min="7" max="7" width="25" style="5" customWidth="1"/>
    <col min="8" max="16384" width="9.140625" style="5"/>
  </cols>
  <sheetData>
    <row r="1" spans="1:3" ht="15">
      <c r="A1" s="91"/>
      <c r="B1" s="97" t="s">
        <v>209</v>
      </c>
      <c r="C1" s="91"/>
    </row>
    <row r="2" spans="1:3">
      <c r="A2" s="98">
        <v>1</v>
      </c>
      <c r="B2" s="192" t="s">
        <v>210</v>
      </c>
      <c r="C2" s="43" t="s">
        <v>752</v>
      </c>
    </row>
    <row r="3" spans="1:3">
      <c r="A3" s="98">
        <v>2</v>
      </c>
      <c r="B3" s="193" t="s">
        <v>206</v>
      </c>
      <c r="C3" s="43" t="s">
        <v>753</v>
      </c>
    </row>
    <row r="4" spans="1:3">
      <c r="A4" s="98">
        <v>3</v>
      </c>
      <c r="B4" s="194" t="s">
        <v>211</v>
      </c>
      <c r="C4" s="43" t="s">
        <v>754</v>
      </c>
    </row>
    <row r="5" spans="1:3">
      <c r="A5" s="99">
        <v>4</v>
      </c>
      <c r="B5" s="195" t="s">
        <v>207</v>
      </c>
      <c r="C5" s="43" t="s">
        <v>755</v>
      </c>
    </row>
    <row r="6" spans="1:3" s="100" customFormat="1" ht="45.75" customHeight="1">
      <c r="A6" s="716" t="s">
        <v>283</v>
      </c>
      <c r="B6" s="717"/>
      <c r="C6" s="717"/>
    </row>
    <row r="7" spans="1:3" ht="15">
      <c r="A7" s="101" t="s">
        <v>29</v>
      </c>
      <c r="B7" s="97" t="s">
        <v>208</v>
      </c>
    </row>
    <row r="8" spans="1:3">
      <c r="A8" s="91">
        <v>1</v>
      </c>
      <c r="B8" s="126" t="s">
        <v>20</v>
      </c>
    </row>
    <row r="9" spans="1:3">
      <c r="A9" s="91">
        <v>2</v>
      </c>
      <c r="B9" s="127" t="s">
        <v>21</v>
      </c>
    </row>
    <row r="10" spans="1:3">
      <c r="A10" s="91">
        <v>3</v>
      </c>
      <c r="B10" s="127" t="s">
        <v>22</v>
      </c>
    </row>
    <row r="11" spans="1:3">
      <c r="A11" s="91">
        <v>4</v>
      </c>
      <c r="B11" s="127" t="s">
        <v>23</v>
      </c>
    </row>
    <row r="12" spans="1:3">
      <c r="A12" s="91">
        <v>5</v>
      </c>
      <c r="B12" s="127" t="s">
        <v>24</v>
      </c>
    </row>
    <row r="13" spans="1:3">
      <c r="A13" s="91">
        <v>6</v>
      </c>
      <c r="B13" s="128" t="s">
        <v>218</v>
      </c>
    </row>
    <row r="14" spans="1:3">
      <c r="A14" s="91">
        <v>7</v>
      </c>
      <c r="B14" s="127" t="s">
        <v>212</v>
      </c>
    </row>
    <row r="15" spans="1:3">
      <c r="A15" s="91">
        <v>8</v>
      </c>
      <c r="B15" s="127" t="s">
        <v>213</v>
      </c>
    </row>
    <row r="16" spans="1:3">
      <c r="A16" s="91">
        <v>9</v>
      </c>
      <c r="B16" s="127" t="s">
        <v>25</v>
      </c>
    </row>
    <row r="17" spans="1:2">
      <c r="A17" s="191" t="s">
        <v>282</v>
      </c>
      <c r="B17" s="190" t="s">
        <v>269</v>
      </c>
    </row>
    <row r="18" spans="1:2">
      <c r="A18" s="191" t="s">
        <v>711</v>
      </c>
      <c r="B18" s="489" t="s">
        <v>713</v>
      </c>
    </row>
    <row r="19" spans="1:2">
      <c r="A19" s="490" t="s">
        <v>712</v>
      </c>
      <c r="B19" s="489" t="s">
        <v>714</v>
      </c>
    </row>
    <row r="20" spans="1:2">
      <c r="A20" s="91">
        <v>10</v>
      </c>
      <c r="B20" s="127" t="s">
        <v>26</v>
      </c>
    </row>
    <row r="21" spans="1:2">
      <c r="A21" s="91">
        <v>11</v>
      </c>
      <c r="B21" s="128" t="s">
        <v>214</v>
      </c>
    </row>
    <row r="22" spans="1:2">
      <c r="A22" s="91">
        <v>12</v>
      </c>
      <c r="B22" s="128" t="s">
        <v>27</v>
      </c>
    </row>
    <row r="23" spans="1:2">
      <c r="A23" s="211">
        <v>13</v>
      </c>
      <c r="B23" s="212" t="s">
        <v>215</v>
      </c>
    </row>
    <row r="24" spans="1:2">
      <c r="A24" s="211">
        <v>14</v>
      </c>
      <c r="B24" s="213" t="s">
        <v>240</v>
      </c>
    </row>
    <row r="25" spans="1:2">
      <c r="A25" s="211">
        <v>15</v>
      </c>
      <c r="B25" s="214" t="s">
        <v>28</v>
      </c>
    </row>
    <row r="26" spans="1:2">
      <c r="A26" s="211">
        <v>15.1</v>
      </c>
      <c r="B26" s="215" t="s">
        <v>296</v>
      </c>
    </row>
    <row r="27" spans="1:2">
      <c r="A27" s="491">
        <v>15.2</v>
      </c>
      <c r="B27" s="489" t="s">
        <v>716</v>
      </c>
    </row>
    <row r="28" spans="1:2">
      <c r="A28" s="211">
        <v>16</v>
      </c>
      <c r="B28" s="215" t="s">
        <v>337</v>
      </c>
    </row>
    <row r="29" spans="1:2">
      <c r="A29" s="211">
        <v>17</v>
      </c>
      <c r="B29" s="215" t="s">
        <v>378</v>
      </c>
    </row>
    <row r="30" spans="1:2">
      <c r="A30" s="211">
        <v>18</v>
      </c>
      <c r="B30" s="215" t="s">
        <v>666</v>
      </c>
    </row>
    <row r="31" spans="1:2">
      <c r="A31" s="211">
        <v>19</v>
      </c>
      <c r="B31" s="215" t="s">
        <v>667</v>
      </c>
    </row>
    <row r="32" spans="1:2">
      <c r="A32" s="211">
        <v>20</v>
      </c>
      <c r="B32" s="272" t="s">
        <v>668</v>
      </c>
    </row>
    <row r="33" spans="1:2">
      <c r="A33" s="211">
        <v>21</v>
      </c>
      <c r="B33" s="215" t="s">
        <v>494</v>
      </c>
    </row>
    <row r="34" spans="1:2">
      <c r="A34" s="211">
        <v>22</v>
      </c>
      <c r="B34" s="215" t="s">
        <v>669</v>
      </c>
    </row>
    <row r="35" spans="1:2">
      <c r="A35" s="211">
        <v>23</v>
      </c>
      <c r="B35" s="215" t="s">
        <v>670</v>
      </c>
    </row>
    <row r="36" spans="1:2">
      <c r="A36" s="211">
        <v>24</v>
      </c>
      <c r="B36" s="215" t="s">
        <v>671</v>
      </c>
    </row>
    <row r="37" spans="1:2">
      <c r="A37" s="211">
        <v>25</v>
      </c>
      <c r="B37" s="215" t="s">
        <v>379</v>
      </c>
    </row>
    <row r="38" spans="1:2">
      <c r="A38" s="211">
        <v>26</v>
      </c>
      <c r="B38" s="215"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F56"/>
  <sheetViews>
    <sheetView showGridLines="0" zoomScale="80" zoomScaleNormal="80" workbookViewId="0">
      <pane xSplit="1" ySplit="5" topLeftCell="B6" activePane="bottomRight" state="frozen"/>
      <selection activeCell="B2" sqref="B2"/>
      <selection pane="topRight" activeCell="B2" sqref="B2"/>
      <selection pane="bottomLeft" activeCell="B2" sqref="B2"/>
      <selection pane="bottomRight"/>
    </sheetView>
  </sheetViews>
  <sheetFormatPr defaultColWidth="9.140625" defaultRowHeight="12.75"/>
  <cols>
    <col min="1" max="1" width="9.5703125" style="4" bestFit="1" customWidth="1"/>
    <col min="2" max="2" width="132.42578125" style="4" customWidth="1"/>
    <col min="3" max="3" width="18.42578125" style="569" customWidth="1"/>
    <col min="4" max="5" width="9.140625" style="4"/>
    <col min="6" max="6" width="13.140625" style="4" bestFit="1" customWidth="1"/>
    <col min="7" max="16384" width="9.140625" style="4"/>
  </cols>
  <sheetData>
    <row r="1" spans="1:6">
      <c r="A1" s="2" t="s">
        <v>30</v>
      </c>
      <c r="B1" s="3" t="str">
        <f>'Info '!C2</f>
        <v>JSC Cartu Bank</v>
      </c>
    </row>
    <row r="2" spans="1:6" s="2" customFormat="1" ht="15.75" customHeight="1">
      <c r="A2" s="2" t="s">
        <v>31</v>
      </c>
      <c r="B2" s="535">
        <f>'1. key ratios '!B2</f>
        <v>46022</v>
      </c>
      <c r="C2" s="568"/>
    </row>
    <row r="3" spans="1:6" s="2" customFormat="1" ht="15.75" customHeight="1">
      <c r="C3" s="568"/>
    </row>
    <row r="4" spans="1:6" ht="13.5" thickBot="1">
      <c r="A4" s="4" t="s">
        <v>143</v>
      </c>
      <c r="B4" s="79" t="s">
        <v>142</v>
      </c>
    </row>
    <row r="5" spans="1:6">
      <c r="A5" s="48" t="s">
        <v>6</v>
      </c>
      <c r="B5" s="49"/>
      <c r="C5" s="609" t="s">
        <v>35</v>
      </c>
    </row>
    <row r="6" spans="1:6">
      <c r="A6" s="50">
        <v>1</v>
      </c>
      <c r="B6" s="51" t="s">
        <v>141</v>
      </c>
      <c r="C6" s="610">
        <f>SUM(C7:C11)</f>
        <v>460809760.41582596</v>
      </c>
      <c r="F6" s="841"/>
    </row>
    <row r="7" spans="1:6">
      <c r="A7" s="50">
        <v>2</v>
      </c>
      <c r="B7" s="52" t="s">
        <v>140</v>
      </c>
      <c r="C7" s="611">
        <v>114430000</v>
      </c>
      <c r="F7" s="841"/>
    </row>
    <row r="8" spans="1:6">
      <c r="A8" s="50">
        <v>3</v>
      </c>
      <c r="B8" s="53" t="s">
        <v>139</v>
      </c>
      <c r="C8" s="611">
        <v>0</v>
      </c>
      <c r="F8" s="841"/>
    </row>
    <row r="9" spans="1:6">
      <c r="A9" s="50">
        <v>4</v>
      </c>
      <c r="B9" s="53" t="s">
        <v>138</v>
      </c>
      <c r="C9" s="611">
        <v>0</v>
      </c>
      <c r="F9" s="841"/>
    </row>
    <row r="10" spans="1:6">
      <c r="A10" s="50">
        <v>5</v>
      </c>
      <c r="B10" s="53" t="s">
        <v>137</v>
      </c>
      <c r="C10" s="611">
        <v>7438034.3799999999</v>
      </c>
      <c r="F10" s="841"/>
    </row>
    <row r="11" spans="1:6">
      <c r="A11" s="50">
        <v>6</v>
      </c>
      <c r="B11" s="54" t="s">
        <v>136</v>
      </c>
      <c r="C11" s="611">
        <v>338941726.03582597</v>
      </c>
      <c r="F11" s="841"/>
    </row>
    <row r="12" spans="1:6" s="27" customFormat="1">
      <c r="A12" s="50">
        <v>7</v>
      </c>
      <c r="B12" s="51" t="s">
        <v>135</v>
      </c>
      <c r="C12" s="612">
        <f>SUM(C13:C28)</f>
        <v>16171496.490000002</v>
      </c>
      <c r="F12" s="841"/>
    </row>
    <row r="13" spans="1:6" s="27" customFormat="1">
      <c r="A13" s="50">
        <v>8</v>
      </c>
      <c r="B13" s="55" t="s">
        <v>134</v>
      </c>
      <c r="C13" s="611">
        <v>0</v>
      </c>
      <c r="F13" s="841"/>
    </row>
    <row r="14" spans="1:6" s="27" customFormat="1" ht="25.5">
      <c r="A14" s="50">
        <v>9</v>
      </c>
      <c r="B14" s="56" t="s">
        <v>133</v>
      </c>
      <c r="C14" s="611">
        <v>0</v>
      </c>
      <c r="F14" s="841"/>
    </row>
    <row r="15" spans="1:6" s="27" customFormat="1">
      <c r="A15" s="50">
        <v>10</v>
      </c>
      <c r="B15" s="57" t="s">
        <v>132</v>
      </c>
      <c r="C15" s="611">
        <v>16171496.490000002</v>
      </c>
      <c r="F15" s="841"/>
    </row>
    <row r="16" spans="1:6" s="27" customFormat="1">
      <c r="A16" s="50">
        <v>11</v>
      </c>
      <c r="B16" s="58" t="s">
        <v>131</v>
      </c>
      <c r="C16" s="611">
        <v>0</v>
      </c>
      <c r="F16" s="841"/>
    </row>
    <row r="17" spans="1:6" s="27" customFormat="1">
      <c r="A17" s="50">
        <v>12</v>
      </c>
      <c r="B17" s="57" t="s">
        <v>130</v>
      </c>
      <c r="C17" s="611">
        <v>0</v>
      </c>
      <c r="F17" s="841"/>
    </row>
    <row r="18" spans="1:6" s="27" customFormat="1">
      <c r="A18" s="50">
        <v>13</v>
      </c>
      <c r="B18" s="57" t="s">
        <v>129</v>
      </c>
      <c r="C18" s="611">
        <v>0</v>
      </c>
      <c r="F18" s="841"/>
    </row>
    <row r="19" spans="1:6" s="27" customFormat="1">
      <c r="A19" s="50">
        <v>14</v>
      </c>
      <c r="B19" s="57" t="s">
        <v>128</v>
      </c>
      <c r="C19" s="611">
        <v>0</v>
      </c>
      <c r="F19" s="841"/>
    </row>
    <row r="20" spans="1:6" s="27" customFormat="1">
      <c r="A20" s="50">
        <v>15</v>
      </c>
      <c r="B20" s="57" t="s">
        <v>127</v>
      </c>
      <c r="C20" s="611">
        <v>0</v>
      </c>
      <c r="F20" s="841"/>
    </row>
    <row r="21" spans="1:6" s="27" customFormat="1" ht="25.5">
      <c r="A21" s="50">
        <v>16</v>
      </c>
      <c r="B21" s="56" t="s">
        <v>126</v>
      </c>
      <c r="C21" s="611">
        <v>0</v>
      </c>
      <c r="F21" s="841"/>
    </row>
    <row r="22" spans="1:6" s="27" customFormat="1">
      <c r="A22" s="50">
        <v>17</v>
      </c>
      <c r="B22" s="59" t="s">
        <v>125</v>
      </c>
      <c r="C22" s="611">
        <v>0</v>
      </c>
      <c r="F22" s="841"/>
    </row>
    <row r="23" spans="1:6" s="27" customFormat="1">
      <c r="A23" s="50">
        <v>18</v>
      </c>
      <c r="B23" s="59" t="s">
        <v>517</v>
      </c>
      <c r="C23" s="611">
        <v>0</v>
      </c>
      <c r="F23" s="841"/>
    </row>
    <row r="24" spans="1:6" s="27" customFormat="1">
      <c r="A24" s="50">
        <v>19</v>
      </c>
      <c r="B24" s="56" t="s">
        <v>124</v>
      </c>
      <c r="C24" s="611">
        <v>0</v>
      </c>
      <c r="F24" s="841"/>
    </row>
    <row r="25" spans="1:6" s="27" customFormat="1" ht="25.5">
      <c r="A25" s="50">
        <v>20</v>
      </c>
      <c r="B25" s="56" t="s">
        <v>101</v>
      </c>
      <c r="C25" s="611">
        <v>0</v>
      </c>
      <c r="F25" s="841"/>
    </row>
    <row r="26" spans="1:6" s="27" customFormat="1">
      <c r="A26" s="50">
        <v>21</v>
      </c>
      <c r="B26" s="58" t="s">
        <v>123</v>
      </c>
      <c r="C26" s="611">
        <v>0</v>
      </c>
      <c r="F26" s="841"/>
    </row>
    <row r="27" spans="1:6" s="27" customFormat="1">
      <c r="A27" s="50">
        <v>22</v>
      </c>
      <c r="B27" s="58" t="s">
        <v>122</v>
      </c>
      <c r="C27" s="611">
        <v>0</v>
      </c>
      <c r="F27" s="841"/>
    </row>
    <row r="28" spans="1:6" s="27" customFormat="1">
      <c r="A28" s="50">
        <v>23</v>
      </c>
      <c r="B28" s="58" t="s">
        <v>121</v>
      </c>
      <c r="C28" s="611">
        <v>0</v>
      </c>
      <c r="F28" s="841"/>
    </row>
    <row r="29" spans="1:6" s="27" customFormat="1">
      <c r="A29" s="50">
        <v>24</v>
      </c>
      <c r="B29" s="60" t="s">
        <v>120</v>
      </c>
      <c r="C29" s="612">
        <f>C6-C12</f>
        <v>444638263.92582595</v>
      </c>
      <c r="F29" s="841"/>
    </row>
    <row r="30" spans="1:6" s="27" customFormat="1">
      <c r="A30" s="61"/>
      <c r="B30" s="62"/>
      <c r="C30" s="613"/>
      <c r="F30" s="841"/>
    </row>
    <row r="31" spans="1:6" s="27" customFormat="1">
      <c r="A31" s="61">
        <v>25</v>
      </c>
      <c r="B31" s="60" t="s">
        <v>119</v>
      </c>
      <c r="C31" s="612">
        <f>C32+C35</f>
        <v>72767700</v>
      </c>
      <c r="F31" s="841"/>
    </row>
    <row r="32" spans="1:6" s="27" customFormat="1">
      <c r="A32" s="61">
        <v>26</v>
      </c>
      <c r="B32" s="53" t="s">
        <v>118</v>
      </c>
      <c r="C32" s="614">
        <f>C33+C34</f>
        <v>72767700</v>
      </c>
      <c r="F32" s="841"/>
    </row>
    <row r="33" spans="1:6" s="27" customFormat="1">
      <c r="A33" s="61">
        <v>27</v>
      </c>
      <c r="B33" s="63" t="s">
        <v>179</v>
      </c>
      <c r="C33" s="611">
        <v>23845347.84</v>
      </c>
      <c r="F33" s="841"/>
    </row>
    <row r="34" spans="1:6" s="27" customFormat="1">
      <c r="A34" s="61">
        <v>28</v>
      </c>
      <c r="B34" s="63" t="s">
        <v>117</v>
      </c>
      <c r="C34" s="611">
        <v>48922352.159999996</v>
      </c>
      <c r="F34" s="841"/>
    </row>
    <row r="35" spans="1:6" s="27" customFormat="1">
      <c r="A35" s="61">
        <v>29</v>
      </c>
      <c r="B35" s="53" t="s">
        <v>116</v>
      </c>
      <c r="C35" s="611">
        <v>0</v>
      </c>
      <c r="F35" s="841"/>
    </row>
    <row r="36" spans="1:6" s="27" customFormat="1">
      <c r="A36" s="61">
        <v>30</v>
      </c>
      <c r="B36" s="60" t="s">
        <v>115</v>
      </c>
      <c r="C36" s="612">
        <f>SUM(C37:C41)</f>
        <v>0</v>
      </c>
      <c r="F36" s="841"/>
    </row>
    <row r="37" spans="1:6" s="27" customFormat="1">
      <c r="A37" s="61">
        <v>31</v>
      </c>
      <c r="B37" s="56" t="s">
        <v>114</v>
      </c>
      <c r="C37" s="611">
        <v>0</v>
      </c>
      <c r="F37" s="841"/>
    </row>
    <row r="38" spans="1:6" s="27" customFormat="1">
      <c r="A38" s="61">
        <v>32</v>
      </c>
      <c r="B38" s="57" t="s">
        <v>113</v>
      </c>
      <c r="C38" s="611">
        <v>0</v>
      </c>
      <c r="F38" s="841"/>
    </row>
    <row r="39" spans="1:6" s="27" customFormat="1" ht="25.5">
      <c r="A39" s="61">
        <v>33</v>
      </c>
      <c r="B39" s="56" t="s">
        <v>112</v>
      </c>
      <c r="C39" s="611">
        <v>0</v>
      </c>
      <c r="F39" s="841"/>
    </row>
    <row r="40" spans="1:6" s="27" customFormat="1" ht="25.5">
      <c r="A40" s="61">
        <v>34</v>
      </c>
      <c r="B40" s="56" t="s">
        <v>101</v>
      </c>
      <c r="C40" s="611">
        <v>0</v>
      </c>
      <c r="F40" s="841"/>
    </row>
    <row r="41" spans="1:6" s="27" customFormat="1">
      <c r="A41" s="61">
        <v>35</v>
      </c>
      <c r="B41" s="58" t="s">
        <v>111</v>
      </c>
      <c r="C41" s="611">
        <v>0</v>
      </c>
      <c r="F41" s="841"/>
    </row>
    <row r="42" spans="1:6" s="27" customFormat="1">
      <c r="A42" s="61">
        <v>36</v>
      </c>
      <c r="B42" s="60" t="s">
        <v>110</v>
      </c>
      <c r="C42" s="612">
        <f>C31-C36</f>
        <v>72767700</v>
      </c>
      <c r="F42" s="841"/>
    </row>
    <row r="43" spans="1:6" s="27" customFormat="1">
      <c r="A43" s="61"/>
      <c r="B43" s="62"/>
      <c r="C43" s="613"/>
      <c r="F43" s="841"/>
    </row>
    <row r="44" spans="1:6" s="27" customFormat="1">
      <c r="A44" s="61">
        <v>37</v>
      </c>
      <c r="B44" s="64" t="s">
        <v>109</v>
      </c>
      <c r="C44" s="612">
        <f>SUM(C45:C47)</f>
        <v>9163340</v>
      </c>
      <c r="F44" s="841"/>
    </row>
    <row r="45" spans="1:6" s="27" customFormat="1">
      <c r="A45" s="61">
        <v>38</v>
      </c>
      <c r="B45" s="53" t="s">
        <v>108</v>
      </c>
      <c r="C45" s="611">
        <v>9163340</v>
      </c>
      <c r="F45" s="841"/>
    </row>
    <row r="46" spans="1:6" s="27" customFormat="1">
      <c r="A46" s="61">
        <v>39</v>
      </c>
      <c r="B46" s="53" t="s">
        <v>107</v>
      </c>
      <c r="C46" s="611">
        <v>0</v>
      </c>
      <c r="F46" s="841"/>
    </row>
    <row r="47" spans="1:6" s="27" customFormat="1">
      <c r="A47" s="61">
        <v>40</v>
      </c>
      <c r="B47" s="53" t="s">
        <v>106</v>
      </c>
      <c r="C47" s="611">
        <v>0</v>
      </c>
      <c r="F47" s="841"/>
    </row>
    <row r="48" spans="1:6" s="27" customFormat="1">
      <c r="A48" s="61">
        <v>41</v>
      </c>
      <c r="B48" s="64" t="s">
        <v>105</v>
      </c>
      <c r="C48" s="612">
        <f>SUM(C49:C52)</f>
        <v>0</v>
      </c>
      <c r="F48" s="841"/>
    </row>
    <row r="49" spans="1:6" s="27" customFormat="1">
      <c r="A49" s="61">
        <v>42</v>
      </c>
      <c r="B49" s="56" t="s">
        <v>104</v>
      </c>
      <c r="C49" s="611">
        <v>0</v>
      </c>
      <c r="F49" s="841"/>
    </row>
    <row r="50" spans="1:6" s="27" customFormat="1">
      <c r="A50" s="61">
        <v>43</v>
      </c>
      <c r="B50" s="57" t="s">
        <v>103</v>
      </c>
      <c r="C50" s="611">
        <v>0</v>
      </c>
      <c r="F50" s="841"/>
    </row>
    <row r="51" spans="1:6" s="27" customFormat="1">
      <c r="A51" s="61">
        <v>44</v>
      </c>
      <c r="B51" s="56" t="s">
        <v>102</v>
      </c>
      <c r="C51" s="611">
        <v>0</v>
      </c>
      <c r="F51" s="841"/>
    </row>
    <row r="52" spans="1:6" s="27" customFormat="1" ht="25.5">
      <c r="A52" s="61">
        <v>45</v>
      </c>
      <c r="B52" s="56" t="s">
        <v>101</v>
      </c>
      <c r="C52" s="611">
        <v>0</v>
      </c>
      <c r="F52" s="841"/>
    </row>
    <row r="53" spans="1:6" s="27" customFormat="1" ht="13.5" thickBot="1">
      <c r="A53" s="61">
        <v>46</v>
      </c>
      <c r="B53" s="65" t="s">
        <v>100</v>
      </c>
      <c r="C53" s="615">
        <f>C44-C48</f>
        <v>9163340</v>
      </c>
      <c r="F53" s="841"/>
    </row>
    <row r="54" spans="1:6">
      <c r="F54" s="841"/>
    </row>
    <row r="55" spans="1:6">
      <c r="F55" s="841"/>
    </row>
    <row r="56" spans="1:6">
      <c r="B56" s="4" t="s">
        <v>7</v>
      </c>
    </row>
  </sheetData>
  <dataValidations count="1">
    <dataValidation operator="lessThanOrEqual" allowBlank="1" showInputMessage="1" showErrorMessage="1" errorTitle="Should be negative number" error="Should be whole negative number or 0" sqref="C29:C32 C36 C42:C44 C48 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G23"/>
  <sheetViews>
    <sheetView showGridLines="0" zoomScale="80" zoomScaleNormal="80" workbookViewId="0"/>
  </sheetViews>
  <sheetFormatPr defaultColWidth="9.140625" defaultRowHeight="12.75"/>
  <cols>
    <col min="1" max="1" width="9.42578125" style="118" bestFit="1" customWidth="1"/>
    <col min="2" max="2" width="59" style="118" customWidth="1"/>
    <col min="3" max="3" width="16.85546875" style="118" bestFit="1" customWidth="1"/>
    <col min="4" max="4" width="15.5703125" style="118" bestFit="1" customWidth="1"/>
    <col min="5" max="5" width="9.140625" style="118"/>
    <col min="6" max="6" width="9.28515625" style="842" bestFit="1" customWidth="1"/>
    <col min="7" max="7" width="16.42578125" style="842" bestFit="1" customWidth="1"/>
    <col min="8" max="16384" width="9.140625" style="118"/>
  </cols>
  <sheetData>
    <row r="1" spans="1:7" ht="15">
      <c r="A1" s="116" t="s">
        <v>30</v>
      </c>
      <c r="B1" s="3" t="str">
        <f>'Info '!C2</f>
        <v>JSC Cartu Bank</v>
      </c>
    </row>
    <row r="2" spans="1:7" s="116" customFormat="1" ht="15.75" customHeight="1">
      <c r="A2" s="116" t="s">
        <v>31</v>
      </c>
      <c r="B2" s="535">
        <f>'1. key ratios '!B2</f>
        <v>46022</v>
      </c>
      <c r="F2" s="843"/>
      <c r="G2" s="843"/>
    </row>
    <row r="3" spans="1:7" s="116" customFormat="1" ht="15.75" customHeight="1">
      <c r="F3" s="843"/>
      <c r="G3" s="843"/>
    </row>
    <row r="4" spans="1:7" ht="13.5" thickBot="1">
      <c r="A4" s="118" t="s">
        <v>268</v>
      </c>
      <c r="B4" s="183" t="s">
        <v>269</v>
      </c>
    </row>
    <row r="5" spans="1:7" s="123" customFormat="1" ht="12.75" customHeight="1">
      <c r="A5" s="209"/>
      <c r="B5" s="210" t="s">
        <v>272</v>
      </c>
      <c r="C5" s="176" t="s">
        <v>270</v>
      </c>
      <c r="D5" s="177" t="s">
        <v>271</v>
      </c>
      <c r="F5" s="844"/>
      <c r="G5" s="844"/>
    </row>
    <row r="6" spans="1:7" s="184" customFormat="1">
      <c r="A6" s="178">
        <v>1</v>
      </c>
      <c r="B6" s="205" t="s">
        <v>273</v>
      </c>
      <c r="C6" s="205"/>
      <c r="D6" s="179"/>
      <c r="F6" s="616"/>
      <c r="G6" s="616"/>
    </row>
    <row r="7" spans="1:7" s="184" customFormat="1">
      <c r="A7" s="180" t="s">
        <v>259</v>
      </c>
      <c r="B7" s="206" t="s">
        <v>274</v>
      </c>
      <c r="C7" s="198">
        <v>4.4999999999999998E-2</v>
      </c>
      <c r="D7" s="617">
        <f>C7*'5. RWA '!$C$13</f>
        <v>85273414.586550415</v>
      </c>
      <c r="F7" s="616"/>
      <c r="G7" s="616"/>
    </row>
    <row r="8" spans="1:7" s="184" customFormat="1">
      <c r="A8" s="180" t="s">
        <v>260</v>
      </c>
      <c r="B8" s="206" t="s">
        <v>275</v>
      </c>
      <c r="C8" s="199">
        <v>0.06</v>
      </c>
      <c r="D8" s="617">
        <f>C8*'5. RWA '!$C$13</f>
        <v>113697886.11540055</v>
      </c>
      <c r="F8" s="616"/>
      <c r="G8" s="616"/>
    </row>
    <row r="9" spans="1:7" s="184" customFormat="1">
      <c r="A9" s="180" t="s">
        <v>261</v>
      </c>
      <c r="B9" s="206" t="s">
        <v>276</v>
      </c>
      <c r="C9" s="199">
        <v>0.08</v>
      </c>
      <c r="D9" s="617">
        <f>C9*'5. RWA '!$C$13</f>
        <v>151597181.48720074</v>
      </c>
      <c r="F9" s="616"/>
      <c r="G9" s="616"/>
    </row>
    <row r="10" spans="1:7" s="184" customFormat="1">
      <c r="A10" s="178" t="s">
        <v>262</v>
      </c>
      <c r="B10" s="205" t="s">
        <v>277</v>
      </c>
      <c r="C10" s="200"/>
      <c r="D10" s="618"/>
      <c r="F10" s="616"/>
      <c r="G10" s="616"/>
    </row>
    <row r="11" spans="1:7" s="185" customFormat="1">
      <c r="A11" s="181" t="s">
        <v>263</v>
      </c>
      <c r="B11" s="197" t="s">
        <v>747</v>
      </c>
      <c r="C11" s="201">
        <v>2.5000000000000001E-2</v>
      </c>
      <c r="D11" s="617">
        <f>C11*'5. RWA '!$C$13</f>
        <v>47374119.21475023</v>
      </c>
      <c r="F11" s="616"/>
      <c r="G11" s="616"/>
    </row>
    <row r="12" spans="1:7" s="185" customFormat="1">
      <c r="A12" s="181" t="s">
        <v>264</v>
      </c>
      <c r="B12" s="197" t="s">
        <v>278</v>
      </c>
      <c r="C12" s="201">
        <v>5.0000000000000001E-3</v>
      </c>
      <c r="D12" s="617">
        <f>C12*'5. RWA '!$C$13</f>
        <v>9474823.8429500461</v>
      </c>
      <c r="F12" s="616"/>
      <c r="G12" s="616"/>
    </row>
    <row r="13" spans="1:7" s="185" customFormat="1">
      <c r="A13" s="181" t="s">
        <v>265</v>
      </c>
      <c r="B13" s="197" t="s">
        <v>279</v>
      </c>
      <c r="C13" s="201">
        <v>0</v>
      </c>
      <c r="D13" s="617">
        <f>C13*'5. RWA '!$C$13</f>
        <v>0</v>
      </c>
      <c r="F13" s="616"/>
      <c r="G13" s="616"/>
    </row>
    <row r="14" spans="1:7" s="185" customFormat="1">
      <c r="A14" s="178" t="s">
        <v>266</v>
      </c>
      <c r="B14" s="205" t="s">
        <v>326</v>
      </c>
      <c r="C14" s="202"/>
      <c r="D14" s="618"/>
      <c r="F14" s="616"/>
      <c r="G14" s="616"/>
    </row>
    <row r="15" spans="1:7" s="185" customFormat="1">
      <c r="A15" s="181">
        <v>3.1</v>
      </c>
      <c r="B15" s="197" t="s">
        <v>284</v>
      </c>
      <c r="C15" s="201">
        <v>9.0929040992179938E-2</v>
      </c>
      <c r="D15" s="617">
        <f>C15*'5. RWA '!$C$13</f>
        <v>172307329.12185773</v>
      </c>
      <c r="F15" s="616"/>
      <c r="G15" s="616"/>
    </row>
    <row r="16" spans="1:7" s="185" customFormat="1">
      <c r="A16" s="181">
        <v>3.2</v>
      </c>
      <c r="B16" s="197" t="s">
        <v>285</v>
      </c>
      <c r="C16" s="201">
        <v>0.10920598121760307</v>
      </c>
      <c r="D16" s="617">
        <f>C16*'5. RWA '!$C$13</f>
        <v>206941486.92666009</v>
      </c>
      <c r="F16" s="616"/>
      <c r="G16" s="616"/>
    </row>
    <row r="17" spans="1:7" s="184" customFormat="1">
      <c r="A17" s="181">
        <v>3.3</v>
      </c>
      <c r="B17" s="197" t="s">
        <v>286</v>
      </c>
      <c r="C17" s="201">
        <v>0.13325458677737037</v>
      </c>
      <c r="D17" s="617">
        <f>C17*'5. RWA '!$C$13</f>
        <v>252512747.19613695</v>
      </c>
      <c r="F17" s="616"/>
      <c r="G17" s="616"/>
    </row>
    <row r="18" spans="1:7" s="123" customFormat="1" ht="12.75" customHeight="1">
      <c r="A18" s="207"/>
      <c r="B18" s="208" t="s">
        <v>325</v>
      </c>
      <c r="C18" s="203" t="s">
        <v>270</v>
      </c>
      <c r="D18" s="619" t="s">
        <v>271</v>
      </c>
      <c r="F18" s="616"/>
      <c r="G18" s="616"/>
    </row>
    <row r="19" spans="1:7" s="184" customFormat="1">
      <c r="A19" s="182">
        <v>4</v>
      </c>
      <c r="B19" s="197" t="s">
        <v>280</v>
      </c>
      <c r="C19" s="201">
        <f>C7+C11+C12+C13+C15</f>
        <v>0.16592904099217995</v>
      </c>
      <c r="D19" s="617">
        <f>C19*'5. RWA '!$C$13</f>
        <v>314429686.76610845</v>
      </c>
      <c r="F19" s="616"/>
      <c r="G19" s="616"/>
    </row>
    <row r="20" spans="1:7" s="184" customFormat="1">
      <c r="A20" s="182">
        <v>5</v>
      </c>
      <c r="B20" s="197" t="s">
        <v>90</v>
      </c>
      <c r="C20" s="201">
        <f>C8+C11+C12+C13+C16</f>
        <v>0.19920598121760308</v>
      </c>
      <c r="D20" s="617">
        <f>C20*'5. RWA '!$C$13</f>
        <v>377488316.09976095</v>
      </c>
      <c r="F20" s="616"/>
      <c r="G20" s="616"/>
    </row>
    <row r="21" spans="1:7" s="184" customFormat="1" ht="13.5" thickBot="1">
      <c r="A21" s="186" t="s">
        <v>267</v>
      </c>
      <c r="B21" s="187" t="s">
        <v>281</v>
      </c>
      <c r="C21" s="204">
        <f>C9+C11+C12+C13+C17</f>
        <v>0.24325458677737039</v>
      </c>
      <c r="D21" s="620">
        <f>C21*'5. RWA '!$C$13</f>
        <v>460958871.74103796</v>
      </c>
      <c r="F21" s="616"/>
      <c r="G21" s="616"/>
    </row>
    <row r="23" spans="1:7">
      <c r="B23" s="150"/>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80" zoomScaleNormal="80" workbookViewId="0">
      <selection activeCell="G33" sqref="G33"/>
    </sheetView>
  </sheetViews>
  <sheetFormatPr defaultRowHeight="15"/>
  <cols>
    <col min="1" max="1" width="107.140625" bestFit="1" customWidth="1"/>
    <col min="2" max="2" width="50.85546875" bestFit="1" customWidth="1"/>
    <col min="3" max="3" width="28.140625" bestFit="1" customWidth="1"/>
    <col min="4" max="7" width="28.140625" customWidth="1"/>
  </cols>
  <sheetData>
    <row r="1" spans="1:3">
      <c r="A1" s="418" t="str">
        <f>'9.1. Capital Requirements'!A1</f>
        <v>Bank:</v>
      </c>
      <c r="B1" s="538" t="str">
        <f>'1. key ratios '!B1</f>
        <v>JSC Cartu Bank</v>
      </c>
    </row>
    <row r="2" spans="1:3">
      <c r="A2" s="418" t="str">
        <f>'9.1. Capital Requirements'!A2</f>
        <v>Date:</v>
      </c>
      <c r="B2" s="538">
        <f>'1. key ratios '!B2</f>
        <v>46022</v>
      </c>
    </row>
    <row r="3" spans="1:3">
      <c r="A3" s="420" t="s">
        <v>675</v>
      </c>
      <c r="B3" s="421" t="s">
        <v>676</v>
      </c>
    </row>
    <row r="4" spans="1:3" ht="15.75" thickBot="1"/>
    <row r="5" spans="1:3">
      <c r="A5" s="422"/>
      <c r="B5" s="423" t="s">
        <v>677</v>
      </c>
      <c r="C5" s="453"/>
    </row>
    <row r="6" spans="1:3">
      <c r="A6" s="424" t="s">
        <v>697</v>
      </c>
      <c r="B6" s="425">
        <f>SUM(B7,B11)</f>
        <v>526569303.92582595</v>
      </c>
      <c r="C6" s="453"/>
    </row>
    <row r="7" spans="1:3">
      <c r="A7" s="424" t="s">
        <v>683</v>
      </c>
      <c r="B7" s="425">
        <f>SUM(B8:B10)</f>
        <v>526569303.92582595</v>
      </c>
      <c r="C7" s="453"/>
    </row>
    <row r="8" spans="1:3">
      <c r="A8" s="426" t="s">
        <v>678</v>
      </c>
      <c r="B8" s="427">
        <f>'9.Capital'!C29</f>
        <v>444638263.92582595</v>
      </c>
      <c r="C8" s="453"/>
    </row>
    <row r="9" spans="1:3">
      <c r="A9" s="426" t="s">
        <v>679</v>
      </c>
      <c r="B9" s="427">
        <f>'9.Capital'!C42</f>
        <v>72767700</v>
      </c>
      <c r="C9" s="453"/>
    </row>
    <row r="10" spans="1:3">
      <c r="A10" s="426" t="s">
        <v>680</v>
      </c>
      <c r="B10" s="427">
        <f>'9.Capital'!C53</f>
        <v>9163340</v>
      </c>
      <c r="C10" s="453"/>
    </row>
    <row r="11" spans="1:3">
      <c r="A11" s="424" t="s">
        <v>684</v>
      </c>
      <c r="B11" s="425">
        <f>SUM(B12:B13)</f>
        <v>0</v>
      </c>
      <c r="C11" s="453"/>
    </row>
    <row r="12" spans="1:3">
      <c r="A12" s="426" t="s">
        <v>703</v>
      </c>
      <c r="B12" s="427"/>
      <c r="C12" s="453"/>
    </row>
    <row r="13" spans="1:3">
      <c r="A13" s="426" t="s">
        <v>685</v>
      </c>
      <c r="B13" s="427"/>
      <c r="C13" s="453"/>
    </row>
    <row r="14" spans="1:3">
      <c r="A14" s="424" t="s">
        <v>686</v>
      </c>
      <c r="B14" s="425">
        <f>SUM(B15:B16)</f>
        <v>526569303.92582595</v>
      </c>
      <c r="C14" s="453"/>
    </row>
    <row r="15" spans="1:3">
      <c r="A15" s="428" t="s">
        <v>687</v>
      </c>
      <c r="B15" s="427"/>
      <c r="C15" s="453"/>
    </row>
    <row r="16" spans="1:3">
      <c r="A16" s="428" t="s">
        <v>688</v>
      </c>
      <c r="B16" s="427">
        <f>B7</f>
        <v>526569303.92582595</v>
      </c>
      <c r="C16" s="453"/>
    </row>
    <row r="17" spans="1:5">
      <c r="A17" s="424" t="s">
        <v>691</v>
      </c>
      <c r="B17" s="425"/>
      <c r="C17" s="453"/>
    </row>
    <row r="18" spans="1:5">
      <c r="A18" s="428" t="s">
        <v>689</v>
      </c>
      <c r="B18" s="427">
        <f>'5. RWA '!C13</f>
        <v>1894964768.5900092</v>
      </c>
      <c r="C18" s="453"/>
    </row>
    <row r="19" spans="1:5">
      <c r="A19" s="428" t="s">
        <v>690</v>
      </c>
      <c r="B19" s="427">
        <f>'15.1 LR'!C32</f>
        <v>2064557074.2872388</v>
      </c>
      <c r="C19" s="453"/>
    </row>
    <row r="20" spans="1:5">
      <c r="A20" s="424" t="s">
        <v>705</v>
      </c>
      <c r="B20" s="425"/>
      <c r="C20" s="453"/>
    </row>
    <row r="21" spans="1:5">
      <c r="A21" s="429" t="s">
        <v>692</v>
      </c>
      <c r="B21" s="430">
        <f>IFERROR(B6/B18,0)</f>
        <v>0.27787814984952547</v>
      </c>
      <c r="C21" s="453"/>
    </row>
    <row r="22" spans="1:5">
      <c r="A22" s="429" t="s">
        <v>709</v>
      </c>
      <c r="B22" s="430">
        <f>IFERROR(B6/B19,0)</f>
        <v>0.25505194818003135</v>
      </c>
      <c r="C22" s="453"/>
    </row>
    <row r="23" spans="1:5" ht="15.75" thickBot="1">
      <c r="A23" s="431" t="s">
        <v>693</v>
      </c>
      <c r="B23" s="432">
        <f>IFERROR(B6/B14,0)</f>
        <v>1</v>
      </c>
    </row>
    <row r="24" spans="1:5" ht="16.5" customHeight="1">
      <c r="A24" s="433" t="s">
        <v>681</v>
      </c>
      <c r="B24" s="434"/>
      <c r="C24" s="434"/>
      <c r="D24" s="434"/>
      <c r="E24" s="434"/>
    </row>
    <row r="25" spans="1:5" ht="25.5" customHeight="1">
      <c r="A25" s="433" t="s">
        <v>702</v>
      </c>
    </row>
    <row r="26" spans="1:5" ht="42.6" customHeight="1">
      <c r="A26" s="433" t="s">
        <v>704</v>
      </c>
      <c r="B26" s="118"/>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heetViews>
  <sheetFormatPr defaultRowHeight="15"/>
  <cols>
    <col min="1" max="1" width="56.85546875" customWidth="1"/>
    <col min="2" max="2" width="28.140625" bestFit="1" customWidth="1"/>
    <col min="3" max="6" width="28.140625" customWidth="1"/>
  </cols>
  <sheetData>
    <row r="1" spans="1:7">
      <c r="A1" s="418" t="s">
        <v>30</v>
      </c>
      <c r="B1" s="538" t="str">
        <f>'1. key ratios '!B1</f>
        <v>JSC Cartu Bank</v>
      </c>
      <c r="C1" s="118"/>
    </row>
    <row r="2" spans="1:7">
      <c r="A2" s="418" t="s">
        <v>31</v>
      </c>
      <c r="B2" s="538">
        <f>'1. key ratios '!B2</f>
        <v>46022</v>
      </c>
      <c r="C2" s="118"/>
    </row>
    <row r="3" spans="1:7">
      <c r="A3" s="420" t="s">
        <v>682</v>
      </c>
      <c r="B3" s="421" t="s">
        <v>676</v>
      </c>
      <c r="C3" s="118"/>
    </row>
    <row r="5" spans="1:7">
      <c r="A5" s="435"/>
    </row>
    <row r="6" spans="1:7" ht="15.75" thickBot="1">
      <c r="A6" s="436"/>
      <c r="B6" s="436"/>
      <c r="C6" s="436"/>
      <c r="D6" s="436"/>
      <c r="E6" s="436"/>
      <c r="F6" s="436"/>
    </row>
    <row r="7" spans="1:7">
      <c r="A7" s="746"/>
      <c r="B7" s="748" t="s">
        <v>708</v>
      </c>
      <c r="C7" s="748"/>
      <c r="D7" s="748"/>
      <c r="E7" s="748"/>
      <c r="F7" s="749" t="s">
        <v>64</v>
      </c>
    </row>
    <row r="8" spans="1:7">
      <c r="A8" s="747"/>
      <c r="B8" s="437" t="s">
        <v>694</v>
      </c>
      <c r="C8" s="437" t="s">
        <v>695</v>
      </c>
      <c r="D8" s="437" t="s">
        <v>696</v>
      </c>
      <c r="E8" s="437" t="s">
        <v>706</v>
      </c>
      <c r="F8" s="750"/>
    </row>
    <row r="9" spans="1:7">
      <c r="A9" s="438" t="s">
        <v>697</v>
      </c>
      <c r="B9" s="439">
        <f>B13+B17</f>
        <v>0</v>
      </c>
      <c r="C9" s="439">
        <f t="shared" ref="C9:E9" si="0">C13+C17</f>
        <v>0</v>
      </c>
      <c r="D9" s="439">
        <f t="shared" si="0"/>
        <v>0</v>
      </c>
      <c r="E9" s="439">
        <f t="shared" si="0"/>
        <v>0</v>
      </c>
      <c r="F9" s="440">
        <f>F13+F17</f>
        <v>0</v>
      </c>
    </row>
    <row r="10" spans="1:7">
      <c r="A10" s="441" t="s">
        <v>699</v>
      </c>
      <c r="B10" s="442">
        <f t="shared" ref="B10:E12" si="1">B14+B18</f>
        <v>0</v>
      </c>
      <c r="C10" s="442">
        <f t="shared" si="1"/>
        <v>0</v>
      </c>
      <c r="D10" s="442">
        <f t="shared" si="1"/>
        <v>0</v>
      </c>
      <c r="E10" s="442">
        <f t="shared" si="1"/>
        <v>0</v>
      </c>
      <c r="F10" s="440">
        <f>SUM(B10:E10)</f>
        <v>0</v>
      </c>
      <c r="G10" s="453"/>
    </row>
    <row r="11" spans="1:7">
      <c r="A11" s="441" t="s">
        <v>707</v>
      </c>
      <c r="B11" s="442">
        <f t="shared" si="1"/>
        <v>0</v>
      </c>
      <c r="C11" s="442">
        <f t="shared" si="1"/>
        <v>0</v>
      </c>
      <c r="D11" s="442">
        <f t="shared" si="1"/>
        <v>0</v>
      </c>
      <c r="E11" s="442">
        <f t="shared" si="1"/>
        <v>0</v>
      </c>
      <c r="F11" s="440">
        <f t="shared" ref="F11:F12" si="2">SUM(B11:E11)</f>
        <v>0</v>
      </c>
      <c r="G11" s="453"/>
    </row>
    <row r="12" spans="1:7">
      <c r="A12" s="443" t="s">
        <v>698</v>
      </c>
      <c r="B12" s="442">
        <f t="shared" si="1"/>
        <v>0</v>
      </c>
      <c r="C12" s="442">
        <f t="shared" si="1"/>
        <v>0</v>
      </c>
      <c r="D12" s="442">
        <f t="shared" si="1"/>
        <v>0</v>
      </c>
      <c r="E12" s="442">
        <f t="shared" si="1"/>
        <v>0</v>
      </c>
      <c r="F12" s="440">
        <f t="shared" si="2"/>
        <v>0</v>
      </c>
      <c r="G12" s="453"/>
    </row>
    <row r="13" spans="1:7">
      <c r="A13" s="444" t="s">
        <v>688</v>
      </c>
      <c r="B13" s="445"/>
      <c r="C13" s="445"/>
      <c r="D13" s="445"/>
      <c r="E13" s="445"/>
      <c r="F13" s="446"/>
    </row>
    <row r="14" spans="1:7">
      <c r="A14" s="441" t="s">
        <v>699</v>
      </c>
      <c r="B14" s="447"/>
      <c r="C14" s="447"/>
      <c r="D14" s="447"/>
      <c r="E14" s="447"/>
      <c r="F14" s="448"/>
    </row>
    <row r="15" spans="1:7">
      <c r="A15" s="441" t="s">
        <v>707</v>
      </c>
      <c r="B15" s="447"/>
      <c r="C15" s="447"/>
      <c r="D15" s="447"/>
      <c r="E15" s="447"/>
      <c r="F15" s="448"/>
    </row>
    <row r="16" spans="1:7">
      <c r="A16" s="443" t="s">
        <v>698</v>
      </c>
      <c r="B16" s="447"/>
      <c r="C16" s="447"/>
      <c r="D16" s="447"/>
      <c r="E16" s="447"/>
      <c r="F16" s="448"/>
    </row>
    <row r="17" spans="1:6">
      <c r="A17" s="444" t="s">
        <v>684</v>
      </c>
      <c r="B17" s="445"/>
      <c r="C17" s="445"/>
      <c r="D17" s="445"/>
      <c r="E17" s="445"/>
      <c r="F17" s="448"/>
    </row>
    <row r="18" spans="1:6">
      <c r="A18" s="441" t="s">
        <v>699</v>
      </c>
      <c r="B18" s="447"/>
      <c r="C18" s="447"/>
      <c r="D18" s="447"/>
      <c r="E18" s="447"/>
      <c r="F18" s="448"/>
    </row>
    <row r="19" spans="1:6">
      <c r="A19" s="441" t="s">
        <v>707</v>
      </c>
      <c r="B19" s="447"/>
      <c r="C19" s="447"/>
      <c r="D19" s="447"/>
      <c r="E19" s="447"/>
      <c r="F19" s="448"/>
    </row>
    <row r="20" spans="1:6" ht="15.75" thickBot="1">
      <c r="A20" s="443" t="s">
        <v>698</v>
      </c>
      <c r="B20" s="449"/>
      <c r="C20" s="449"/>
      <c r="D20" s="449"/>
      <c r="E20" s="449"/>
      <c r="F20" s="450"/>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F68"/>
  <sheetViews>
    <sheetView showGridLines="0" zoomScale="80" zoomScaleNormal="80" workbookViewId="0">
      <pane xSplit="1" ySplit="5" topLeftCell="B6" activePane="bottomRight" state="frozen"/>
      <selection activeCell="B2" sqref="B2"/>
      <selection pane="topRight" activeCell="B2" sqref="B2"/>
      <selection pane="bottomLeft" activeCell="B2" sqref="B2"/>
      <selection pane="bottomRight"/>
    </sheetView>
  </sheetViews>
  <sheetFormatPr defaultColWidth="9.140625" defaultRowHeight="14.25"/>
  <cols>
    <col min="1" max="1" width="10.85546875" style="4" customWidth="1"/>
    <col min="2" max="2" width="91.85546875" style="4" customWidth="1"/>
    <col min="3" max="3" width="53.140625" style="569" customWidth="1"/>
    <col min="4" max="4" width="32.140625" style="4" customWidth="1"/>
    <col min="5" max="5" width="9.42578125" style="5" customWidth="1"/>
    <col min="6" max="6" width="15" style="557" bestFit="1" customWidth="1"/>
    <col min="7" max="16384" width="9.140625" style="5"/>
  </cols>
  <sheetData>
    <row r="1" spans="1:6">
      <c r="A1" s="2" t="s">
        <v>30</v>
      </c>
      <c r="B1" s="3" t="str">
        <f>'Info '!C2</f>
        <v>JSC Cartu Bank</v>
      </c>
      <c r="E1" s="4"/>
      <c r="F1" s="569"/>
    </row>
    <row r="2" spans="1:6" s="2" customFormat="1" ht="15.75" customHeight="1">
      <c r="A2" s="2" t="s">
        <v>31</v>
      </c>
      <c r="B2" s="535">
        <f>'1. key ratios '!B2</f>
        <v>46022</v>
      </c>
      <c r="C2" s="568"/>
      <c r="F2" s="568"/>
    </row>
    <row r="3" spans="1:6" s="2" customFormat="1" ht="15.75" customHeight="1">
      <c r="A3" s="66"/>
      <c r="C3" s="568"/>
      <c r="F3" s="568"/>
    </row>
    <row r="4" spans="1:6" s="2" customFormat="1" ht="15.75" customHeight="1" thickBot="1">
      <c r="A4" s="2" t="s">
        <v>47</v>
      </c>
      <c r="B4" s="112" t="s">
        <v>165</v>
      </c>
      <c r="C4" s="568"/>
      <c r="D4" s="20" t="s">
        <v>35</v>
      </c>
      <c r="F4" s="568"/>
    </row>
    <row r="5" spans="1:6" ht="25.5">
      <c r="A5" s="67" t="s">
        <v>6</v>
      </c>
      <c r="B5" s="130" t="s">
        <v>205</v>
      </c>
      <c r="C5" s="621" t="s">
        <v>624</v>
      </c>
      <c r="D5" s="68" t="s">
        <v>49</v>
      </c>
    </row>
    <row r="6" spans="1:6" ht="15">
      <c r="A6" s="274">
        <v>1</v>
      </c>
      <c r="B6" s="275" t="s">
        <v>525</v>
      </c>
      <c r="C6" s="622">
        <f>SUM(C7:C9)</f>
        <v>635489548.15972948</v>
      </c>
      <c r="D6" s="69"/>
      <c r="E6" s="70"/>
    </row>
    <row r="7" spans="1:6" ht="15">
      <c r="A7" s="274">
        <v>1.1000000000000001</v>
      </c>
      <c r="B7" s="276" t="s">
        <v>526</v>
      </c>
      <c r="C7" s="623">
        <v>33093763.8574</v>
      </c>
      <c r="D7" s="71"/>
      <c r="E7" s="70"/>
    </row>
    <row r="8" spans="1:6" ht="15">
      <c r="A8" s="274">
        <v>1.2</v>
      </c>
      <c r="B8" s="276" t="s">
        <v>527</v>
      </c>
      <c r="C8" s="623">
        <v>301870707.55412859</v>
      </c>
      <c r="D8" s="71"/>
      <c r="E8" s="70"/>
    </row>
    <row r="9" spans="1:6" ht="15">
      <c r="A9" s="274">
        <v>1.3</v>
      </c>
      <c r="B9" s="276" t="s">
        <v>528</v>
      </c>
      <c r="C9" s="623">
        <v>300525076.74820089</v>
      </c>
      <c r="D9" s="71"/>
      <c r="E9" s="70"/>
    </row>
    <row r="10" spans="1:6" ht="15">
      <c r="A10" s="274">
        <v>2</v>
      </c>
      <c r="B10" s="277" t="s">
        <v>529</v>
      </c>
      <c r="C10" s="623">
        <v>0</v>
      </c>
      <c r="D10" s="71"/>
      <c r="E10" s="70"/>
    </row>
    <row r="11" spans="1:6" ht="15">
      <c r="A11" s="274">
        <v>2.1</v>
      </c>
      <c r="B11" s="278" t="s">
        <v>530</v>
      </c>
      <c r="C11" s="623">
        <v>0</v>
      </c>
      <c r="D11" s="326"/>
      <c r="E11" s="72"/>
    </row>
    <row r="12" spans="1:6" ht="15">
      <c r="A12" s="274">
        <v>3</v>
      </c>
      <c r="B12" s="279" t="s">
        <v>531</v>
      </c>
      <c r="C12" s="623">
        <v>0</v>
      </c>
      <c r="D12" s="326"/>
      <c r="E12" s="72"/>
    </row>
    <row r="13" spans="1:6" ht="15">
      <c r="A13" s="274">
        <v>4</v>
      </c>
      <c r="B13" s="280" t="s">
        <v>532</v>
      </c>
      <c r="C13" s="623">
        <v>0</v>
      </c>
      <c r="D13" s="326"/>
      <c r="E13" s="72"/>
    </row>
    <row r="14" spans="1:6" ht="15">
      <c r="A14" s="274">
        <v>5</v>
      </c>
      <c r="B14" s="281" t="s">
        <v>533</v>
      </c>
      <c r="C14" s="624">
        <f>SUM(C15:C17)</f>
        <v>175637.53</v>
      </c>
      <c r="D14" s="326"/>
      <c r="E14" s="72"/>
    </row>
    <row r="15" spans="1:6" ht="15">
      <c r="A15" s="274">
        <v>5.0999999999999996</v>
      </c>
      <c r="B15" s="282" t="s">
        <v>534</v>
      </c>
      <c r="C15" s="623">
        <v>175637.53</v>
      </c>
      <c r="D15" s="326"/>
      <c r="E15" s="70"/>
    </row>
    <row r="16" spans="1:6" ht="15">
      <c r="A16" s="274">
        <v>5.2</v>
      </c>
      <c r="B16" s="282" t="s">
        <v>535</v>
      </c>
      <c r="C16" s="623">
        <v>0</v>
      </c>
      <c r="D16" s="71"/>
      <c r="E16" s="70"/>
    </row>
    <row r="17" spans="1:5" ht="15">
      <c r="A17" s="274">
        <v>5.3</v>
      </c>
      <c r="B17" s="283" t="s">
        <v>536</v>
      </c>
      <c r="C17" s="623">
        <v>0</v>
      </c>
      <c r="D17" s="71"/>
      <c r="E17" s="70"/>
    </row>
    <row r="18" spans="1:5" ht="15">
      <c r="A18" s="274">
        <v>6</v>
      </c>
      <c r="B18" s="279" t="s">
        <v>537</v>
      </c>
      <c r="C18" s="623">
        <f>SUM(C19:C20)</f>
        <v>1225453241.428885</v>
      </c>
      <c r="D18" s="71"/>
      <c r="E18" s="70"/>
    </row>
    <row r="19" spans="1:5" ht="15">
      <c r="A19" s="274">
        <v>6.1</v>
      </c>
      <c r="B19" s="282" t="s">
        <v>535</v>
      </c>
      <c r="C19" s="623">
        <v>76172897.287993968</v>
      </c>
      <c r="D19" s="71"/>
      <c r="E19" s="70"/>
    </row>
    <row r="20" spans="1:5" ht="15">
      <c r="A20" s="274">
        <v>6.2</v>
      </c>
      <c r="B20" s="283" t="s">
        <v>536</v>
      </c>
      <c r="C20" s="623">
        <v>1149280344.1408911</v>
      </c>
      <c r="D20" s="71"/>
      <c r="E20" s="70"/>
    </row>
    <row r="21" spans="1:5" ht="15">
      <c r="A21" s="274">
        <v>7</v>
      </c>
      <c r="B21" s="277" t="s">
        <v>538</v>
      </c>
      <c r="C21" s="623">
        <v>9527300</v>
      </c>
      <c r="D21" s="71"/>
      <c r="E21" s="70"/>
    </row>
    <row r="22" spans="1:5" ht="15">
      <c r="A22" s="274">
        <v>8</v>
      </c>
      <c r="B22" s="284" t="s">
        <v>539</v>
      </c>
      <c r="C22" s="623">
        <v>0</v>
      </c>
      <c r="D22" s="71"/>
      <c r="E22" s="70"/>
    </row>
    <row r="23" spans="1:5" ht="15">
      <c r="A23" s="274">
        <v>9</v>
      </c>
      <c r="B23" s="280" t="s">
        <v>540</v>
      </c>
      <c r="C23" s="623">
        <f>SUM(C24:C25)</f>
        <v>23199562.777369156</v>
      </c>
      <c r="D23" s="327"/>
      <c r="E23" s="70"/>
    </row>
    <row r="24" spans="1:5" ht="15">
      <c r="A24" s="274">
        <v>9.1</v>
      </c>
      <c r="B24" s="282" t="s">
        <v>541</v>
      </c>
      <c r="C24" s="623">
        <v>23199562.777369156</v>
      </c>
      <c r="D24" s="73"/>
      <c r="E24" s="70"/>
    </row>
    <row r="25" spans="1:5" ht="15">
      <c r="A25" s="274">
        <v>9.1999999999999993</v>
      </c>
      <c r="B25" s="282" t="s">
        <v>542</v>
      </c>
      <c r="C25" s="623">
        <v>0</v>
      </c>
      <c r="D25" s="325"/>
      <c r="E25" s="74"/>
    </row>
    <row r="26" spans="1:5" ht="15.75">
      <c r="A26" s="274">
        <v>10</v>
      </c>
      <c r="B26" s="280" t="s">
        <v>543</v>
      </c>
      <c r="C26" s="625">
        <f>SUM(C27:C28)</f>
        <v>16171496.490000002</v>
      </c>
      <c r="D26" s="417" t="s">
        <v>665</v>
      </c>
      <c r="E26" s="70"/>
    </row>
    <row r="27" spans="1:5" ht="15">
      <c r="A27" s="274">
        <v>10.1</v>
      </c>
      <c r="B27" s="282" t="s">
        <v>544</v>
      </c>
      <c r="C27" s="623">
        <v>0</v>
      </c>
      <c r="D27" s="71"/>
      <c r="E27" s="70"/>
    </row>
    <row r="28" spans="1:5" ht="15">
      <c r="A28" s="274">
        <v>10.199999999999999</v>
      </c>
      <c r="B28" s="282" t="s">
        <v>545</v>
      </c>
      <c r="C28" s="623">
        <v>16171496.490000002</v>
      </c>
      <c r="D28" s="71"/>
      <c r="E28" s="70"/>
    </row>
    <row r="29" spans="1:5" ht="15">
      <c r="A29" s="274">
        <v>11</v>
      </c>
      <c r="B29" s="280" t="s">
        <v>546</v>
      </c>
      <c r="C29" s="623">
        <f>SUM(C30:C31)</f>
        <v>5726275.6251918506</v>
      </c>
      <c r="D29" s="71"/>
      <c r="E29" s="70"/>
    </row>
    <row r="30" spans="1:5" ht="15">
      <c r="A30" s="274">
        <v>11.1</v>
      </c>
      <c r="B30" s="282" t="s">
        <v>547</v>
      </c>
      <c r="C30" s="623">
        <v>5726275.6251918506</v>
      </c>
      <c r="D30" s="71"/>
      <c r="E30" s="70"/>
    </row>
    <row r="31" spans="1:5" ht="15">
      <c r="A31" s="274">
        <v>11.2</v>
      </c>
      <c r="B31" s="282" t="s">
        <v>548</v>
      </c>
      <c r="C31" s="623">
        <v>0</v>
      </c>
      <c r="D31" s="71"/>
      <c r="E31" s="70"/>
    </row>
    <row r="32" spans="1:5" ht="15">
      <c r="A32" s="274">
        <v>13</v>
      </c>
      <c r="B32" s="280" t="s">
        <v>549</v>
      </c>
      <c r="C32" s="623">
        <v>48477959.39705085</v>
      </c>
      <c r="D32" s="71"/>
      <c r="E32" s="70"/>
    </row>
    <row r="33" spans="1:5" ht="15">
      <c r="A33" s="274">
        <v>13.1</v>
      </c>
      <c r="B33" s="285" t="s">
        <v>550</v>
      </c>
      <c r="C33" s="623">
        <v>46883992.888850853</v>
      </c>
      <c r="D33" s="71"/>
      <c r="E33" s="70"/>
    </row>
    <row r="34" spans="1:5" ht="15">
      <c r="A34" s="274">
        <v>13.2</v>
      </c>
      <c r="B34" s="285" t="s">
        <v>551</v>
      </c>
      <c r="C34" s="623">
        <v>0</v>
      </c>
      <c r="D34" s="73"/>
      <c r="E34" s="70"/>
    </row>
    <row r="35" spans="1:5" ht="15">
      <c r="A35" s="274">
        <v>14</v>
      </c>
      <c r="B35" s="286" t="s">
        <v>552</v>
      </c>
      <c r="C35" s="626">
        <f>SUM(C6,C10,C12,C13,C14,C18,C21,C22,C23,C26,C29,C32)</f>
        <v>1964221021.4082265</v>
      </c>
      <c r="D35" s="73"/>
      <c r="E35" s="70"/>
    </row>
    <row r="36" spans="1:5" ht="15">
      <c r="A36" s="274"/>
      <c r="B36" s="287" t="s">
        <v>553</v>
      </c>
      <c r="C36" s="627"/>
      <c r="D36" s="75"/>
      <c r="E36" s="70"/>
    </row>
    <row r="37" spans="1:5" ht="15">
      <c r="A37" s="274">
        <v>15</v>
      </c>
      <c r="B37" s="288" t="s">
        <v>554</v>
      </c>
      <c r="C37" s="623">
        <v>0</v>
      </c>
      <c r="D37" s="325"/>
      <c r="E37" s="74"/>
    </row>
    <row r="38" spans="1:5" ht="15">
      <c r="A38" s="289">
        <v>15.1</v>
      </c>
      <c r="B38" s="290" t="s">
        <v>530</v>
      </c>
      <c r="C38" s="623">
        <v>0</v>
      </c>
      <c r="D38" s="71"/>
      <c r="E38" s="70"/>
    </row>
    <row r="39" spans="1:5" ht="15">
      <c r="A39" s="289">
        <v>16</v>
      </c>
      <c r="B39" s="277" t="s">
        <v>555</v>
      </c>
      <c r="C39" s="623">
        <v>0</v>
      </c>
      <c r="D39" s="71"/>
      <c r="E39" s="70"/>
    </row>
    <row r="40" spans="1:5" ht="15">
      <c r="A40" s="289">
        <v>17</v>
      </c>
      <c r="B40" s="277" t="s">
        <v>556</v>
      </c>
      <c r="C40" s="623">
        <f>SUM(C41:C44)</f>
        <v>1389412278.3159225</v>
      </c>
      <c r="D40" s="71"/>
      <c r="E40" s="70"/>
    </row>
    <row r="41" spans="1:5" ht="15">
      <c r="A41" s="289">
        <v>17.100000000000001</v>
      </c>
      <c r="B41" s="291" t="s">
        <v>557</v>
      </c>
      <c r="C41" s="623">
        <v>1374551724.7074001</v>
      </c>
      <c r="D41" s="71"/>
      <c r="E41" s="70"/>
    </row>
    <row r="42" spans="1:5" ht="15">
      <c r="A42" s="289">
        <v>17.2</v>
      </c>
      <c r="B42" s="292" t="s">
        <v>558</v>
      </c>
      <c r="C42" s="623">
        <v>0</v>
      </c>
      <c r="D42" s="71"/>
      <c r="E42" s="70"/>
    </row>
    <row r="43" spans="1:5" ht="15">
      <c r="A43" s="289">
        <v>17.3</v>
      </c>
      <c r="B43" s="316" t="s">
        <v>559</v>
      </c>
      <c r="C43" s="623">
        <v>0</v>
      </c>
      <c r="D43" s="73"/>
      <c r="E43" s="70"/>
    </row>
    <row r="44" spans="1:5" ht="15">
      <c r="A44" s="289">
        <v>17.399999999999999</v>
      </c>
      <c r="B44" s="317" t="s">
        <v>560</v>
      </c>
      <c r="C44" s="623">
        <v>14860553.608522383</v>
      </c>
      <c r="D44" s="318"/>
      <c r="E44" s="70"/>
    </row>
    <row r="45" spans="1:5" ht="15">
      <c r="A45" s="289">
        <v>18</v>
      </c>
      <c r="B45" s="297" t="s">
        <v>561</v>
      </c>
      <c r="C45" s="623">
        <v>403747.37389615132</v>
      </c>
      <c r="D45" s="324"/>
      <c r="E45" s="74"/>
    </row>
    <row r="46" spans="1:5" ht="15">
      <c r="A46" s="289">
        <v>19</v>
      </c>
      <c r="B46" s="297" t="s">
        <v>562</v>
      </c>
      <c r="C46" s="628">
        <f>SUM(C47:C48)</f>
        <v>2717246.6581822932</v>
      </c>
      <c r="D46" s="319"/>
    </row>
    <row r="47" spans="1:5" ht="15">
      <c r="A47" s="289">
        <v>19.100000000000001</v>
      </c>
      <c r="B47" s="320" t="s">
        <v>563</v>
      </c>
      <c r="C47" s="623">
        <v>0</v>
      </c>
      <c r="D47" s="319"/>
    </row>
    <row r="48" spans="1:5" ht="15">
      <c r="A48" s="289">
        <v>19.2</v>
      </c>
      <c r="B48" s="320" t="s">
        <v>564</v>
      </c>
      <c r="C48" s="623">
        <v>2717246.6581822932</v>
      </c>
      <c r="D48" s="319"/>
    </row>
    <row r="49" spans="1:4" ht="15.75">
      <c r="A49" s="289">
        <v>20</v>
      </c>
      <c r="B49" s="293" t="s">
        <v>565</v>
      </c>
      <c r="C49" s="623">
        <v>81280608.827999771</v>
      </c>
      <c r="D49" s="417" t="s">
        <v>774</v>
      </c>
    </row>
    <row r="50" spans="1:4" ht="15.75">
      <c r="A50" s="289">
        <v>21</v>
      </c>
      <c r="B50" s="321" t="s">
        <v>566</v>
      </c>
      <c r="C50" s="623">
        <v>5752035.9097000007</v>
      </c>
      <c r="D50" s="630"/>
    </row>
    <row r="51" spans="1:4" ht="15.75">
      <c r="A51" s="289">
        <v>21.1</v>
      </c>
      <c r="B51" s="292" t="s">
        <v>567</v>
      </c>
      <c r="C51" s="623">
        <v>0</v>
      </c>
      <c r="D51" s="630"/>
    </row>
    <row r="52" spans="1:4" ht="15.75">
      <c r="A52" s="289">
        <v>22</v>
      </c>
      <c r="B52" s="294" t="s">
        <v>568</v>
      </c>
      <c r="C52" s="628">
        <f>SUM(C37,C39,C40,C45,C46,C49,C50)</f>
        <v>1479565917.0857008</v>
      </c>
      <c r="D52" s="630"/>
    </row>
    <row r="53" spans="1:4" ht="15.75">
      <c r="A53" s="289"/>
      <c r="B53" s="295" t="s">
        <v>569</v>
      </c>
      <c r="C53" s="629"/>
      <c r="D53" s="630"/>
    </row>
    <row r="54" spans="1:4" ht="15.75">
      <c r="A54" s="289">
        <v>23</v>
      </c>
      <c r="B54" s="293" t="s">
        <v>570</v>
      </c>
      <c r="C54" s="623">
        <v>114430000</v>
      </c>
      <c r="D54" s="417" t="s">
        <v>775</v>
      </c>
    </row>
    <row r="55" spans="1:4" ht="15.75">
      <c r="A55" s="289">
        <v>24</v>
      </c>
      <c r="B55" s="293" t="s">
        <v>571</v>
      </c>
      <c r="C55" s="623">
        <v>0</v>
      </c>
      <c r="D55" s="630"/>
    </row>
    <row r="56" spans="1:4" ht="15.75">
      <c r="A56" s="289">
        <v>25</v>
      </c>
      <c r="B56" s="297" t="s">
        <v>572</v>
      </c>
      <c r="C56" s="623">
        <v>0</v>
      </c>
      <c r="D56" s="630"/>
    </row>
    <row r="57" spans="1:4" ht="15.75">
      <c r="A57" s="289">
        <v>26</v>
      </c>
      <c r="B57" s="297" t="s">
        <v>573</v>
      </c>
      <c r="C57" s="623">
        <v>0</v>
      </c>
      <c r="D57" s="630"/>
    </row>
    <row r="58" spans="1:4" ht="15.75">
      <c r="A58" s="289">
        <v>27</v>
      </c>
      <c r="B58" s="297" t="s">
        <v>574</v>
      </c>
      <c r="C58" s="628">
        <f>SUM(C59:C60)</f>
        <v>23845347.84</v>
      </c>
      <c r="D58" s="630"/>
    </row>
    <row r="59" spans="1:4" ht="15.75">
      <c r="A59" s="289">
        <v>27.1</v>
      </c>
      <c r="B59" s="317" t="s">
        <v>575</v>
      </c>
      <c r="C59" s="623">
        <v>23845347.84</v>
      </c>
      <c r="D59" s="417" t="s">
        <v>776</v>
      </c>
    </row>
    <row r="60" spans="1:4" ht="15.75">
      <c r="A60" s="289">
        <v>27.2</v>
      </c>
      <c r="B60" s="317" t="s">
        <v>576</v>
      </c>
      <c r="C60" s="623">
        <v>0</v>
      </c>
      <c r="D60" s="630"/>
    </row>
    <row r="61" spans="1:4" ht="15.75">
      <c r="A61" s="289">
        <v>28</v>
      </c>
      <c r="B61" s="296" t="s">
        <v>577</v>
      </c>
      <c r="C61" s="623">
        <v>0</v>
      </c>
      <c r="D61" s="630"/>
    </row>
    <row r="62" spans="1:4" ht="15.75">
      <c r="A62" s="289">
        <v>29</v>
      </c>
      <c r="B62" s="297" t="s">
        <v>578</v>
      </c>
      <c r="C62" s="628">
        <f>SUM(C63:C65)</f>
        <v>0</v>
      </c>
      <c r="D62" s="630"/>
    </row>
    <row r="63" spans="1:4" ht="15.75">
      <c r="A63" s="289">
        <v>29.1</v>
      </c>
      <c r="B63" s="322" t="s">
        <v>579</v>
      </c>
      <c r="C63" s="623">
        <v>0</v>
      </c>
      <c r="D63" s="630"/>
    </row>
    <row r="64" spans="1:4" ht="15.75">
      <c r="A64" s="289">
        <v>29.2</v>
      </c>
      <c r="B64" s="320" t="s">
        <v>580</v>
      </c>
      <c r="C64" s="623">
        <v>0</v>
      </c>
      <c r="D64" s="630"/>
    </row>
    <row r="65" spans="1:4" ht="15.75">
      <c r="A65" s="289">
        <v>29.3</v>
      </c>
      <c r="B65" s="320" t="s">
        <v>581</v>
      </c>
      <c r="C65" s="623">
        <v>0</v>
      </c>
      <c r="D65" s="417" t="s">
        <v>777</v>
      </c>
    </row>
    <row r="66" spans="1:4" ht="15.75">
      <c r="A66" s="289">
        <v>30</v>
      </c>
      <c r="B66" s="297" t="s">
        <v>582</v>
      </c>
      <c r="C66" s="623">
        <v>346379760.41582596</v>
      </c>
      <c r="D66" s="417" t="s">
        <v>778</v>
      </c>
    </row>
    <row r="67" spans="1:4" ht="15.75">
      <c r="A67" s="289">
        <v>31</v>
      </c>
      <c r="B67" s="323" t="s">
        <v>583</v>
      </c>
      <c r="C67" s="628">
        <f>SUM(C54,C55,C56,C57,C58,C61,C62,C66)</f>
        <v>484655108.255826</v>
      </c>
      <c r="D67" s="630"/>
    </row>
    <row r="68" spans="1:4" ht="16.5" thickBot="1">
      <c r="A68" s="289">
        <v>32</v>
      </c>
      <c r="B68" s="297" t="s">
        <v>584</v>
      </c>
      <c r="C68" s="628">
        <f>SUM(C52,C67)</f>
        <v>1964221025.3415267</v>
      </c>
      <c r="D68" s="631"/>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40"/>
  <sheetViews>
    <sheetView showGridLines="0" zoomScale="80" zoomScaleNormal="80" workbookViewId="0">
      <pane xSplit="1" ySplit="4" topLeftCell="B5" activePane="bottomRight" state="frozen"/>
      <selection activeCell="B2" sqref="B2"/>
      <selection pane="topRight" activeCell="B2" sqref="B2"/>
      <selection pane="bottomLeft" activeCell="B2" sqref="B2"/>
      <selection pane="bottomRight"/>
    </sheetView>
  </sheetViews>
  <sheetFormatPr defaultColWidth="9.140625" defaultRowHeight="12.75"/>
  <cols>
    <col min="1" max="1" width="10.5703125" style="4" bestFit="1" customWidth="1"/>
    <col min="2" max="2" width="95" style="4" customWidth="1"/>
    <col min="3" max="3" width="15.28515625" style="4" bestFit="1" customWidth="1"/>
    <col min="4" max="4" width="16.7109375" style="4" bestFit="1" customWidth="1"/>
    <col min="5" max="5" width="16.42578125" style="4" bestFit="1" customWidth="1"/>
    <col min="6" max="6" width="16.7109375" style="4" bestFit="1" customWidth="1"/>
    <col min="7" max="7" width="13.28515625" style="4" bestFit="1" customWidth="1"/>
    <col min="8" max="8" width="13.42578125" style="4" bestFit="1" customWidth="1"/>
    <col min="9" max="9" width="15.28515625" style="4" bestFit="1" customWidth="1"/>
    <col min="10" max="10" width="13.42578125" style="4" bestFit="1" customWidth="1"/>
    <col min="11" max="11" width="13.28515625" style="4" bestFit="1" customWidth="1"/>
    <col min="12" max="12" width="13.28515625" style="19" bestFit="1" customWidth="1"/>
    <col min="13" max="13" width="17.85546875" style="19" bestFit="1" customWidth="1"/>
    <col min="14" max="14" width="16.42578125" style="19" bestFit="1" customWidth="1"/>
    <col min="15" max="16" width="13.28515625" style="19" bestFit="1" customWidth="1"/>
    <col min="17" max="17" width="14.85546875" style="19" customWidth="1"/>
    <col min="18" max="18" width="13.28515625" style="19" bestFit="1" customWidth="1"/>
    <col min="19" max="19" width="34.85546875" style="19" customWidth="1"/>
    <col min="20" max="16384" width="9.140625" style="19"/>
  </cols>
  <sheetData>
    <row r="1" spans="1:19">
      <c r="A1" s="2" t="s">
        <v>30</v>
      </c>
      <c r="B1" s="3" t="str">
        <f>'Info '!C2</f>
        <v>JSC Cartu Bank</v>
      </c>
    </row>
    <row r="2" spans="1:19">
      <c r="A2" s="2" t="s">
        <v>31</v>
      </c>
      <c r="B2" s="535">
        <f>'1. key ratios '!B2</f>
        <v>46022</v>
      </c>
    </row>
    <row r="4" spans="1:19" ht="26.25" thickBot="1">
      <c r="A4" s="4" t="s">
        <v>146</v>
      </c>
      <c r="B4" s="143" t="s">
        <v>238</v>
      </c>
    </row>
    <row r="5" spans="1:19" s="137" customFormat="1">
      <c r="A5" s="132"/>
      <c r="B5" s="133"/>
      <c r="C5" s="134" t="s">
        <v>0</v>
      </c>
      <c r="D5" s="134" t="s">
        <v>1</v>
      </c>
      <c r="E5" s="134" t="s">
        <v>2</v>
      </c>
      <c r="F5" s="134" t="s">
        <v>3</v>
      </c>
      <c r="G5" s="134" t="s">
        <v>4</v>
      </c>
      <c r="H5" s="134" t="s">
        <v>5</v>
      </c>
      <c r="I5" s="134" t="s">
        <v>8</v>
      </c>
      <c r="J5" s="134" t="s">
        <v>9</v>
      </c>
      <c r="K5" s="134" t="s">
        <v>10</v>
      </c>
      <c r="L5" s="134" t="s">
        <v>11</v>
      </c>
      <c r="M5" s="134" t="s">
        <v>12</v>
      </c>
      <c r="N5" s="134" t="s">
        <v>13</v>
      </c>
      <c r="O5" s="134" t="s">
        <v>222</v>
      </c>
      <c r="P5" s="134" t="s">
        <v>223</v>
      </c>
      <c r="Q5" s="134" t="s">
        <v>224</v>
      </c>
      <c r="R5" s="135" t="s">
        <v>225</v>
      </c>
      <c r="S5" s="136" t="s">
        <v>226</v>
      </c>
    </row>
    <row r="6" spans="1:19" s="137" customFormat="1" ht="99" customHeight="1">
      <c r="A6" s="138"/>
      <c r="B6" s="755" t="s">
        <v>227</v>
      </c>
      <c r="C6" s="751">
        <v>0</v>
      </c>
      <c r="D6" s="752"/>
      <c r="E6" s="751">
        <v>0.2</v>
      </c>
      <c r="F6" s="752"/>
      <c r="G6" s="751">
        <v>0.35</v>
      </c>
      <c r="H6" s="752"/>
      <c r="I6" s="751">
        <v>0.5</v>
      </c>
      <c r="J6" s="752"/>
      <c r="K6" s="751">
        <v>0.75</v>
      </c>
      <c r="L6" s="752"/>
      <c r="M6" s="751">
        <v>1</v>
      </c>
      <c r="N6" s="752"/>
      <c r="O6" s="751">
        <v>1.5</v>
      </c>
      <c r="P6" s="752"/>
      <c r="Q6" s="751">
        <v>2.5</v>
      </c>
      <c r="R6" s="752"/>
      <c r="S6" s="753" t="s">
        <v>145</v>
      </c>
    </row>
    <row r="7" spans="1:19" s="137" customFormat="1" ht="30.75" customHeight="1">
      <c r="A7" s="138"/>
      <c r="B7" s="756"/>
      <c r="C7" s="129" t="s">
        <v>148</v>
      </c>
      <c r="D7" s="129" t="s">
        <v>147</v>
      </c>
      <c r="E7" s="129" t="s">
        <v>148</v>
      </c>
      <c r="F7" s="129" t="s">
        <v>147</v>
      </c>
      <c r="G7" s="129" t="s">
        <v>148</v>
      </c>
      <c r="H7" s="129" t="s">
        <v>147</v>
      </c>
      <c r="I7" s="129" t="s">
        <v>148</v>
      </c>
      <c r="J7" s="129" t="s">
        <v>147</v>
      </c>
      <c r="K7" s="129" t="s">
        <v>148</v>
      </c>
      <c r="L7" s="129" t="s">
        <v>147</v>
      </c>
      <c r="M7" s="129" t="s">
        <v>148</v>
      </c>
      <c r="N7" s="129" t="s">
        <v>147</v>
      </c>
      <c r="O7" s="129" t="s">
        <v>148</v>
      </c>
      <c r="P7" s="129" t="s">
        <v>147</v>
      </c>
      <c r="Q7" s="129" t="s">
        <v>148</v>
      </c>
      <c r="R7" s="129" t="s">
        <v>147</v>
      </c>
      <c r="S7" s="754"/>
    </row>
    <row r="8" spans="1:19">
      <c r="A8" s="76">
        <v>1</v>
      </c>
      <c r="B8" s="1" t="s">
        <v>51</v>
      </c>
      <c r="C8" s="632">
        <v>66922906.466442257</v>
      </c>
      <c r="D8" s="632">
        <v>0</v>
      </c>
      <c r="E8" s="632">
        <v>0</v>
      </c>
      <c r="F8" s="632">
        <v>0</v>
      </c>
      <c r="G8" s="632">
        <v>0</v>
      </c>
      <c r="H8" s="632">
        <v>0</v>
      </c>
      <c r="I8" s="632">
        <v>0</v>
      </c>
      <c r="J8" s="632">
        <v>0</v>
      </c>
      <c r="K8" s="632">
        <v>0</v>
      </c>
      <c r="L8" s="632">
        <v>0</v>
      </c>
      <c r="M8" s="632">
        <v>258837731.37930262</v>
      </c>
      <c r="N8" s="632">
        <v>0</v>
      </c>
      <c r="O8" s="632">
        <v>0</v>
      </c>
      <c r="P8" s="632">
        <v>0</v>
      </c>
      <c r="Q8" s="632">
        <v>0</v>
      </c>
      <c r="R8" s="632">
        <v>0</v>
      </c>
      <c r="S8" s="632">
        <f>$C$6*SUM(C8:D8)+$E$6*SUM(E8:F8)+$G$6*SUM(G8:H8)+$I$6*SUM(I8:J8)+$K$6*SUM(K8:L8)+$M$6*SUM(M8:N8)+$O$6*SUM(O8:P8)+$Q$6*SUM(Q8:R8)</f>
        <v>258837731.37930262</v>
      </c>
    </row>
    <row r="9" spans="1:19">
      <c r="A9" s="76">
        <v>2</v>
      </c>
      <c r="B9" s="1" t="s">
        <v>52</v>
      </c>
      <c r="C9" s="632">
        <v>0</v>
      </c>
      <c r="D9" s="632">
        <v>0</v>
      </c>
      <c r="E9" s="632">
        <v>0</v>
      </c>
      <c r="F9" s="632">
        <v>0</v>
      </c>
      <c r="G9" s="632">
        <v>0</v>
      </c>
      <c r="H9" s="632">
        <v>0</v>
      </c>
      <c r="I9" s="632">
        <v>0</v>
      </c>
      <c r="J9" s="632">
        <v>0</v>
      </c>
      <c r="K9" s="632">
        <v>0</v>
      </c>
      <c r="L9" s="632">
        <v>0</v>
      </c>
      <c r="M9" s="632">
        <v>0</v>
      </c>
      <c r="N9" s="632">
        <v>0</v>
      </c>
      <c r="O9" s="632">
        <v>0</v>
      </c>
      <c r="P9" s="632">
        <v>0</v>
      </c>
      <c r="Q9" s="632">
        <v>0</v>
      </c>
      <c r="R9" s="632">
        <v>0</v>
      </c>
      <c r="S9" s="632">
        <f t="shared" ref="S9:S21" si="0">$C$6*SUM(C9:D9)+$E$6*SUM(E9:F9)+$G$6*SUM(G9:H9)+$I$6*SUM(I9:J9)+$K$6*SUM(K9:L9)+$M$6*SUM(M9:N9)+$O$6*SUM(O9:P9)+$Q$6*SUM(Q9:R9)</f>
        <v>0</v>
      </c>
    </row>
    <row r="10" spans="1:19">
      <c r="A10" s="76">
        <v>3</v>
      </c>
      <c r="B10" s="1" t="s">
        <v>152</v>
      </c>
      <c r="C10" s="632">
        <v>0</v>
      </c>
      <c r="D10" s="632">
        <v>0</v>
      </c>
      <c r="E10" s="632">
        <v>0</v>
      </c>
      <c r="F10" s="632">
        <v>0</v>
      </c>
      <c r="G10" s="632">
        <v>0</v>
      </c>
      <c r="H10" s="632">
        <v>0</v>
      </c>
      <c r="I10" s="632">
        <v>0</v>
      </c>
      <c r="J10" s="632">
        <v>0</v>
      </c>
      <c r="K10" s="632">
        <v>0</v>
      </c>
      <c r="L10" s="632">
        <v>0</v>
      </c>
      <c r="M10" s="632">
        <v>0</v>
      </c>
      <c r="N10" s="632">
        <v>0</v>
      </c>
      <c r="O10" s="632">
        <v>0</v>
      </c>
      <c r="P10" s="632">
        <v>0</v>
      </c>
      <c r="Q10" s="632">
        <v>0</v>
      </c>
      <c r="R10" s="632">
        <v>0</v>
      </c>
      <c r="S10" s="632">
        <f t="shared" si="0"/>
        <v>0</v>
      </c>
    </row>
    <row r="11" spans="1:19">
      <c r="A11" s="76">
        <v>4</v>
      </c>
      <c r="B11" s="1" t="s">
        <v>53</v>
      </c>
      <c r="C11" s="632">
        <v>0</v>
      </c>
      <c r="D11" s="632">
        <v>0</v>
      </c>
      <c r="E11" s="632">
        <v>0</v>
      </c>
      <c r="F11" s="632">
        <v>0</v>
      </c>
      <c r="G11" s="632">
        <v>0</v>
      </c>
      <c r="H11" s="632">
        <v>0</v>
      </c>
      <c r="I11" s="632">
        <v>0</v>
      </c>
      <c r="J11" s="632">
        <v>0</v>
      </c>
      <c r="K11" s="632">
        <v>0</v>
      </c>
      <c r="L11" s="632">
        <v>0</v>
      </c>
      <c r="M11" s="632">
        <v>0</v>
      </c>
      <c r="N11" s="632">
        <v>0</v>
      </c>
      <c r="O11" s="632">
        <v>0</v>
      </c>
      <c r="P11" s="632">
        <v>0</v>
      </c>
      <c r="Q11" s="632">
        <v>0</v>
      </c>
      <c r="R11" s="632">
        <v>0</v>
      </c>
      <c r="S11" s="632">
        <f t="shared" si="0"/>
        <v>0</v>
      </c>
    </row>
    <row r="12" spans="1:19">
      <c r="A12" s="76">
        <v>5</v>
      </c>
      <c r="B12" s="1" t="s">
        <v>54</v>
      </c>
      <c r="C12" s="632">
        <v>0</v>
      </c>
      <c r="D12" s="632">
        <v>0</v>
      </c>
      <c r="E12" s="632">
        <v>0</v>
      </c>
      <c r="F12" s="632">
        <v>0</v>
      </c>
      <c r="G12" s="632">
        <v>0</v>
      </c>
      <c r="H12" s="632">
        <v>0</v>
      </c>
      <c r="I12" s="632">
        <v>0</v>
      </c>
      <c r="J12" s="632">
        <v>0</v>
      </c>
      <c r="K12" s="632">
        <v>0</v>
      </c>
      <c r="L12" s="632">
        <v>0</v>
      </c>
      <c r="M12" s="632">
        <v>0</v>
      </c>
      <c r="N12" s="632">
        <v>0</v>
      </c>
      <c r="O12" s="632">
        <v>0</v>
      </c>
      <c r="P12" s="632">
        <v>0</v>
      </c>
      <c r="Q12" s="632">
        <v>0</v>
      </c>
      <c r="R12" s="632">
        <v>0</v>
      </c>
      <c r="S12" s="632">
        <f t="shared" si="0"/>
        <v>0</v>
      </c>
    </row>
    <row r="13" spans="1:19">
      <c r="A13" s="76">
        <v>6</v>
      </c>
      <c r="B13" s="1" t="s">
        <v>55</v>
      </c>
      <c r="C13" s="632">
        <v>0</v>
      </c>
      <c r="D13" s="632">
        <v>0</v>
      </c>
      <c r="E13" s="632">
        <v>82715948.194764078</v>
      </c>
      <c r="F13" s="632">
        <v>0</v>
      </c>
      <c r="G13" s="632">
        <v>0</v>
      </c>
      <c r="H13" s="632">
        <v>0</v>
      </c>
      <c r="I13" s="632">
        <v>214296736.86842412</v>
      </c>
      <c r="J13" s="632">
        <v>0</v>
      </c>
      <c r="K13" s="632">
        <v>0</v>
      </c>
      <c r="L13" s="632">
        <v>0</v>
      </c>
      <c r="M13" s="632">
        <v>3417466.2806125707</v>
      </c>
      <c r="N13" s="632">
        <v>0</v>
      </c>
      <c r="O13" s="632">
        <v>94925.404399999999</v>
      </c>
      <c r="P13" s="632">
        <v>0</v>
      </c>
      <c r="Q13" s="632">
        <v>0</v>
      </c>
      <c r="R13" s="632">
        <v>0</v>
      </c>
      <c r="S13" s="632">
        <f t="shared" si="0"/>
        <v>127251412.46037745</v>
      </c>
    </row>
    <row r="14" spans="1:19">
      <c r="A14" s="76">
        <v>7</v>
      </c>
      <c r="B14" s="1" t="s">
        <v>56</v>
      </c>
      <c r="C14" s="632">
        <v>0</v>
      </c>
      <c r="D14" s="632">
        <v>0</v>
      </c>
      <c r="E14" s="632">
        <v>0</v>
      </c>
      <c r="F14" s="632">
        <v>0</v>
      </c>
      <c r="G14" s="632">
        <v>0</v>
      </c>
      <c r="H14" s="632">
        <v>0</v>
      </c>
      <c r="I14" s="632">
        <v>0</v>
      </c>
      <c r="J14" s="632">
        <v>0</v>
      </c>
      <c r="K14" s="632">
        <v>0</v>
      </c>
      <c r="L14" s="632">
        <v>0</v>
      </c>
      <c r="M14" s="632">
        <v>1106842195.7133985</v>
      </c>
      <c r="N14" s="632">
        <v>115226957.14377074</v>
      </c>
      <c r="O14" s="632">
        <v>0</v>
      </c>
      <c r="P14" s="632">
        <v>0</v>
      </c>
      <c r="Q14" s="632">
        <v>0</v>
      </c>
      <c r="R14" s="632">
        <v>0</v>
      </c>
      <c r="S14" s="632">
        <f t="shared" si="0"/>
        <v>1222069152.8571692</v>
      </c>
    </row>
    <row r="15" spans="1:19">
      <c r="A15" s="76">
        <v>8</v>
      </c>
      <c r="B15" s="1" t="s">
        <v>57</v>
      </c>
      <c r="C15" s="632">
        <v>0</v>
      </c>
      <c r="D15" s="632">
        <v>0</v>
      </c>
      <c r="E15" s="632">
        <v>0</v>
      </c>
      <c r="F15" s="632">
        <v>0</v>
      </c>
      <c r="G15" s="632">
        <v>0</v>
      </c>
      <c r="H15" s="632">
        <v>0</v>
      </c>
      <c r="I15" s="632">
        <v>0</v>
      </c>
      <c r="J15" s="632">
        <v>0</v>
      </c>
      <c r="K15" s="632">
        <v>0</v>
      </c>
      <c r="L15" s="632">
        <v>0</v>
      </c>
      <c r="M15" s="632">
        <v>0</v>
      </c>
      <c r="N15" s="632">
        <v>0</v>
      </c>
      <c r="O15" s="632">
        <v>0</v>
      </c>
      <c r="P15" s="632">
        <v>0</v>
      </c>
      <c r="Q15" s="632">
        <v>0</v>
      </c>
      <c r="R15" s="632">
        <v>0</v>
      </c>
      <c r="S15" s="632">
        <f t="shared" si="0"/>
        <v>0</v>
      </c>
    </row>
    <row r="16" spans="1:19">
      <c r="A16" s="76">
        <v>9</v>
      </c>
      <c r="B16" s="1" t="s">
        <v>58</v>
      </c>
      <c r="C16" s="632">
        <v>0</v>
      </c>
      <c r="D16" s="632">
        <v>0</v>
      </c>
      <c r="E16" s="632">
        <v>0</v>
      </c>
      <c r="F16" s="632">
        <v>0</v>
      </c>
      <c r="G16" s="632">
        <v>0</v>
      </c>
      <c r="H16" s="632">
        <v>0</v>
      </c>
      <c r="I16" s="632">
        <v>0</v>
      </c>
      <c r="J16" s="632">
        <v>0</v>
      </c>
      <c r="K16" s="632">
        <v>0</v>
      </c>
      <c r="L16" s="632">
        <v>0</v>
      </c>
      <c r="M16" s="632">
        <v>0</v>
      </c>
      <c r="N16" s="632">
        <v>0</v>
      </c>
      <c r="O16" s="632">
        <v>0</v>
      </c>
      <c r="P16" s="632">
        <v>0</v>
      </c>
      <c r="Q16" s="632">
        <v>0</v>
      </c>
      <c r="R16" s="632">
        <v>0</v>
      </c>
      <c r="S16" s="632">
        <f t="shared" si="0"/>
        <v>0</v>
      </c>
    </row>
    <row r="17" spans="1:19">
      <c r="A17" s="76">
        <v>10</v>
      </c>
      <c r="B17" s="1" t="s">
        <v>59</v>
      </c>
      <c r="C17" s="632">
        <v>0</v>
      </c>
      <c r="D17" s="632">
        <v>0</v>
      </c>
      <c r="E17" s="632">
        <v>0</v>
      </c>
      <c r="F17" s="632">
        <v>0</v>
      </c>
      <c r="G17" s="632">
        <v>0</v>
      </c>
      <c r="H17" s="632">
        <v>0</v>
      </c>
      <c r="I17" s="632">
        <v>0</v>
      </c>
      <c r="J17" s="632">
        <v>0</v>
      </c>
      <c r="K17" s="632">
        <v>0</v>
      </c>
      <c r="L17" s="632">
        <v>0</v>
      </c>
      <c r="M17" s="632">
        <v>49953787.280365057</v>
      </c>
      <c r="N17" s="632">
        <v>0</v>
      </c>
      <c r="O17" s="632">
        <v>0</v>
      </c>
      <c r="P17" s="632">
        <v>0</v>
      </c>
      <c r="Q17" s="632">
        <v>0</v>
      </c>
      <c r="R17" s="632">
        <v>0</v>
      </c>
      <c r="S17" s="632">
        <f t="shared" si="0"/>
        <v>49953787.280365057</v>
      </c>
    </row>
    <row r="18" spans="1:19">
      <c r="A18" s="76">
        <v>11</v>
      </c>
      <c r="B18" s="1" t="s">
        <v>60</v>
      </c>
      <c r="C18" s="632">
        <v>0</v>
      </c>
      <c r="D18" s="632">
        <v>0</v>
      </c>
      <c r="E18" s="632">
        <v>0</v>
      </c>
      <c r="F18" s="632">
        <v>0</v>
      </c>
      <c r="G18" s="632">
        <v>0</v>
      </c>
      <c r="H18" s="632">
        <v>0</v>
      </c>
      <c r="I18" s="632">
        <v>0</v>
      </c>
      <c r="J18" s="632">
        <v>0</v>
      </c>
      <c r="K18" s="632">
        <v>0</v>
      </c>
      <c r="L18" s="632">
        <v>0</v>
      </c>
      <c r="M18" s="632">
        <v>0</v>
      </c>
      <c r="N18" s="632">
        <v>0</v>
      </c>
      <c r="O18" s="632">
        <v>0</v>
      </c>
      <c r="P18" s="632">
        <v>0</v>
      </c>
      <c r="Q18" s="632">
        <v>0</v>
      </c>
      <c r="R18" s="632">
        <v>0</v>
      </c>
      <c r="S18" s="632">
        <f t="shared" si="0"/>
        <v>0</v>
      </c>
    </row>
    <row r="19" spans="1:19">
      <c r="A19" s="76">
        <v>12</v>
      </c>
      <c r="B19" s="1" t="s">
        <v>61</v>
      </c>
      <c r="C19" s="632">
        <v>0</v>
      </c>
      <c r="D19" s="632">
        <v>0</v>
      </c>
      <c r="E19" s="632">
        <v>0</v>
      </c>
      <c r="F19" s="632">
        <v>0</v>
      </c>
      <c r="G19" s="632">
        <v>0</v>
      </c>
      <c r="H19" s="632">
        <v>0</v>
      </c>
      <c r="I19" s="632">
        <v>0</v>
      </c>
      <c r="J19" s="632">
        <v>0</v>
      </c>
      <c r="K19" s="632">
        <v>0</v>
      </c>
      <c r="L19" s="632">
        <v>0</v>
      </c>
      <c r="M19" s="632">
        <v>0</v>
      </c>
      <c r="N19" s="632">
        <v>0</v>
      </c>
      <c r="O19" s="632">
        <v>0</v>
      </c>
      <c r="P19" s="632">
        <v>0</v>
      </c>
      <c r="Q19" s="632">
        <v>0</v>
      </c>
      <c r="R19" s="632">
        <v>0</v>
      </c>
      <c r="S19" s="632">
        <f t="shared" si="0"/>
        <v>0</v>
      </c>
    </row>
    <row r="20" spans="1:19">
      <c r="A20" s="76">
        <v>13</v>
      </c>
      <c r="B20" s="1" t="s">
        <v>144</v>
      </c>
      <c r="C20" s="632">
        <v>0</v>
      </c>
      <c r="D20" s="632">
        <v>0</v>
      </c>
      <c r="E20" s="632">
        <v>0</v>
      </c>
      <c r="F20" s="632">
        <v>0</v>
      </c>
      <c r="G20" s="632">
        <v>0</v>
      </c>
      <c r="H20" s="632">
        <v>0</v>
      </c>
      <c r="I20" s="632">
        <v>0</v>
      </c>
      <c r="J20" s="632">
        <v>0</v>
      </c>
      <c r="K20" s="632">
        <v>0</v>
      </c>
      <c r="L20" s="632">
        <v>0</v>
      </c>
      <c r="M20" s="632">
        <v>0</v>
      </c>
      <c r="N20" s="632">
        <v>0</v>
      </c>
      <c r="O20" s="632">
        <v>0</v>
      </c>
      <c r="P20" s="632">
        <v>0</v>
      </c>
      <c r="Q20" s="632">
        <v>0</v>
      </c>
      <c r="R20" s="632">
        <v>0</v>
      </c>
      <c r="S20" s="632">
        <f t="shared" si="0"/>
        <v>0</v>
      </c>
    </row>
    <row r="21" spans="1:19">
      <c r="A21" s="76">
        <v>14</v>
      </c>
      <c r="B21" s="1" t="s">
        <v>63</v>
      </c>
      <c r="C21" s="632">
        <v>41325608.574769162</v>
      </c>
      <c r="D21" s="632">
        <v>0</v>
      </c>
      <c r="E21" s="632">
        <v>0</v>
      </c>
      <c r="F21" s="632">
        <v>0</v>
      </c>
      <c r="G21" s="632">
        <v>0</v>
      </c>
      <c r="H21" s="632">
        <v>0</v>
      </c>
      <c r="I21" s="632">
        <v>0</v>
      </c>
      <c r="J21" s="632">
        <v>0</v>
      </c>
      <c r="K21" s="632">
        <v>0</v>
      </c>
      <c r="L21" s="632">
        <v>0</v>
      </c>
      <c r="M21" s="632">
        <v>97611955.868889108</v>
      </c>
      <c r="N21" s="632">
        <v>1280589.7121009564</v>
      </c>
      <c r="O21" s="632">
        <v>0</v>
      </c>
      <c r="P21" s="632">
        <v>0</v>
      </c>
      <c r="Q21" s="632">
        <v>26030265.399999999</v>
      </c>
      <c r="R21" s="632">
        <v>0</v>
      </c>
      <c r="S21" s="632">
        <f t="shared" si="0"/>
        <v>163968209.08099008</v>
      </c>
    </row>
    <row r="22" spans="1:19" ht="13.5" thickBot="1">
      <c r="A22" s="77"/>
      <c r="B22" s="78" t="s">
        <v>64</v>
      </c>
      <c r="C22" s="633">
        <f>SUM(C8:C21)</f>
        <v>108248515.04121143</v>
      </c>
      <c r="D22" s="633">
        <f t="shared" ref="D22:J22" si="1">SUM(D8:D21)</f>
        <v>0</v>
      </c>
      <c r="E22" s="633">
        <f t="shared" si="1"/>
        <v>82715948.194764078</v>
      </c>
      <c r="F22" s="633">
        <f t="shared" si="1"/>
        <v>0</v>
      </c>
      <c r="G22" s="633">
        <f t="shared" si="1"/>
        <v>0</v>
      </c>
      <c r="H22" s="633">
        <f t="shared" si="1"/>
        <v>0</v>
      </c>
      <c r="I22" s="633">
        <f t="shared" si="1"/>
        <v>214296736.86842412</v>
      </c>
      <c r="J22" s="633">
        <f t="shared" si="1"/>
        <v>0</v>
      </c>
      <c r="K22" s="633">
        <f t="shared" ref="K22:S22" si="2">SUM(K8:K21)</f>
        <v>0</v>
      </c>
      <c r="L22" s="633">
        <f t="shared" si="2"/>
        <v>0</v>
      </c>
      <c r="M22" s="633">
        <f t="shared" si="2"/>
        <v>1516663136.5225677</v>
      </c>
      <c r="N22" s="633">
        <f t="shared" si="2"/>
        <v>116507546.85587169</v>
      </c>
      <c r="O22" s="633">
        <f t="shared" si="2"/>
        <v>94925.404399999999</v>
      </c>
      <c r="P22" s="633">
        <f t="shared" si="2"/>
        <v>0</v>
      </c>
      <c r="Q22" s="633">
        <f t="shared" si="2"/>
        <v>26030265.399999999</v>
      </c>
      <c r="R22" s="633">
        <f t="shared" si="2"/>
        <v>0</v>
      </c>
      <c r="S22" s="633">
        <f t="shared" si="2"/>
        <v>1822080293.0582044</v>
      </c>
    </row>
    <row r="24" spans="1:19">
      <c r="C24" s="634"/>
      <c r="D24" s="634"/>
      <c r="E24" s="634"/>
      <c r="F24" s="634"/>
      <c r="G24" s="634"/>
      <c r="H24" s="634"/>
      <c r="I24" s="634"/>
      <c r="J24" s="634"/>
      <c r="K24" s="634"/>
      <c r="L24" s="634"/>
      <c r="M24" s="634"/>
      <c r="N24" s="634"/>
      <c r="O24" s="634"/>
      <c r="P24" s="634"/>
      <c r="Q24" s="634"/>
      <c r="R24" s="634"/>
      <c r="S24" s="634"/>
    </row>
    <row r="25" spans="1:19">
      <c r="C25" s="634"/>
      <c r="D25" s="634"/>
      <c r="E25" s="634"/>
      <c r="F25" s="634"/>
      <c r="G25" s="634"/>
      <c r="H25" s="634"/>
      <c r="I25" s="634"/>
      <c r="J25" s="634"/>
      <c r="K25" s="634"/>
      <c r="L25" s="634"/>
      <c r="M25" s="634"/>
      <c r="N25" s="634"/>
      <c r="O25" s="634"/>
      <c r="P25" s="634"/>
      <c r="Q25" s="634"/>
      <c r="R25" s="634"/>
      <c r="S25" s="634"/>
    </row>
    <row r="26" spans="1:19">
      <c r="C26" s="634"/>
      <c r="D26" s="634"/>
      <c r="E26" s="634"/>
      <c r="F26" s="634"/>
      <c r="G26" s="634"/>
      <c r="H26" s="634"/>
      <c r="I26" s="634"/>
      <c r="J26" s="634"/>
      <c r="K26" s="634"/>
      <c r="L26" s="634"/>
      <c r="M26" s="634"/>
      <c r="N26" s="634"/>
      <c r="O26" s="634"/>
      <c r="P26" s="634"/>
      <c r="Q26" s="634"/>
      <c r="R26" s="634"/>
      <c r="S26" s="634"/>
    </row>
    <row r="27" spans="1:19">
      <c r="C27" s="634"/>
      <c r="D27" s="634"/>
      <c r="E27" s="634"/>
      <c r="F27" s="634"/>
      <c r="G27" s="634"/>
      <c r="H27" s="634"/>
      <c r="I27" s="634"/>
      <c r="J27" s="634"/>
      <c r="K27" s="634"/>
      <c r="L27" s="634"/>
      <c r="M27" s="634"/>
      <c r="N27" s="634"/>
      <c r="O27" s="634"/>
      <c r="P27" s="634"/>
      <c r="Q27" s="634"/>
      <c r="R27" s="634"/>
      <c r="S27" s="634"/>
    </row>
    <row r="28" spans="1:19">
      <c r="C28" s="634"/>
      <c r="D28" s="634"/>
      <c r="E28" s="634"/>
      <c r="F28" s="634"/>
      <c r="G28" s="634"/>
      <c r="H28" s="634"/>
      <c r="I28" s="634"/>
      <c r="J28" s="634"/>
      <c r="K28" s="634"/>
      <c r="L28" s="634"/>
      <c r="M28" s="634"/>
      <c r="N28" s="634"/>
      <c r="O28" s="634"/>
      <c r="P28" s="634"/>
      <c r="Q28" s="634"/>
      <c r="R28" s="634"/>
      <c r="S28" s="634"/>
    </row>
    <row r="29" spans="1:19">
      <c r="C29" s="634"/>
      <c r="D29" s="634"/>
      <c r="E29" s="634"/>
      <c r="F29" s="634"/>
      <c r="G29" s="634"/>
      <c r="H29" s="634"/>
      <c r="I29" s="634"/>
      <c r="J29" s="634"/>
      <c r="K29" s="634"/>
      <c r="L29" s="634"/>
      <c r="M29" s="634"/>
      <c r="N29" s="634"/>
      <c r="O29" s="634"/>
      <c r="P29" s="634"/>
      <c r="Q29" s="634"/>
      <c r="R29" s="634"/>
      <c r="S29" s="634"/>
    </row>
    <row r="30" spans="1:19">
      <c r="C30" s="634"/>
      <c r="D30" s="634"/>
      <c r="E30" s="634"/>
      <c r="F30" s="634"/>
      <c r="G30" s="634"/>
      <c r="H30" s="634"/>
      <c r="I30" s="634"/>
      <c r="J30" s="634"/>
      <c r="K30" s="634"/>
      <c r="L30" s="634"/>
      <c r="M30" s="634"/>
      <c r="N30" s="634"/>
      <c r="O30" s="634"/>
      <c r="P30" s="634"/>
      <c r="Q30" s="634"/>
      <c r="R30" s="634"/>
      <c r="S30" s="634"/>
    </row>
    <row r="31" spans="1:19">
      <c r="C31" s="634"/>
      <c r="D31" s="634"/>
      <c r="E31" s="634"/>
      <c r="F31" s="634"/>
      <c r="G31" s="634"/>
      <c r="H31" s="634"/>
      <c r="I31" s="634"/>
      <c r="J31" s="634"/>
      <c r="K31" s="634"/>
      <c r="L31" s="634"/>
      <c r="M31" s="634"/>
      <c r="N31" s="634"/>
      <c r="O31" s="634"/>
      <c r="P31" s="634"/>
      <c r="Q31" s="634"/>
      <c r="R31" s="634"/>
      <c r="S31" s="634"/>
    </row>
    <row r="32" spans="1:19">
      <c r="C32" s="634"/>
      <c r="D32" s="634"/>
      <c r="E32" s="634"/>
      <c r="F32" s="634"/>
      <c r="G32" s="634"/>
      <c r="H32" s="634"/>
      <c r="I32" s="634"/>
      <c r="J32" s="634"/>
      <c r="K32" s="634"/>
      <c r="L32" s="634"/>
      <c r="M32" s="634"/>
      <c r="N32" s="634"/>
      <c r="O32" s="634"/>
      <c r="P32" s="634"/>
      <c r="Q32" s="634"/>
      <c r="R32" s="634"/>
      <c r="S32" s="634"/>
    </row>
    <row r="33" spans="3:19">
      <c r="C33" s="634"/>
      <c r="D33" s="634"/>
      <c r="E33" s="634"/>
      <c r="F33" s="634"/>
      <c r="G33" s="634"/>
      <c r="H33" s="634"/>
      <c r="I33" s="634"/>
      <c r="J33" s="634"/>
      <c r="K33" s="634"/>
      <c r="L33" s="634"/>
      <c r="M33" s="634"/>
      <c r="N33" s="634"/>
      <c r="O33" s="634"/>
      <c r="P33" s="634"/>
      <c r="Q33" s="634"/>
      <c r="R33" s="634"/>
      <c r="S33" s="634"/>
    </row>
    <row r="34" spans="3:19">
      <c r="C34" s="634"/>
      <c r="D34" s="634"/>
      <c r="E34" s="634"/>
      <c r="F34" s="634"/>
      <c r="G34" s="634"/>
      <c r="H34" s="634"/>
      <c r="I34" s="634"/>
      <c r="J34" s="634"/>
      <c r="K34" s="634"/>
      <c r="L34" s="634"/>
      <c r="M34" s="634"/>
      <c r="N34" s="634"/>
      <c r="O34" s="634"/>
      <c r="P34" s="634"/>
      <c r="Q34" s="634"/>
      <c r="R34" s="634"/>
      <c r="S34" s="634"/>
    </row>
    <row r="35" spans="3:19">
      <c r="C35" s="634"/>
      <c r="D35" s="634"/>
      <c r="E35" s="634"/>
      <c r="F35" s="634"/>
      <c r="G35" s="634"/>
      <c r="H35" s="634"/>
      <c r="I35" s="634"/>
      <c r="J35" s="634"/>
      <c r="K35" s="634"/>
      <c r="L35" s="634"/>
      <c r="M35" s="634"/>
      <c r="N35" s="634"/>
      <c r="O35" s="634"/>
      <c r="P35" s="634"/>
      <c r="Q35" s="634"/>
      <c r="R35" s="634"/>
      <c r="S35" s="634"/>
    </row>
    <row r="36" spans="3:19">
      <c r="C36" s="634"/>
      <c r="D36" s="634"/>
      <c r="E36" s="634"/>
      <c r="F36" s="634"/>
      <c r="G36" s="634"/>
      <c r="H36" s="634"/>
      <c r="I36" s="634"/>
      <c r="J36" s="634"/>
      <c r="K36" s="634"/>
      <c r="L36" s="634"/>
      <c r="M36" s="634"/>
      <c r="N36" s="634"/>
      <c r="O36" s="634"/>
      <c r="P36" s="634"/>
      <c r="Q36" s="634"/>
      <c r="R36" s="634"/>
      <c r="S36" s="634"/>
    </row>
    <row r="37" spans="3:19">
      <c r="C37" s="634"/>
      <c r="D37" s="634"/>
      <c r="E37" s="634"/>
      <c r="F37" s="634"/>
      <c r="G37" s="634"/>
      <c r="H37" s="634"/>
      <c r="I37" s="634"/>
      <c r="J37" s="634"/>
      <c r="K37" s="634"/>
      <c r="L37" s="634"/>
      <c r="M37" s="634"/>
      <c r="N37" s="634"/>
      <c r="O37" s="634"/>
      <c r="P37" s="634"/>
      <c r="Q37" s="634"/>
      <c r="R37" s="634"/>
      <c r="S37" s="634"/>
    </row>
    <row r="38" spans="3:19">
      <c r="C38" s="634"/>
      <c r="D38" s="634"/>
      <c r="E38" s="634"/>
      <c r="F38" s="634"/>
      <c r="G38" s="634"/>
      <c r="H38" s="634"/>
      <c r="I38" s="634"/>
      <c r="J38" s="634"/>
      <c r="K38" s="634"/>
      <c r="L38" s="634"/>
      <c r="M38" s="634"/>
      <c r="N38" s="634"/>
      <c r="O38" s="634"/>
      <c r="P38" s="634"/>
      <c r="Q38" s="634"/>
      <c r="R38" s="634"/>
      <c r="S38" s="634"/>
    </row>
    <row r="39" spans="3:19">
      <c r="C39" s="634"/>
      <c r="D39" s="634"/>
      <c r="E39" s="634"/>
      <c r="F39" s="634"/>
      <c r="G39" s="634"/>
      <c r="H39" s="634"/>
      <c r="I39" s="634"/>
      <c r="J39" s="634"/>
      <c r="K39" s="634"/>
      <c r="L39" s="634"/>
      <c r="M39" s="634"/>
      <c r="N39" s="634"/>
      <c r="O39" s="634"/>
      <c r="P39" s="634"/>
      <c r="Q39" s="634"/>
      <c r="R39" s="634"/>
      <c r="S39" s="634"/>
    </row>
    <row r="40" spans="3:19">
      <c r="C40" s="634"/>
      <c r="D40" s="634"/>
      <c r="E40" s="634"/>
      <c r="F40" s="634"/>
      <c r="G40" s="634"/>
      <c r="H40" s="634"/>
      <c r="I40" s="634"/>
      <c r="J40" s="634"/>
      <c r="K40" s="634"/>
      <c r="L40" s="634"/>
      <c r="M40" s="634"/>
      <c r="N40" s="634"/>
      <c r="O40" s="634"/>
      <c r="P40" s="634"/>
      <c r="Q40" s="634"/>
      <c r="R40" s="634"/>
      <c r="S40" s="634"/>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38"/>
  <sheetViews>
    <sheetView showGridLines="0" zoomScale="80" zoomScaleNormal="80" workbookViewId="0">
      <pane xSplit="2" ySplit="6" topLeftCell="C7" activePane="bottomRight" state="frozen"/>
      <selection activeCell="B2" sqref="B2"/>
      <selection pane="topRight" activeCell="B2" sqref="B2"/>
      <selection pane="bottomLeft" activeCell="B2" sqref="B2"/>
      <selection pane="bottomRight"/>
    </sheetView>
  </sheetViews>
  <sheetFormatPr defaultColWidth="9.140625" defaultRowHeight="12.75"/>
  <cols>
    <col min="1" max="1" width="10.5703125" style="4" bestFit="1" customWidth="1"/>
    <col min="2" max="2" width="63.85546875" style="4" bestFit="1" customWidth="1"/>
    <col min="3" max="3" width="19" style="4" customWidth="1"/>
    <col min="4" max="4" width="19.5703125" style="4" customWidth="1"/>
    <col min="5" max="5" width="31.140625" style="4" customWidth="1"/>
    <col min="6" max="6" width="29.140625" style="4" customWidth="1"/>
    <col min="7" max="7" width="28.5703125" style="4" customWidth="1"/>
    <col min="8" max="8" width="26.42578125" style="4" customWidth="1"/>
    <col min="9" max="9" width="23.85546875" style="4" customWidth="1"/>
    <col min="10" max="10" width="21.5703125" style="4" customWidth="1"/>
    <col min="11" max="11" width="15.85546875" style="4" customWidth="1"/>
    <col min="12" max="12" width="13.140625" style="4" customWidth="1"/>
    <col min="13" max="13" width="20.85546875" style="4" customWidth="1"/>
    <col min="14" max="14" width="19.140625" style="4" customWidth="1"/>
    <col min="15" max="15" width="18.42578125" style="4" customWidth="1"/>
    <col min="16" max="16" width="19" style="4" customWidth="1"/>
    <col min="17" max="17" width="20.140625" style="4" customWidth="1"/>
    <col min="18" max="18" width="18" style="4" customWidth="1"/>
    <col min="19" max="19" width="36" style="4" customWidth="1"/>
    <col min="20" max="20" width="26.140625" style="4" customWidth="1"/>
    <col min="21" max="21" width="24.85546875" style="4" customWidth="1"/>
    <col min="22" max="22" width="20" style="4" customWidth="1"/>
    <col min="23" max="16384" width="9.140625" style="19"/>
  </cols>
  <sheetData>
    <row r="1" spans="1:22">
      <c r="A1" s="2" t="s">
        <v>30</v>
      </c>
      <c r="B1" s="3" t="str">
        <f>'Info '!C2</f>
        <v>JSC Cartu Bank</v>
      </c>
    </row>
    <row r="2" spans="1:22">
      <c r="A2" s="2" t="s">
        <v>31</v>
      </c>
      <c r="B2" s="535">
        <f>'1. key ratios '!B2</f>
        <v>46022</v>
      </c>
    </row>
    <row r="4" spans="1:22" ht="13.5" thickBot="1">
      <c r="A4" s="4" t="s">
        <v>230</v>
      </c>
      <c r="B4" s="79" t="s">
        <v>50</v>
      </c>
      <c r="V4" s="20" t="s">
        <v>35</v>
      </c>
    </row>
    <row r="5" spans="1:22" ht="12.75" customHeight="1">
      <c r="A5" s="80"/>
      <c r="B5" s="81"/>
      <c r="C5" s="757" t="s">
        <v>156</v>
      </c>
      <c r="D5" s="758"/>
      <c r="E5" s="758"/>
      <c r="F5" s="758"/>
      <c r="G5" s="758"/>
      <c r="H5" s="758"/>
      <c r="I5" s="758"/>
      <c r="J5" s="758"/>
      <c r="K5" s="758"/>
      <c r="L5" s="759"/>
      <c r="M5" s="760" t="s">
        <v>157</v>
      </c>
      <c r="N5" s="761"/>
      <c r="O5" s="761"/>
      <c r="P5" s="761"/>
      <c r="Q5" s="761"/>
      <c r="R5" s="761"/>
      <c r="S5" s="762"/>
      <c r="T5" s="765" t="s">
        <v>228</v>
      </c>
      <c r="U5" s="765" t="s">
        <v>229</v>
      </c>
      <c r="V5" s="763" t="s">
        <v>76</v>
      </c>
    </row>
    <row r="6" spans="1:22" s="47" customFormat="1" ht="102">
      <c r="A6" s="45"/>
      <c r="B6" s="82"/>
      <c r="C6" s="83" t="s">
        <v>65</v>
      </c>
      <c r="D6" s="113" t="s">
        <v>66</v>
      </c>
      <c r="E6" s="95" t="s">
        <v>159</v>
      </c>
      <c r="F6" s="95" t="s">
        <v>160</v>
      </c>
      <c r="G6" s="113" t="s">
        <v>163</v>
      </c>
      <c r="H6" s="113" t="s">
        <v>158</v>
      </c>
      <c r="I6" s="113" t="s">
        <v>67</v>
      </c>
      <c r="J6" s="113" t="s">
        <v>68</v>
      </c>
      <c r="K6" s="84" t="s">
        <v>69</v>
      </c>
      <c r="L6" s="85" t="s">
        <v>70</v>
      </c>
      <c r="M6" s="83" t="s">
        <v>161</v>
      </c>
      <c r="N6" s="84" t="s">
        <v>71</v>
      </c>
      <c r="O6" s="84" t="s">
        <v>72</v>
      </c>
      <c r="P6" s="84" t="s">
        <v>73</v>
      </c>
      <c r="Q6" s="84" t="s">
        <v>74</v>
      </c>
      <c r="R6" s="84" t="s">
        <v>75</v>
      </c>
      <c r="S6" s="131" t="s">
        <v>162</v>
      </c>
      <c r="T6" s="766"/>
      <c r="U6" s="766"/>
      <c r="V6" s="764"/>
    </row>
    <row r="7" spans="1:22">
      <c r="A7" s="86">
        <v>1</v>
      </c>
      <c r="B7" s="1" t="s">
        <v>51</v>
      </c>
      <c r="C7" s="635">
        <v>0</v>
      </c>
      <c r="D7" s="632">
        <v>0</v>
      </c>
      <c r="E7" s="632">
        <v>0</v>
      </c>
      <c r="F7" s="632">
        <v>0</v>
      </c>
      <c r="G7" s="632">
        <v>0</v>
      </c>
      <c r="H7" s="632">
        <v>0</v>
      </c>
      <c r="I7" s="632">
        <v>0</v>
      </c>
      <c r="J7" s="632">
        <v>0</v>
      </c>
      <c r="K7" s="632">
        <v>0</v>
      </c>
      <c r="L7" s="605">
        <v>0</v>
      </c>
      <c r="M7" s="635">
        <v>0</v>
      </c>
      <c r="N7" s="632">
        <v>0</v>
      </c>
      <c r="O7" s="632">
        <v>0</v>
      </c>
      <c r="P7" s="632">
        <v>0</v>
      </c>
      <c r="Q7" s="632">
        <v>0</v>
      </c>
      <c r="R7" s="632">
        <v>0</v>
      </c>
      <c r="S7" s="605">
        <v>0</v>
      </c>
      <c r="T7" s="636">
        <v>0</v>
      </c>
      <c r="U7" s="636">
        <v>0</v>
      </c>
      <c r="V7" s="637">
        <f>SUM(C7:S7)</f>
        <v>0</v>
      </c>
    </row>
    <row r="8" spans="1:22">
      <c r="A8" s="86">
        <v>2</v>
      </c>
      <c r="B8" s="1" t="s">
        <v>52</v>
      </c>
      <c r="C8" s="635">
        <v>0</v>
      </c>
      <c r="D8" s="632">
        <v>0</v>
      </c>
      <c r="E8" s="632">
        <v>0</v>
      </c>
      <c r="F8" s="632">
        <v>0</v>
      </c>
      <c r="G8" s="632">
        <v>0</v>
      </c>
      <c r="H8" s="632">
        <v>0</v>
      </c>
      <c r="I8" s="632">
        <v>0</v>
      </c>
      <c r="J8" s="632">
        <v>0</v>
      </c>
      <c r="K8" s="632">
        <v>0</v>
      </c>
      <c r="L8" s="605">
        <v>0</v>
      </c>
      <c r="M8" s="635">
        <v>0</v>
      </c>
      <c r="N8" s="632">
        <v>0</v>
      </c>
      <c r="O8" s="632">
        <v>0</v>
      </c>
      <c r="P8" s="632">
        <v>0</v>
      </c>
      <c r="Q8" s="632">
        <v>0</v>
      </c>
      <c r="R8" s="632">
        <v>0</v>
      </c>
      <c r="S8" s="605">
        <v>0</v>
      </c>
      <c r="T8" s="636">
        <v>0</v>
      </c>
      <c r="U8" s="636">
        <v>0</v>
      </c>
      <c r="V8" s="637">
        <f t="shared" ref="V8:V20" si="0">SUM(C8:S8)</f>
        <v>0</v>
      </c>
    </row>
    <row r="9" spans="1:22">
      <c r="A9" s="86">
        <v>3</v>
      </c>
      <c r="B9" s="1" t="s">
        <v>153</v>
      </c>
      <c r="C9" s="635">
        <v>0</v>
      </c>
      <c r="D9" s="632">
        <v>0</v>
      </c>
      <c r="E9" s="632">
        <v>0</v>
      </c>
      <c r="F9" s="632">
        <v>0</v>
      </c>
      <c r="G9" s="632">
        <v>0</v>
      </c>
      <c r="H9" s="632">
        <v>0</v>
      </c>
      <c r="I9" s="632">
        <v>0</v>
      </c>
      <c r="J9" s="632">
        <v>0</v>
      </c>
      <c r="K9" s="632">
        <v>0</v>
      </c>
      <c r="L9" s="605">
        <v>0</v>
      </c>
      <c r="M9" s="635">
        <v>0</v>
      </c>
      <c r="N9" s="632">
        <v>0</v>
      </c>
      <c r="O9" s="632">
        <v>0</v>
      </c>
      <c r="P9" s="632">
        <v>0</v>
      </c>
      <c r="Q9" s="632">
        <v>0</v>
      </c>
      <c r="R9" s="632">
        <v>0</v>
      </c>
      <c r="S9" s="605">
        <v>0</v>
      </c>
      <c r="T9" s="636">
        <v>0</v>
      </c>
      <c r="U9" s="636">
        <v>0</v>
      </c>
      <c r="V9" s="637">
        <f t="shared" si="0"/>
        <v>0</v>
      </c>
    </row>
    <row r="10" spans="1:22">
      <c r="A10" s="86">
        <v>4</v>
      </c>
      <c r="B10" s="1" t="s">
        <v>53</v>
      </c>
      <c r="C10" s="635">
        <v>0</v>
      </c>
      <c r="D10" s="632">
        <v>0</v>
      </c>
      <c r="E10" s="632">
        <v>0</v>
      </c>
      <c r="F10" s="632">
        <v>0</v>
      </c>
      <c r="G10" s="632">
        <v>0</v>
      </c>
      <c r="H10" s="632">
        <v>0</v>
      </c>
      <c r="I10" s="632">
        <v>0</v>
      </c>
      <c r="J10" s="632">
        <v>0</v>
      </c>
      <c r="K10" s="632">
        <v>0</v>
      </c>
      <c r="L10" s="605">
        <v>0</v>
      </c>
      <c r="M10" s="635">
        <v>0</v>
      </c>
      <c r="N10" s="632">
        <v>0</v>
      </c>
      <c r="O10" s="632">
        <v>0</v>
      </c>
      <c r="P10" s="632">
        <v>0</v>
      </c>
      <c r="Q10" s="632">
        <v>0</v>
      </c>
      <c r="R10" s="632">
        <v>0</v>
      </c>
      <c r="S10" s="605">
        <v>0</v>
      </c>
      <c r="T10" s="636">
        <v>0</v>
      </c>
      <c r="U10" s="636">
        <v>0</v>
      </c>
      <c r="V10" s="637">
        <f t="shared" si="0"/>
        <v>0</v>
      </c>
    </row>
    <row r="11" spans="1:22">
      <c r="A11" s="86">
        <v>5</v>
      </c>
      <c r="B11" s="1" t="s">
        <v>54</v>
      </c>
      <c r="C11" s="635">
        <v>0</v>
      </c>
      <c r="D11" s="632">
        <v>0</v>
      </c>
      <c r="E11" s="632">
        <v>0</v>
      </c>
      <c r="F11" s="632">
        <v>0</v>
      </c>
      <c r="G11" s="632">
        <v>0</v>
      </c>
      <c r="H11" s="632">
        <v>0</v>
      </c>
      <c r="I11" s="632">
        <v>0</v>
      </c>
      <c r="J11" s="632">
        <v>0</v>
      </c>
      <c r="K11" s="632">
        <v>0</v>
      </c>
      <c r="L11" s="605">
        <v>0</v>
      </c>
      <c r="M11" s="635">
        <v>0</v>
      </c>
      <c r="N11" s="632">
        <v>0</v>
      </c>
      <c r="O11" s="632">
        <v>0</v>
      </c>
      <c r="P11" s="632">
        <v>0</v>
      </c>
      <c r="Q11" s="632">
        <v>0</v>
      </c>
      <c r="R11" s="632">
        <v>0</v>
      </c>
      <c r="S11" s="605">
        <v>0</v>
      </c>
      <c r="T11" s="636">
        <v>0</v>
      </c>
      <c r="U11" s="636">
        <v>0</v>
      </c>
      <c r="V11" s="637">
        <f t="shared" si="0"/>
        <v>0</v>
      </c>
    </row>
    <row r="12" spans="1:22">
      <c r="A12" s="86">
        <v>6</v>
      </c>
      <c r="B12" s="1" t="s">
        <v>55</v>
      </c>
      <c r="C12" s="635">
        <v>0</v>
      </c>
      <c r="D12" s="632">
        <v>0</v>
      </c>
      <c r="E12" s="632">
        <v>0</v>
      </c>
      <c r="F12" s="632">
        <v>0</v>
      </c>
      <c r="G12" s="632">
        <v>0</v>
      </c>
      <c r="H12" s="632">
        <v>0</v>
      </c>
      <c r="I12" s="632">
        <v>0</v>
      </c>
      <c r="J12" s="632">
        <v>0</v>
      </c>
      <c r="K12" s="632">
        <v>0</v>
      </c>
      <c r="L12" s="605">
        <v>0</v>
      </c>
      <c r="M12" s="635">
        <v>0</v>
      </c>
      <c r="N12" s="632">
        <v>0</v>
      </c>
      <c r="O12" s="632">
        <v>0</v>
      </c>
      <c r="P12" s="632">
        <v>0</v>
      </c>
      <c r="Q12" s="632">
        <v>0</v>
      </c>
      <c r="R12" s="632">
        <v>0</v>
      </c>
      <c r="S12" s="605">
        <v>0</v>
      </c>
      <c r="T12" s="636">
        <v>0</v>
      </c>
      <c r="U12" s="636">
        <v>0</v>
      </c>
      <c r="V12" s="637">
        <f t="shared" si="0"/>
        <v>0</v>
      </c>
    </row>
    <row r="13" spans="1:22">
      <c r="A13" s="86">
        <v>7</v>
      </c>
      <c r="B13" s="1" t="s">
        <v>56</v>
      </c>
      <c r="C13" s="635">
        <v>0</v>
      </c>
      <c r="D13" s="632">
        <v>102820654.90791355</v>
      </c>
      <c r="E13" s="632">
        <v>0</v>
      </c>
      <c r="F13" s="632">
        <v>0</v>
      </c>
      <c r="G13" s="632">
        <v>0</v>
      </c>
      <c r="H13" s="632">
        <v>0</v>
      </c>
      <c r="I13" s="632">
        <v>0</v>
      </c>
      <c r="J13" s="632">
        <v>0</v>
      </c>
      <c r="K13" s="632">
        <v>0</v>
      </c>
      <c r="L13" s="605">
        <v>0</v>
      </c>
      <c r="M13" s="635">
        <v>0</v>
      </c>
      <c r="N13" s="632">
        <v>0</v>
      </c>
      <c r="O13" s="632">
        <v>0</v>
      </c>
      <c r="P13" s="632">
        <v>0</v>
      </c>
      <c r="Q13" s="632">
        <v>0</v>
      </c>
      <c r="R13" s="632">
        <v>0</v>
      </c>
      <c r="S13" s="605">
        <v>0</v>
      </c>
      <c r="T13" s="636">
        <v>91548016.85115698</v>
      </c>
      <c r="U13" s="636">
        <v>11272638.056756569</v>
      </c>
      <c r="V13" s="637">
        <f t="shared" si="0"/>
        <v>102820654.90791355</v>
      </c>
    </row>
    <row r="14" spans="1:22">
      <c r="A14" s="86">
        <v>8</v>
      </c>
      <c r="B14" s="1" t="s">
        <v>57</v>
      </c>
      <c r="C14" s="635">
        <v>0</v>
      </c>
      <c r="D14" s="632">
        <v>0</v>
      </c>
      <c r="E14" s="632">
        <v>0</v>
      </c>
      <c r="F14" s="632">
        <v>0</v>
      </c>
      <c r="G14" s="632">
        <v>0</v>
      </c>
      <c r="H14" s="632">
        <v>0</v>
      </c>
      <c r="I14" s="632">
        <v>0</v>
      </c>
      <c r="J14" s="632">
        <v>0</v>
      </c>
      <c r="K14" s="632">
        <v>0</v>
      </c>
      <c r="L14" s="605">
        <v>0</v>
      </c>
      <c r="M14" s="635">
        <v>0</v>
      </c>
      <c r="N14" s="632">
        <v>0</v>
      </c>
      <c r="O14" s="632">
        <v>0</v>
      </c>
      <c r="P14" s="632">
        <v>0</v>
      </c>
      <c r="Q14" s="632">
        <v>0</v>
      </c>
      <c r="R14" s="632">
        <v>0</v>
      </c>
      <c r="S14" s="605">
        <v>0</v>
      </c>
      <c r="T14" s="636">
        <v>0</v>
      </c>
      <c r="U14" s="636">
        <v>0</v>
      </c>
      <c r="V14" s="637">
        <f t="shared" si="0"/>
        <v>0</v>
      </c>
    </row>
    <row r="15" spans="1:22" ht="25.5">
      <c r="A15" s="86">
        <v>9</v>
      </c>
      <c r="B15" s="1" t="s">
        <v>58</v>
      </c>
      <c r="C15" s="635">
        <v>0</v>
      </c>
      <c r="D15" s="632">
        <v>0</v>
      </c>
      <c r="E15" s="632">
        <v>0</v>
      </c>
      <c r="F15" s="632">
        <v>0</v>
      </c>
      <c r="G15" s="632">
        <v>0</v>
      </c>
      <c r="H15" s="632">
        <v>0</v>
      </c>
      <c r="I15" s="632">
        <v>0</v>
      </c>
      <c r="J15" s="632">
        <v>0</v>
      </c>
      <c r="K15" s="632">
        <v>0</v>
      </c>
      <c r="L15" s="605">
        <v>0</v>
      </c>
      <c r="M15" s="635">
        <v>0</v>
      </c>
      <c r="N15" s="632">
        <v>0</v>
      </c>
      <c r="O15" s="632">
        <v>0</v>
      </c>
      <c r="P15" s="632">
        <v>0</v>
      </c>
      <c r="Q15" s="632">
        <v>0</v>
      </c>
      <c r="R15" s="632">
        <v>0</v>
      </c>
      <c r="S15" s="605">
        <v>0</v>
      </c>
      <c r="T15" s="636">
        <v>0</v>
      </c>
      <c r="U15" s="636">
        <v>0</v>
      </c>
      <c r="V15" s="637">
        <f t="shared" si="0"/>
        <v>0</v>
      </c>
    </row>
    <row r="16" spans="1:22">
      <c r="A16" s="86">
        <v>10</v>
      </c>
      <c r="B16" s="1" t="s">
        <v>59</v>
      </c>
      <c r="C16" s="635">
        <v>0</v>
      </c>
      <c r="D16" s="632">
        <v>1024.8495064000001</v>
      </c>
      <c r="E16" s="632">
        <v>0</v>
      </c>
      <c r="F16" s="632">
        <v>0</v>
      </c>
      <c r="G16" s="632">
        <v>0</v>
      </c>
      <c r="H16" s="632">
        <v>0</v>
      </c>
      <c r="I16" s="632">
        <v>0</v>
      </c>
      <c r="J16" s="632">
        <v>0</v>
      </c>
      <c r="K16" s="632">
        <v>0</v>
      </c>
      <c r="L16" s="605">
        <v>0</v>
      </c>
      <c r="M16" s="635">
        <v>0</v>
      </c>
      <c r="N16" s="632">
        <v>0</v>
      </c>
      <c r="O16" s="632">
        <v>0</v>
      </c>
      <c r="P16" s="632">
        <v>0</v>
      </c>
      <c r="Q16" s="632">
        <v>0</v>
      </c>
      <c r="R16" s="632">
        <v>0</v>
      </c>
      <c r="S16" s="605">
        <v>0</v>
      </c>
      <c r="T16" s="636">
        <v>1024.8495064000001</v>
      </c>
      <c r="U16" s="636">
        <v>0</v>
      </c>
      <c r="V16" s="637">
        <f t="shared" si="0"/>
        <v>1024.8495064000001</v>
      </c>
    </row>
    <row r="17" spans="1:22">
      <c r="A17" s="86">
        <v>11</v>
      </c>
      <c r="B17" s="1" t="s">
        <v>60</v>
      </c>
      <c r="C17" s="635">
        <v>0</v>
      </c>
      <c r="D17" s="632">
        <v>0</v>
      </c>
      <c r="E17" s="632">
        <v>0</v>
      </c>
      <c r="F17" s="632">
        <v>0</v>
      </c>
      <c r="G17" s="632">
        <v>0</v>
      </c>
      <c r="H17" s="632">
        <v>0</v>
      </c>
      <c r="I17" s="632">
        <v>0</v>
      </c>
      <c r="J17" s="632">
        <v>0</v>
      </c>
      <c r="K17" s="632">
        <v>0</v>
      </c>
      <c r="L17" s="605">
        <v>0</v>
      </c>
      <c r="M17" s="635">
        <v>0</v>
      </c>
      <c r="N17" s="632">
        <v>0</v>
      </c>
      <c r="O17" s="632">
        <v>0</v>
      </c>
      <c r="P17" s="632">
        <v>0</v>
      </c>
      <c r="Q17" s="632">
        <v>0</v>
      </c>
      <c r="R17" s="632">
        <v>0</v>
      </c>
      <c r="S17" s="605">
        <v>0</v>
      </c>
      <c r="T17" s="636">
        <v>0</v>
      </c>
      <c r="U17" s="636">
        <v>0</v>
      </c>
      <c r="V17" s="637">
        <f t="shared" si="0"/>
        <v>0</v>
      </c>
    </row>
    <row r="18" spans="1:22">
      <c r="A18" s="86">
        <v>12</v>
      </c>
      <c r="B18" s="1" t="s">
        <v>61</v>
      </c>
      <c r="C18" s="635">
        <v>0</v>
      </c>
      <c r="D18" s="632">
        <v>0</v>
      </c>
      <c r="E18" s="632">
        <v>0</v>
      </c>
      <c r="F18" s="632">
        <v>0</v>
      </c>
      <c r="G18" s="632">
        <v>0</v>
      </c>
      <c r="H18" s="632">
        <v>0</v>
      </c>
      <c r="I18" s="632">
        <v>0</v>
      </c>
      <c r="J18" s="632">
        <v>0</v>
      </c>
      <c r="K18" s="632">
        <v>0</v>
      </c>
      <c r="L18" s="605">
        <v>0</v>
      </c>
      <c r="M18" s="635">
        <v>0</v>
      </c>
      <c r="N18" s="632">
        <v>0</v>
      </c>
      <c r="O18" s="632">
        <v>0</v>
      </c>
      <c r="P18" s="632">
        <v>0</v>
      </c>
      <c r="Q18" s="632">
        <v>0</v>
      </c>
      <c r="R18" s="632">
        <v>0</v>
      </c>
      <c r="S18" s="605">
        <v>0</v>
      </c>
      <c r="T18" s="636">
        <v>0</v>
      </c>
      <c r="U18" s="636">
        <v>0</v>
      </c>
      <c r="V18" s="637">
        <f t="shared" si="0"/>
        <v>0</v>
      </c>
    </row>
    <row r="19" spans="1:22">
      <c r="A19" s="86">
        <v>13</v>
      </c>
      <c r="B19" s="1" t="s">
        <v>62</v>
      </c>
      <c r="C19" s="635">
        <v>0</v>
      </c>
      <c r="D19" s="632">
        <v>0</v>
      </c>
      <c r="E19" s="632">
        <v>0</v>
      </c>
      <c r="F19" s="632">
        <v>0</v>
      </c>
      <c r="G19" s="632">
        <v>0</v>
      </c>
      <c r="H19" s="632">
        <v>0</v>
      </c>
      <c r="I19" s="632">
        <v>0</v>
      </c>
      <c r="J19" s="632">
        <v>0</v>
      </c>
      <c r="K19" s="632">
        <v>0</v>
      </c>
      <c r="L19" s="605">
        <v>0</v>
      </c>
      <c r="M19" s="635">
        <v>0</v>
      </c>
      <c r="N19" s="632">
        <v>0</v>
      </c>
      <c r="O19" s="632">
        <v>0</v>
      </c>
      <c r="P19" s="632">
        <v>0</v>
      </c>
      <c r="Q19" s="632">
        <v>0</v>
      </c>
      <c r="R19" s="632">
        <v>0</v>
      </c>
      <c r="S19" s="605">
        <v>0</v>
      </c>
      <c r="T19" s="636">
        <v>0</v>
      </c>
      <c r="U19" s="636">
        <v>0</v>
      </c>
      <c r="V19" s="637">
        <f t="shared" si="0"/>
        <v>0</v>
      </c>
    </row>
    <row r="20" spans="1:22">
      <c r="A20" s="86">
        <v>14</v>
      </c>
      <c r="B20" s="1" t="s">
        <v>63</v>
      </c>
      <c r="C20" s="635">
        <v>0</v>
      </c>
      <c r="D20" s="632">
        <v>18366880.325236492</v>
      </c>
      <c r="E20" s="632">
        <v>0</v>
      </c>
      <c r="F20" s="632">
        <v>0</v>
      </c>
      <c r="G20" s="632">
        <v>0</v>
      </c>
      <c r="H20" s="632">
        <v>0</v>
      </c>
      <c r="I20" s="632">
        <v>0</v>
      </c>
      <c r="J20" s="632">
        <v>0</v>
      </c>
      <c r="K20" s="632">
        <v>0</v>
      </c>
      <c r="L20" s="605">
        <v>0</v>
      </c>
      <c r="M20" s="635">
        <v>0</v>
      </c>
      <c r="N20" s="632">
        <v>0</v>
      </c>
      <c r="O20" s="632">
        <v>0</v>
      </c>
      <c r="P20" s="632">
        <v>0</v>
      </c>
      <c r="Q20" s="632">
        <v>0</v>
      </c>
      <c r="R20" s="632">
        <v>0</v>
      </c>
      <c r="S20" s="605">
        <v>0</v>
      </c>
      <c r="T20" s="636">
        <v>18349890.297932331</v>
      </c>
      <c r="U20" s="636">
        <v>16990.027304163137</v>
      </c>
      <c r="V20" s="637">
        <f t="shared" si="0"/>
        <v>18366880.325236492</v>
      </c>
    </row>
    <row r="21" spans="1:22" ht="13.5" thickBot="1">
      <c r="A21" s="77"/>
      <c r="B21" s="87" t="s">
        <v>64</v>
      </c>
      <c r="C21" s="638">
        <f>SUM(C7:C20)</f>
        <v>0</v>
      </c>
      <c r="D21" s="633">
        <f t="shared" ref="D21:V21" si="1">SUM(D7:D20)</f>
        <v>121188560.08265644</v>
      </c>
      <c r="E21" s="633">
        <f t="shared" si="1"/>
        <v>0</v>
      </c>
      <c r="F21" s="633">
        <f t="shared" si="1"/>
        <v>0</v>
      </c>
      <c r="G21" s="633">
        <f t="shared" si="1"/>
        <v>0</v>
      </c>
      <c r="H21" s="633">
        <f t="shared" si="1"/>
        <v>0</v>
      </c>
      <c r="I21" s="633">
        <f t="shared" si="1"/>
        <v>0</v>
      </c>
      <c r="J21" s="633">
        <f t="shared" si="1"/>
        <v>0</v>
      </c>
      <c r="K21" s="633">
        <f t="shared" si="1"/>
        <v>0</v>
      </c>
      <c r="L21" s="639">
        <f t="shared" si="1"/>
        <v>0</v>
      </c>
      <c r="M21" s="638">
        <f t="shared" si="1"/>
        <v>0</v>
      </c>
      <c r="N21" s="633">
        <f t="shared" si="1"/>
        <v>0</v>
      </c>
      <c r="O21" s="633">
        <f t="shared" si="1"/>
        <v>0</v>
      </c>
      <c r="P21" s="633">
        <f t="shared" si="1"/>
        <v>0</v>
      </c>
      <c r="Q21" s="633">
        <f t="shared" si="1"/>
        <v>0</v>
      </c>
      <c r="R21" s="633">
        <f t="shared" si="1"/>
        <v>0</v>
      </c>
      <c r="S21" s="639">
        <f>SUM(S7:S20)</f>
        <v>0</v>
      </c>
      <c r="T21" s="639">
        <f>SUM(T7:T20)</f>
        <v>109898931.9985957</v>
      </c>
      <c r="U21" s="639">
        <f t="shared" ref="U21" si="2">SUM(U7:U20)</f>
        <v>11289628.084060732</v>
      </c>
      <c r="V21" s="640">
        <f t="shared" si="1"/>
        <v>121188560.08265644</v>
      </c>
    </row>
    <row r="24" spans="1:22">
      <c r="C24" s="643"/>
      <c r="D24" s="643"/>
      <c r="E24" s="643"/>
      <c r="F24" s="643"/>
      <c r="G24" s="643"/>
      <c r="H24" s="643"/>
      <c r="I24" s="643"/>
      <c r="J24" s="643"/>
      <c r="K24" s="643"/>
      <c r="L24" s="643"/>
      <c r="M24" s="643"/>
      <c r="N24" s="643"/>
      <c r="O24" s="643"/>
      <c r="P24" s="643"/>
      <c r="Q24" s="643"/>
      <c r="R24" s="643"/>
      <c r="S24" s="643"/>
      <c r="T24" s="643"/>
      <c r="U24" s="643"/>
      <c r="V24" s="643"/>
    </row>
    <row r="25" spans="1:22">
      <c r="A25" s="44"/>
      <c r="B25" s="44"/>
      <c r="C25" s="643"/>
      <c r="D25" s="643"/>
      <c r="E25" s="643"/>
      <c r="F25" s="643"/>
      <c r="G25" s="643"/>
      <c r="H25" s="643"/>
      <c r="I25" s="643"/>
      <c r="J25" s="643"/>
      <c r="K25" s="643"/>
      <c r="L25" s="643"/>
      <c r="M25" s="643"/>
      <c r="N25" s="643"/>
      <c r="O25" s="643"/>
      <c r="P25" s="643"/>
      <c r="Q25" s="643"/>
      <c r="R25" s="643"/>
      <c r="S25" s="643"/>
      <c r="T25" s="643"/>
      <c r="U25" s="643"/>
      <c r="V25" s="643"/>
    </row>
    <row r="26" spans="1:22">
      <c r="A26" s="44"/>
      <c r="B26" s="26"/>
      <c r="C26" s="643"/>
      <c r="D26" s="643"/>
      <c r="E26" s="643"/>
      <c r="F26" s="643"/>
      <c r="G26" s="643"/>
      <c r="H26" s="643"/>
      <c r="I26" s="643"/>
      <c r="J26" s="643"/>
      <c r="K26" s="643"/>
      <c r="L26" s="643"/>
      <c r="M26" s="643"/>
      <c r="N26" s="643"/>
      <c r="O26" s="643"/>
      <c r="P26" s="643"/>
      <c r="Q26" s="643"/>
      <c r="R26" s="643"/>
      <c r="S26" s="643"/>
      <c r="T26" s="643"/>
      <c r="U26" s="643"/>
      <c r="V26" s="643"/>
    </row>
    <row r="27" spans="1:22">
      <c r="A27" s="44"/>
      <c r="B27" s="44"/>
      <c r="C27" s="643"/>
      <c r="D27" s="643"/>
      <c r="E27" s="643"/>
      <c r="F27" s="643"/>
      <c r="G27" s="643"/>
      <c r="H27" s="643"/>
      <c r="I27" s="643"/>
      <c r="J27" s="643"/>
      <c r="K27" s="643"/>
      <c r="L27" s="643"/>
      <c r="M27" s="643"/>
      <c r="N27" s="643"/>
      <c r="O27" s="643"/>
      <c r="P27" s="643"/>
      <c r="Q27" s="643"/>
      <c r="R27" s="643"/>
      <c r="S27" s="643"/>
      <c r="T27" s="643"/>
      <c r="U27" s="643"/>
      <c r="V27" s="643"/>
    </row>
    <row r="28" spans="1:22">
      <c r="A28" s="44"/>
      <c r="B28" s="26"/>
      <c r="C28" s="643"/>
      <c r="D28" s="643"/>
      <c r="E28" s="643"/>
      <c r="F28" s="643"/>
      <c r="G28" s="643"/>
      <c r="H28" s="643"/>
      <c r="I28" s="643"/>
      <c r="J28" s="643"/>
      <c r="K28" s="643"/>
      <c r="L28" s="643"/>
      <c r="M28" s="643"/>
      <c r="N28" s="643"/>
      <c r="O28" s="643"/>
      <c r="P28" s="643"/>
      <c r="Q28" s="643"/>
      <c r="R28" s="643"/>
      <c r="S28" s="643"/>
      <c r="T28" s="643"/>
      <c r="U28" s="643"/>
      <c r="V28" s="643"/>
    </row>
    <row r="29" spans="1:22">
      <c r="C29" s="643"/>
      <c r="D29" s="643"/>
      <c r="E29" s="643"/>
      <c r="F29" s="643"/>
      <c r="G29" s="643"/>
      <c r="H29" s="643"/>
      <c r="I29" s="643"/>
      <c r="J29" s="643"/>
      <c r="K29" s="643"/>
      <c r="L29" s="643"/>
      <c r="M29" s="643"/>
      <c r="N29" s="643"/>
      <c r="O29" s="643"/>
      <c r="P29" s="643"/>
      <c r="Q29" s="643"/>
      <c r="R29" s="643"/>
      <c r="S29" s="643"/>
      <c r="T29" s="643"/>
      <c r="U29" s="643"/>
      <c r="V29" s="643"/>
    </row>
    <row r="30" spans="1:22">
      <c r="C30" s="643"/>
      <c r="D30" s="643"/>
      <c r="E30" s="643"/>
      <c r="F30" s="643"/>
      <c r="G30" s="643"/>
      <c r="H30" s="643"/>
      <c r="I30" s="643"/>
      <c r="J30" s="643"/>
      <c r="K30" s="643"/>
      <c r="L30" s="643"/>
      <c r="M30" s="643"/>
      <c r="N30" s="643"/>
      <c r="O30" s="643"/>
      <c r="P30" s="643"/>
      <c r="Q30" s="643"/>
      <c r="R30" s="643"/>
      <c r="S30" s="643"/>
      <c r="T30" s="643"/>
      <c r="U30" s="643"/>
      <c r="V30" s="643"/>
    </row>
    <row r="31" spans="1:22">
      <c r="C31" s="643"/>
      <c r="D31" s="643"/>
      <c r="E31" s="643"/>
      <c r="F31" s="643"/>
      <c r="G31" s="643"/>
      <c r="H31" s="643"/>
      <c r="I31" s="643"/>
      <c r="J31" s="643"/>
      <c r="K31" s="643"/>
      <c r="L31" s="643"/>
      <c r="M31" s="643"/>
      <c r="N31" s="643"/>
      <c r="O31" s="643"/>
      <c r="P31" s="643"/>
      <c r="Q31" s="643"/>
      <c r="R31" s="643"/>
      <c r="S31" s="643"/>
      <c r="T31" s="643"/>
      <c r="U31" s="643"/>
      <c r="V31" s="643"/>
    </row>
    <row r="32" spans="1:22">
      <c r="C32" s="643"/>
      <c r="D32" s="643"/>
      <c r="E32" s="643"/>
      <c r="F32" s="643"/>
      <c r="G32" s="643"/>
      <c r="H32" s="643"/>
      <c r="I32" s="643"/>
      <c r="J32" s="643"/>
      <c r="K32" s="643"/>
      <c r="L32" s="643"/>
      <c r="M32" s="643"/>
      <c r="N32" s="643"/>
      <c r="O32" s="643"/>
      <c r="P32" s="643"/>
      <c r="Q32" s="643"/>
      <c r="R32" s="643"/>
      <c r="S32" s="643"/>
      <c r="T32" s="643"/>
      <c r="U32" s="643"/>
      <c r="V32" s="643"/>
    </row>
    <row r="33" spans="3:22">
      <c r="C33" s="643"/>
      <c r="D33" s="643"/>
      <c r="E33" s="643"/>
      <c r="F33" s="643"/>
      <c r="G33" s="643"/>
      <c r="H33" s="643"/>
      <c r="I33" s="643"/>
      <c r="J33" s="643"/>
      <c r="K33" s="643"/>
      <c r="L33" s="643"/>
      <c r="M33" s="643"/>
      <c r="N33" s="643"/>
      <c r="O33" s="643"/>
      <c r="P33" s="643"/>
      <c r="Q33" s="643"/>
      <c r="R33" s="643"/>
      <c r="S33" s="643"/>
      <c r="T33" s="643"/>
      <c r="U33" s="643"/>
      <c r="V33" s="643"/>
    </row>
    <row r="34" spans="3:22">
      <c r="C34" s="643"/>
      <c r="D34" s="643"/>
      <c r="E34" s="643"/>
      <c r="F34" s="643"/>
      <c r="G34" s="643"/>
      <c r="H34" s="643"/>
      <c r="I34" s="643"/>
      <c r="J34" s="643"/>
      <c r="K34" s="643"/>
      <c r="L34" s="643"/>
      <c r="M34" s="643"/>
      <c r="N34" s="643"/>
      <c r="O34" s="643"/>
      <c r="P34" s="643"/>
      <c r="Q34" s="643"/>
      <c r="R34" s="643"/>
      <c r="S34" s="643"/>
      <c r="T34" s="643"/>
      <c r="U34" s="643"/>
      <c r="V34" s="643"/>
    </row>
    <row r="35" spans="3:22">
      <c r="C35" s="643"/>
      <c r="D35" s="643"/>
      <c r="E35" s="643"/>
      <c r="F35" s="643"/>
      <c r="G35" s="643"/>
      <c r="H35" s="643"/>
      <c r="I35" s="643"/>
      <c r="J35" s="643"/>
      <c r="K35" s="643"/>
      <c r="L35" s="643"/>
      <c r="M35" s="643"/>
      <c r="N35" s="643"/>
      <c r="O35" s="643"/>
      <c r="P35" s="643"/>
      <c r="Q35" s="643"/>
      <c r="R35" s="643"/>
      <c r="S35" s="643"/>
      <c r="T35" s="643"/>
      <c r="U35" s="643"/>
      <c r="V35" s="643"/>
    </row>
    <row r="36" spans="3:22">
      <c r="C36" s="643"/>
      <c r="D36" s="643"/>
      <c r="E36" s="643"/>
      <c r="F36" s="643"/>
      <c r="G36" s="643"/>
      <c r="H36" s="643"/>
      <c r="I36" s="643"/>
      <c r="J36" s="643"/>
      <c r="K36" s="643"/>
      <c r="L36" s="643"/>
      <c r="M36" s="643"/>
      <c r="N36" s="643"/>
      <c r="O36" s="643"/>
      <c r="P36" s="643"/>
      <c r="Q36" s="643"/>
      <c r="R36" s="643"/>
      <c r="S36" s="643"/>
      <c r="T36" s="643"/>
      <c r="U36" s="643"/>
      <c r="V36" s="643"/>
    </row>
    <row r="37" spans="3:22">
      <c r="C37" s="643"/>
      <c r="D37" s="643"/>
      <c r="E37" s="643"/>
      <c r="F37" s="643"/>
      <c r="G37" s="643"/>
      <c r="H37" s="643"/>
      <c r="I37" s="643"/>
      <c r="J37" s="643"/>
      <c r="K37" s="643"/>
      <c r="L37" s="643"/>
      <c r="M37" s="643"/>
      <c r="N37" s="643"/>
      <c r="O37" s="643"/>
      <c r="P37" s="643"/>
      <c r="Q37" s="643"/>
      <c r="R37" s="643"/>
      <c r="S37" s="643"/>
      <c r="T37" s="643"/>
      <c r="U37" s="643"/>
      <c r="V37" s="643"/>
    </row>
    <row r="38" spans="3:22">
      <c r="C38" s="643"/>
      <c r="D38" s="643"/>
      <c r="E38" s="643"/>
      <c r="F38" s="643"/>
      <c r="G38" s="643"/>
      <c r="H38" s="643"/>
      <c r="I38" s="643"/>
      <c r="J38" s="643"/>
      <c r="K38" s="643"/>
      <c r="L38" s="643"/>
      <c r="M38" s="643"/>
      <c r="N38" s="643"/>
      <c r="O38" s="643"/>
      <c r="P38" s="643"/>
      <c r="Q38" s="643"/>
      <c r="R38" s="643"/>
      <c r="S38" s="643"/>
      <c r="T38" s="643"/>
      <c r="U38" s="643"/>
      <c r="V38" s="643"/>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P22"/>
  <sheetViews>
    <sheetView showGridLines="0" zoomScale="80" zoomScaleNormal="80" workbookViewId="0">
      <pane xSplit="1" ySplit="7" topLeftCell="B8" activePane="bottomRight" state="frozen"/>
      <selection activeCell="B2" sqref="B2"/>
      <selection pane="topRight" activeCell="B2" sqref="B2"/>
      <selection pane="bottomLeft" activeCell="B2" sqref="B2"/>
      <selection pane="bottomRight"/>
    </sheetView>
  </sheetViews>
  <sheetFormatPr defaultColWidth="9.140625" defaultRowHeight="12.75"/>
  <cols>
    <col min="1" max="1" width="10.5703125" style="4" bestFit="1" customWidth="1"/>
    <col min="2" max="2" width="101.85546875" style="4" customWidth="1"/>
    <col min="3" max="3" width="17.5703125" style="118" customWidth="1"/>
    <col min="4" max="4" width="14.85546875" style="118" bestFit="1" customWidth="1"/>
    <col min="5" max="5" width="17.85546875" style="118" customWidth="1"/>
    <col min="6" max="6" width="15.85546875" style="118" customWidth="1"/>
    <col min="7" max="7" width="17.42578125" style="118" customWidth="1"/>
    <col min="8" max="8" width="15.140625" style="118" customWidth="1"/>
    <col min="9" max="16384" width="9.140625" style="19"/>
  </cols>
  <sheetData>
    <row r="1" spans="1:16">
      <c r="A1" s="2" t="s">
        <v>30</v>
      </c>
      <c r="B1" s="4" t="str">
        <f>'Info '!C2</f>
        <v>JSC Cartu Bank</v>
      </c>
      <c r="C1" s="3"/>
    </row>
    <row r="2" spans="1:16">
      <c r="A2" s="2" t="s">
        <v>31</v>
      </c>
      <c r="B2" s="535">
        <f>'1. key ratios '!B2</f>
        <v>46022</v>
      </c>
      <c r="C2" s="223"/>
    </row>
    <row r="4" spans="1:16" ht="13.5" thickBot="1">
      <c r="A4" s="2" t="s">
        <v>150</v>
      </c>
      <c r="B4" s="79" t="s">
        <v>239</v>
      </c>
    </row>
    <row r="5" spans="1:16">
      <c r="A5" s="80"/>
      <c r="B5" s="88"/>
      <c r="C5" s="139" t="s">
        <v>0</v>
      </c>
      <c r="D5" s="139" t="s">
        <v>1</v>
      </c>
      <c r="E5" s="139" t="s">
        <v>2</v>
      </c>
      <c r="F5" s="139" t="s">
        <v>3</v>
      </c>
      <c r="G5" s="140" t="s">
        <v>4</v>
      </c>
      <c r="H5" s="141" t="s">
        <v>5</v>
      </c>
      <c r="I5" s="89"/>
    </row>
    <row r="6" spans="1:16" s="89" customFormat="1" ht="12.75" customHeight="1">
      <c r="A6" s="90"/>
      <c r="B6" s="769" t="s">
        <v>149</v>
      </c>
      <c r="C6" s="755" t="s">
        <v>232</v>
      </c>
      <c r="D6" s="771" t="s">
        <v>231</v>
      </c>
      <c r="E6" s="772"/>
      <c r="F6" s="755" t="s">
        <v>236</v>
      </c>
      <c r="G6" s="755" t="s">
        <v>237</v>
      </c>
      <c r="H6" s="767" t="s">
        <v>235</v>
      </c>
    </row>
    <row r="7" spans="1:16" ht="38.25">
      <c r="A7" s="92"/>
      <c r="B7" s="770"/>
      <c r="C7" s="756"/>
      <c r="D7" s="142" t="s">
        <v>234</v>
      </c>
      <c r="E7" s="142" t="s">
        <v>233</v>
      </c>
      <c r="F7" s="756"/>
      <c r="G7" s="756"/>
      <c r="H7" s="768"/>
      <c r="I7" s="89"/>
    </row>
    <row r="8" spans="1:16">
      <c r="A8" s="90">
        <v>1</v>
      </c>
      <c r="B8" s="1" t="s">
        <v>51</v>
      </c>
      <c r="C8" s="641">
        <v>325760637.84574485</v>
      </c>
      <c r="D8" s="641">
        <v>0</v>
      </c>
      <c r="E8" s="641">
        <v>0</v>
      </c>
      <c r="F8" s="641">
        <v>258837731.37930262</v>
      </c>
      <c r="G8" s="641">
        <v>258837731.37930262</v>
      </c>
      <c r="H8" s="644">
        <f>G8/(C8+E8)</f>
        <v>0.79456417169059035</v>
      </c>
      <c r="K8" s="598"/>
      <c r="L8" s="598"/>
      <c r="M8" s="598"/>
      <c r="N8" s="598"/>
      <c r="O8" s="598"/>
      <c r="P8" s="598"/>
    </row>
    <row r="9" spans="1:16" ht="15" customHeight="1">
      <c r="A9" s="90">
        <v>2</v>
      </c>
      <c r="B9" s="1" t="s">
        <v>52</v>
      </c>
      <c r="C9" s="641">
        <v>0</v>
      </c>
      <c r="D9" s="641">
        <v>0</v>
      </c>
      <c r="E9" s="641">
        <v>0</v>
      </c>
      <c r="F9" s="641">
        <v>0</v>
      </c>
      <c r="G9" s="641">
        <v>0</v>
      </c>
      <c r="H9" s="645">
        <f>IFERROR(G9/(C9+E9),0)</f>
        <v>0</v>
      </c>
      <c r="K9" s="598"/>
      <c r="L9" s="598"/>
      <c r="M9" s="598"/>
      <c r="N9" s="598"/>
      <c r="O9" s="598"/>
      <c r="P9" s="598"/>
    </row>
    <row r="10" spans="1:16">
      <c r="A10" s="90">
        <v>3</v>
      </c>
      <c r="B10" s="1" t="s">
        <v>153</v>
      </c>
      <c r="C10" s="641">
        <v>0</v>
      </c>
      <c r="D10" s="641">
        <v>0</v>
      </c>
      <c r="E10" s="641">
        <v>0</v>
      </c>
      <c r="F10" s="641">
        <v>0</v>
      </c>
      <c r="G10" s="641">
        <v>0</v>
      </c>
      <c r="H10" s="645">
        <f>IFERROR(G10/(C10+E10),0)</f>
        <v>0</v>
      </c>
      <c r="K10" s="598"/>
      <c r="L10" s="598"/>
      <c r="M10" s="598"/>
      <c r="N10" s="598"/>
      <c r="O10" s="598"/>
      <c r="P10" s="598"/>
    </row>
    <row r="11" spans="1:16">
      <c r="A11" s="90">
        <v>4</v>
      </c>
      <c r="B11" s="1" t="s">
        <v>53</v>
      </c>
      <c r="C11" s="641">
        <v>0</v>
      </c>
      <c r="D11" s="641">
        <v>0</v>
      </c>
      <c r="E11" s="641">
        <v>0</v>
      </c>
      <c r="F11" s="641">
        <v>0</v>
      </c>
      <c r="G11" s="641">
        <v>0</v>
      </c>
      <c r="H11" s="645">
        <f>IFERROR(G11/(C11+E11),0)</f>
        <v>0</v>
      </c>
      <c r="K11" s="598"/>
      <c r="L11" s="598"/>
      <c r="M11" s="598"/>
      <c r="N11" s="598"/>
      <c r="O11" s="598"/>
      <c r="P11" s="598"/>
    </row>
    <row r="12" spans="1:16">
      <c r="A12" s="90">
        <v>5</v>
      </c>
      <c r="B12" s="1" t="s">
        <v>54</v>
      </c>
      <c r="C12" s="641">
        <v>0</v>
      </c>
      <c r="D12" s="641">
        <v>0</v>
      </c>
      <c r="E12" s="641">
        <v>0</v>
      </c>
      <c r="F12" s="641">
        <v>0</v>
      </c>
      <c r="G12" s="641">
        <v>0</v>
      </c>
      <c r="H12" s="645">
        <f>IFERROR(G12/(C12+E12),0)</f>
        <v>0</v>
      </c>
      <c r="K12" s="598"/>
      <c r="L12" s="598"/>
      <c r="M12" s="598"/>
      <c r="N12" s="598"/>
      <c r="O12" s="598"/>
      <c r="P12" s="598"/>
    </row>
    <row r="13" spans="1:16">
      <c r="A13" s="90">
        <v>6</v>
      </c>
      <c r="B13" s="1" t="s">
        <v>55</v>
      </c>
      <c r="C13" s="641">
        <v>300525076.74820077</v>
      </c>
      <c r="D13" s="641">
        <v>0</v>
      </c>
      <c r="E13" s="641">
        <v>0</v>
      </c>
      <c r="F13" s="641">
        <v>127251412.46037745</v>
      </c>
      <c r="G13" s="641">
        <v>127251412.46037745</v>
      </c>
      <c r="H13" s="644">
        <f t="shared" ref="H13:H21" si="0">G13/(C13+E13)</f>
        <v>0.42343026358162072</v>
      </c>
      <c r="K13" s="598"/>
      <c r="L13" s="598"/>
      <c r="M13" s="598"/>
      <c r="N13" s="598"/>
      <c r="O13" s="598"/>
      <c r="P13" s="598"/>
    </row>
    <row r="14" spans="1:16">
      <c r="A14" s="90">
        <v>7</v>
      </c>
      <c r="B14" s="1" t="s">
        <v>56</v>
      </c>
      <c r="C14" s="641">
        <v>1106842195.7133985</v>
      </c>
      <c r="D14" s="641">
        <v>200871559.15269297</v>
      </c>
      <c r="E14" s="641">
        <v>115226957.14377074</v>
      </c>
      <c r="F14" s="641">
        <v>1222069152.8571692</v>
      </c>
      <c r="G14" s="641">
        <v>1119248497.9492557</v>
      </c>
      <c r="H14" s="644">
        <f t="shared" si="0"/>
        <v>0.91586347248228861</v>
      </c>
      <c r="K14" s="598"/>
      <c r="L14" s="598"/>
      <c r="M14" s="598"/>
      <c r="N14" s="598"/>
      <c r="O14" s="598"/>
      <c r="P14" s="598"/>
    </row>
    <row r="15" spans="1:16">
      <c r="A15" s="90">
        <v>8</v>
      </c>
      <c r="B15" s="1" t="s">
        <v>57</v>
      </c>
      <c r="C15" s="641">
        <v>0</v>
      </c>
      <c r="D15" s="641">
        <v>0</v>
      </c>
      <c r="E15" s="641">
        <v>0</v>
      </c>
      <c r="F15" s="641">
        <v>0</v>
      </c>
      <c r="G15" s="641">
        <v>0</v>
      </c>
      <c r="H15" s="645">
        <f>IFERROR(G15/(C15+E15),0)</f>
        <v>0</v>
      </c>
      <c r="K15" s="598"/>
      <c r="L15" s="598"/>
      <c r="M15" s="598"/>
      <c r="N15" s="598"/>
      <c r="O15" s="598"/>
      <c r="P15" s="598"/>
    </row>
    <row r="16" spans="1:16">
      <c r="A16" s="90">
        <v>9</v>
      </c>
      <c r="B16" s="1" t="s">
        <v>58</v>
      </c>
      <c r="C16" s="641">
        <v>0</v>
      </c>
      <c r="D16" s="641">
        <v>0</v>
      </c>
      <c r="E16" s="641">
        <v>0</v>
      </c>
      <c r="F16" s="641">
        <v>0</v>
      </c>
      <c r="G16" s="641">
        <v>0</v>
      </c>
      <c r="H16" s="645">
        <f>IFERROR(G16/(C16+E16),0)</f>
        <v>0</v>
      </c>
      <c r="K16" s="598"/>
      <c r="L16" s="598"/>
      <c r="M16" s="598"/>
      <c r="N16" s="598"/>
      <c r="O16" s="598"/>
      <c r="P16" s="598"/>
    </row>
    <row r="17" spans="1:16">
      <c r="A17" s="90">
        <v>10</v>
      </c>
      <c r="B17" s="1" t="s">
        <v>59</v>
      </c>
      <c r="C17" s="641">
        <v>49953787.280365057</v>
      </c>
      <c r="D17" s="641">
        <v>0</v>
      </c>
      <c r="E17" s="641">
        <v>0</v>
      </c>
      <c r="F17" s="641">
        <v>49953787.280365057</v>
      </c>
      <c r="G17" s="641">
        <v>49952762.430858657</v>
      </c>
      <c r="H17" s="644">
        <f t="shared" si="0"/>
        <v>0.99997948404791315</v>
      </c>
      <c r="K17" s="598"/>
      <c r="L17" s="598"/>
      <c r="M17" s="598"/>
      <c r="N17" s="598"/>
      <c r="O17" s="598"/>
      <c r="P17" s="598"/>
    </row>
    <row r="18" spans="1:16">
      <c r="A18" s="90">
        <v>11</v>
      </c>
      <c r="B18" s="1" t="s">
        <v>60</v>
      </c>
      <c r="C18" s="641">
        <v>0</v>
      </c>
      <c r="D18" s="641">
        <v>0</v>
      </c>
      <c r="E18" s="641">
        <v>0</v>
      </c>
      <c r="F18" s="641">
        <v>0</v>
      </c>
      <c r="G18" s="641">
        <v>0</v>
      </c>
      <c r="H18" s="645">
        <f>IFERROR(G18/(C18+E18),0)</f>
        <v>0</v>
      </c>
      <c r="K18" s="598"/>
      <c r="L18" s="598"/>
      <c r="M18" s="598"/>
      <c r="N18" s="598"/>
      <c r="O18" s="598"/>
      <c r="P18" s="598"/>
    </row>
    <row r="19" spans="1:16">
      <c r="A19" s="90">
        <v>12</v>
      </c>
      <c r="B19" s="1" t="s">
        <v>61</v>
      </c>
      <c r="C19" s="641">
        <v>0</v>
      </c>
      <c r="D19" s="641">
        <v>0</v>
      </c>
      <c r="E19" s="641">
        <v>0</v>
      </c>
      <c r="F19" s="641">
        <v>0</v>
      </c>
      <c r="G19" s="641">
        <v>0</v>
      </c>
      <c r="H19" s="645">
        <f>IFERROR(G19/(C19+E19),0)</f>
        <v>0</v>
      </c>
      <c r="K19" s="598"/>
      <c r="L19" s="598"/>
      <c r="M19" s="598"/>
      <c r="N19" s="598"/>
      <c r="O19" s="598"/>
      <c r="P19" s="598"/>
    </row>
    <row r="20" spans="1:16">
      <c r="A20" s="90">
        <v>13</v>
      </c>
      <c r="B20" s="1" t="s">
        <v>144</v>
      </c>
      <c r="C20" s="641">
        <v>0</v>
      </c>
      <c r="D20" s="641">
        <v>0</v>
      </c>
      <c r="E20" s="641">
        <v>0</v>
      </c>
      <c r="F20" s="641">
        <v>0</v>
      </c>
      <c r="G20" s="641">
        <v>0</v>
      </c>
      <c r="H20" s="645">
        <f>IFERROR(G20/(C20+E20),0)</f>
        <v>0</v>
      </c>
      <c r="K20" s="598"/>
      <c r="L20" s="598"/>
      <c r="M20" s="598"/>
      <c r="N20" s="598"/>
      <c r="O20" s="598"/>
      <c r="P20" s="598"/>
    </row>
    <row r="21" spans="1:16">
      <c r="A21" s="90">
        <v>14</v>
      </c>
      <c r="B21" s="1" t="s">
        <v>63</v>
      </c>
      <c r="C21" s="641">
        <v>164967829.84365827</v>
      </c>
      <c r="D21" s="641">
        <v>2561179.4242019127</v>
      </c>
      <c r="E21" s="641">
        <v>1280589.7121009564</v>
      </c>
      <c r="F21" s="641">
        <v>163968209.08099008</v>
      </c>
      <c r="G21" s="641">
        <v>145601328.75575358</v>
      </c>
      <c r="H21" s="644">
        <f t="shared" si="0"/>
        <v>0.87580579198781094</v>
      </c>
      <c r="K21" s="598"/>
      <c r="L21" s="598"/>
      <c r="M21" s="598"/>
      <c r="N21" s="598"/>
      <c r="O21" s="598"/>
      <c r="P21" s="598"/>
    </row>
    <row r="22" spans="1:16" ht="13.5" thickBot="1">
      <c r="A22" s="93"/>
      <c r="B22" s="94" t="s">
        <v>64</v>
      </c>
      <c r="C22" s="642">
        <f>SUM(C8:C21)</f>
        <v>1948049527.4313672</v>
      </c>
      <c r="D22" s="642">
        <f>SUM(D8:D21)</f>
        <v>203432738.57689488</v>
      </c>
      <c r="E22" s="642">
        <f>SUM(E8:E21)</f>
        <v>116507546.85587169</v>
      </c>
      <c r="F22" s="642">
        <f>SUM(F8:F21)</f>
        <v>1822080293.0582044</v>
      </c>
      <c r="G22" s="642">
        <f>SUM(G8:G21)</f>
        <v>1700891732.9755478</v>
      </c>
      <c r="H22" s="646">
        <f>G22/(C22+E22)</f>
        <v>0.82385309379870653</v>
      </c>
      <c r="K22" s="598"/>
      <c r="L22" s="598"/>
      <c r="M22" s="598"/>
      <c r="N22" s="598"/>
      <c r="O22" s="598"/>
      <c r="P22" s="598"/>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W27"/>
  <sheetViews>
    <sheetView showGridLines="0" zoomScale="80" zoomScaleNormal="80" workbookViewId="0">
      <pane xSplit="2" ySplit="6" topLeftCell="C7" activePane="bottomRight" state="frozen"/>
      <selection activeCell="B2" sqref="B2"/>
      <selection pane="topRight" activeCell="B2" sqref="B2"/>
      <selection pane="bottomLeft" activeCell="B2" sqref="B2"/>
      <selection pane="bottomRight"/>
    </sheetView>
  </sheetViews>
  <sheetFormatPr defaultColWidth="9.140625" defaultRowHeight="12.75"/>
  <cols>
    <col min="1" max="1" width="10.5703125" style="118" bestFit="1" customWidth="1"/>
    <col min="2" max="2" width="104.140625" style="118" customWidth="1"/>
    <col min="3" max="3" width="12.85546875" style="118" customWidth="1"/>
    <col min="4" max="5" width="14.85546875" style="118" bestFit="1" customWidth="1"/>
    <col min="6" max="11" width="12.85546875" style="118" customWidth="1"/>
    <col min="12" max="16384" width="9.140625" style="118"/>
  </cols>
  <sheetData>
    <row r="1" spans="1:23">
      <c r="A1" s="118" t="s">
        <v>30</v>
      </c>
      <c r="B1" s="3" t="str">
        <f>'Info '!C2</f>
        <v>JSC Cartu Bank</v>
      </c>
    </row>
    <row r="2" spans="1:23">
      <c r="A2" s="118" t="s">
        <v>31</v>
      </c>
      <c r="B2" s="535">
        <f>'1. key ratios '!B2</f>
        <v>46022</v>
      </c>
    </row>
    <row r="4" spans="1:23" ht="13.5" thickBot="1">
      <c r="A4" s="118" t="s">
        <v>146</v>
      </c>
      <c r="B4" s="175" t="s">
        <v>240</v>
      </c>
    </row>
    <row r="5" spans="1:23" ht="30" customHeight="1">
      <c r="A5" s="773"/>
      <c r="B5" s="774"/>
      <c r="C5" s="775" t="s">
        <v>292</v>
      </c>
      <c r="D5" s="775"/>
      <c r="E5" s="775"/>
      <c r="F5" s="775" t="s">
        <v>293</v>
      </c>
      <c r="G5" s="775"/>
      <c r="H5" s="775"/>
      <c r="I5" s="775" t="s">
        <v>294</v>
      </c>
      <c r="J5" s="775"/>
      <c r="K5" s="776"/>
    </row>
    <row r="6" spans="1:23">
      <c r="A6" s="151"/>
      <c r="B6" s="152"/>
      <c r="C6" s="21" t="s">
        <v>32</v>
      </c>
      <c r="D6" s="21" t="s">
        <v>33</v>
      </c>
      <c r="E6" s="21" t="s">
        <v>34</v>
      </c>
      <c r="F6" s="21" t="s">
        <v>32</v>
      </c>
      <c r="G6" s="21" t="s">
        <v>33</v>
      </c>
      <c r="H6" s="21" t="s">
        <v>34</v>
      </c>
      <c r="I6" s="21" t="s">
        <v>32</v>
      </c>
      <c r="J6" s="21" t="s">
        <v>33</v>
      </c>
      <c r="K6" s="21" t="s">
        <v>34</v>
      </c>
    </row>
    <row r="7" spans="1:23">
      <c r="A7" s="153" t="s">
        <v>243</v>
      </c>
      <c r="B7" s="154"/>
      <c r="C7" s="654"/>
      <c r="D7" s="654"/>
      <c r="E7" s="654"/>
      <c r="F7" s="654"/>
      <c r="G7" s="654"/>
      <c r="H7" s="654"/>
      <c r="I7" s="654"/>
      <c r="J7" s="654"/>
      <c r="K7" s="655"/>
    </row>
    <row r="8" spans="1:23">
      <c r="A8" s="155">
        <v>1</v>
      </c>
      <c r="B8" s="156" t="s">
        <v>241</v>
      </c>
      <c r="C8" s="656"/>
      <c r="D8" s="656"/>
      <c r="E8" s="656"/>
      <c r="F8" s="657">
        <v>162616515.2992138</v>
      </c>
      <c r="G8" s="657">
        <v>544425190.59263039</v>
      </c>
      <c r="H8" s="657">
        <v>707041705.89184391</v>
      </c>
      <c r="I8" s="657">
        <v>87001468.557233825</v>
      </c>
      <c r="J8" s="657">
        <v>283550737.41011339</v>
      </c>
      <c r="K8" s="658">
        <v>370552205.9673472</v>
      </c>
      <c r="M8" s="647"/>
      <c r="N8" s="647"/>
      <c r="O8" s="647"/>
      <c r="P8" s="647"/>
      <c r="Q8" s="647"/>
      <c r="R8" s="647"/>
      <c r="S8" s="647"/>
      <c r="T8" s="647"/>
      <c r="U8" s="647"/>
      <c r="V8" s="647"/>
      <c r="W8" s="647"/>
    </row>
    <row r="9" spans="1:23">
      <c r="A9" s="153" t="s">
        <v>244</v>
      </c>
      <c r="B9" s="154"/>
      <c r="C9" s="654"/>
      <c r="D9" s="654"/>
      <c r="E9" s="654"/>
      <c r="F9" s="654"/>
      <c r="G9" s="654"/>
      <c r="H9" s="654"/>
      <c r="I9" s="654"/>
      <c r="J9" s="654"/>
      <c r="K9" s="655"/>
      <c r="M9" s="647"/>
      <c r="N9" s="647"/>
      <c r="O9" s="647"/>
      <c r="P9" s="647"/>
      <c r="Q9" s="647"/>
      <c r="R9" s="647"/>
      <c r="S9" s="647"/>
      <c r="T9" s="647"/>
      <c r="U9" s="647"/>
      <c r="V9" s="647"/>
      <c r="W9" s="647"/>
    </row>
    <row r="10" spans="1:23">
      <c r="A10" s="158">
        <v>2</v>
      </c>
      <c r="B10" s="159" t="s">
        <v>252</v>
      </c>
      <c r="C10" s="659">
        <v>28332777.043478221</v>
      </c>
      <c r="D10" s="660">
        <v>408771656.55857915</v>
      </c>
      <c r="E10" s="660">
        <v>437104433.6020574</v>
      </c>
      <c r="F10" s="660">
        <v>4989499.7888266202</v>
      </c>
      <c r="G10" s="660">
        <v>55482640.195381485</v>
      </c>
      <c r="H10" s="660">
        <v>60472139.984208055</v>
      </c>
      <c r="I10" s="660">
        <v>982943.82991304074</v>
      </c>
      <c r="J10" s="660">
        <v>6211942.1865402171</v>
      </c>
      <c r="K10" s="661">
        <v>7194886.0164532596</v>
      </c>
      <c r="M10" s="647"/>
      <c r="N10" s="647"/>
      <c r="O10" s="647"/>
      <c r="P10" s="647"/>
      <c r="Q10" s="647"/>
      <c r="R10" s="647"/>
      <c r="S10" s="647"/>
      <c r="T10" s="647"/>
      <c r="U10" s="647"/>
      <c r="V10" s="647"/>
      <c r="W10" s="647"/>
    </row>
    <row r="11" spans="1:23">
      <c r="A11" s="158">
        <v>3</v>
      </c>
      <c r="B11" s="159" t="s">
        <v>246</v>
      </c>
      <c r="C11" s="659">
        <v>245376889.03594565</v>
      </c>
      <c r="D11" s="660">
        <v>629405356.67356741</v>
      </c>
      <c r="E11" s="660">
        <v>874782245.70951331</v>
      </c>
      <c r="F11" s="660">
        <v>49595417.506873339</v>
      </c>
      <c r="G11" s="660">
        <v>369798326.86581916</v>
      </c>
      <c r="H11" s="660">
        <v>419393744.3726927</v>
      </c>
      <c r="I11" s="660">
        <v>34846580.133840643</v>
      </c>
      <c r="J11" s="660">
        <v>154884457.26265794</v>
      </c>
      <c r="K11" s="661">
        <v>189731037.39649868</v>
      </c>
      <c r="M11" s="647"/>
      <c r="N11" s="647"/>
      <c r="O11" s="647"/>
      <c r="P11" s="647"/>
      <c r="Q11" s="647"/>
      <c r="R11" s="647"/>
      <c r="S11" s="647"/>
      <c r="T11" s="647"/>
      <c r="U11" s="647"/>
      <c r="V11" s="647"/>
      <c r="W11" s="647"/>
    </row>
    <row r="12" spans="1:23">
      <c r="A12" s="158">
        <v>4</v>
      </c>
      <c r="B12" s="159" t="s">
        <v>247</v>
      </c>
      <c r="C12" s="659">
        <v>0</v>
      </c>
      <c r="D12" s="660">
        <v>0</v>
      </c>
      <c r="E12" s="660">
        <v>0</v>
      </c>
      <c r="F12" s="660">
        <v>0</v>
      </c>
      <c r="G12" s="660">
        <v>0</v>
      </c>
      <c r="H12" s="660">
        <v>0</v>
      </c>
      <c r="I12" s="660">
        <v>0</v>
      </c>
      <c r="J12" s="660">
        <v>0</v>
      </c>
      <c r="K12" s="661">
        <v>0</v>
      </c>
      <c r="M12" s="647"/>
      <c r="N12" s="647"/>
      <c r="O12" s="647"/>
      <c r="P12" s="647"/>
      <c r="Q12" s="647"/>
      <c r="R12" s="647"/>
      <c r="S12" s="647"/>
      <c r="T12" s="647"/>
      <c r="U12" s="647"/>
      <c r="V12" s="647"/>
      <c r="W12" s="647"/>
    </row>
    <row r="13" spans="1:23">
      <c r="A13" s="158">
        <v>5</v>
      </c>
      <c r="B13" s="159" t="s">
        <v>255</v>
      </c>
      <c r="C13" s="659">
        <v>71140109.510217339</v>
      </c>
      <c r="D13" s="660">
        <v>125308333.74714014</v>
      </c>
      <c r="E13" s="660">
        <v>196448443.25735751</v>
      </c>
      <c r="F13" s="660">
        <v>11663397.651627174</v>
      </c>
      <c r="G13" s="660">
        <v>17508554.25001407</v>
      </c>
      <c r="H13" s="660">
        <v>29171951.901641238</v>
      </c>
      <c r="I13" s="660">
        <v>4523424.2823967412</v>
      </c>
      <c r="J13" s="660">
        <v>7325351.6310671493</v>
      </c>
      <c r="K13" s="661">
        <v>11848775.913463885</v>
      </c>
      <c r="M13" s="647"/>
      <c r="N13" s="647"/>
      <c r="O13" s="647"/>
      <c r="P13" s="647"/>
      <c r="Q13" s="647"/>
      <c r="R13" s="647"/>
      <c r="S13" s="647"/>
      <c r="T13" s="647"/>
      <c r="U13" s="647"/>
      <c r="V13" s="647"/>
      <c r="W13" s="647"/>
    </row>
    <row r="14" spans="1:23">
      <c r="A14" s="158">
        <v>6</v>
      </c>
      <c r="B14" s="159" t="s">
        <v>287</v>
      </c>
      <c r="C14" s="659">
        <v>0</v>
      </c>
      <c r="D14" s="660">
        <v>0</v>
      </c>
      <c r="E14" s="660">
        <v>0</v>
      </c>
      <c r="F14" s="660">
        <v>0</v>
      </c>
      <c r="G14" s="660">
        <v>0</v>
      </c>
      <c r="H14" s="660">
        <v>0</v>
      </c>
      <c r="I14" s="660">
        <v>0</v>
      </c>
      <c r="J14" s="660">
        <v>0</v>
      </c>
      <c r="K14" s="661">
        <v>0</v>
      </c>
      <c r="M14" s="647"/>
      <c r="N14" s="647"/>
      <c r="O14" s="647"/>
      <c r="P14" s="647"/>
      <c r="Q14" s="647"/>
      <c r="R14" s="647"/>
      <c r="S14" s="647"/>
      <c r="T14" s="647"/>
      <c r="U14" s="647"/>
      <c r="V14" s="647"/>
      <c r="W14" s="647"/>
    </row>
    <row r="15" spans="1:23">
      <c r="A15" s="158">
        <v>7</v>
      </c>
      <c r="B15" s="159" t="s">
        <v>288</v>
      </c>
      <c r="C15" s="659">
        <v>37188691.306094147</v>
      </c>
      <c r="D15" s="660">
        <v>115376996.68731548</v>
      </c>
      <c r="E15" s="660">
        <v>152565687.99340963</v>
      </c>
      <c r="F15" s="660">
        <v>675106.27641304431</v>
      </c>
      <c r="G15" s="660">
        <v>1595570.9004706531</v>
      </c>
      <c r="H15" s="660">
        <v>2270677.1768836961</v>
      </c>
      <c r="I15" s="660">
        <v>675106.27641304431</v>
      </c>
      <c r="J15" s="660">
        <v>1595570.9004706531</v>
      </c>
      <c r="K15" s="661">
        <v>2270677.1768836961</v>
      </c>
      <c r="M15" s="647"/>
      <c r="N15" s="647"/>
      <c r="O15" s="647"/>
      <c r="P15" s="647"/>
      <c r="Q15" s="647"/>
      <c r="R15" s="647"/>
      <c r="S15" s="647"/>
      <c r="T15" s="647"/>
      <c r="U15" s="647"/>
      <c r="V15" s="647"/>
      <c r="W15" s="647"/>
    </row>
    <row r="16" spans="1:23">
      <c r="A16" s="158">
        <v>8</v>
      </c>
      <c r="B16" s="160" t="s">
        <v>248</v>
      </c>
      <c r="C16" s="659">
        <v>382038466.89573538</v>
      </c>
      <c r="D16" s="660">
        <v>1278862343.6666021</v>
      </c>
      <c r="E16" s="660">
        <v>1660900810.5623379</v>
      </c>
      <c r="F16" s="660">
        <v>66923421.223740183</v>
      </c>
      <c r="G16" s="660">
        <v>444385092.21168536</v>
      </c>
      <c r="H16" s="660">
        <v>511308513.4354257</v>
      </c>
      <c r="I16" s="660">
        <v>41028054.522563472</v>
      </c>
      <c r="J16" s="660">
        <v>170017321.98073596</v>
      </c>
      <c r="K16" s="661">
        <v>211045376.50329953</v>
      </c>
      <c r="M16" s="647"/>
      <c r="N16" s="647"/>
      <c r="O16" s="647"/>
      <c r="P16" s="647"/>
      <c r="Q16" s="647"/>
      <c r="R16" s="647"/>
      <c r="S16" s="647"/>
      <c r="T16" s="647"/>
      <c r="U16" s="647"/>
      <c r="V16" s="647"/>
      <c r="W16" s="647"/>
    </row>
    <row r="17" spans="1:23">
      <c r="A17" s="153" t="s">
        <v>245</v>
      </c>
      <c r="B17" s="154"/>
      <c r="C17" s="654"/>
      <c r="D17" s="654"/>
      <c r="E17" s="654"/>
      <c r="F17" s="654"/>
      <c r="G17" s="654"/>
      <c r="H17" s="654"/>
      <c r="I17" s="654"/>
      <c r="J17" s="654"/>
      <c r="K17" s="655"/>
      <c r="M17" s="647"/>
      <c r="N17" s="647"/>
      <c r="O17" s="647"/>
      <c r="P17" s="647"/>
      <c r="Q17" s="647"/>
      <c r="R17" s="647"/>
      <c r="S17" s="647"/>
      <c r="T17" s="647"/>
      <c r="U17" s="647"/>
      <c r="V17" s="647"/>
      <c r="W17" s="647"/>
    </row>
    <row r="18" spans="1:23">
      <c r="A18" s="158">
        <v>9</v>
      </c>
      <c r="B18" s="159" t="s">
        <v>251</v>
      </c>
      <c r="C18" s="659">
        <v>0</v>
      </c>
      <c r="D18" s="660">
        <v>0</v>
      </c>
      <c r="E18" s="660">
        <v>0</v>
      </c>
      <c r="F18" s="660">
        <v>0</v>
      </c>
      <c r="G18" s="660">
        <v>0</v>
      </c>
      <c r="H18" s="660">
        <v>0</v>
      </c>
      <c r="I18" s="660">
        <v>0</v>
      </c>
      <c r="J18" s="660">
        <v>0</v>
      </c>
      <c r="K18" s="661">
        <v>0</v>
      </c>
      <c r="M18" s="647"/>
      <c r="N18" s="647"/>
      <c r="O18" s="647"/>
      <c r="P18" s="647"/>
      <c r="Q18" s="647"/>
      <c r="R18" s="647"/>
      <c r="S18" s="647"/>
      <c r="T18" s="647"/>
      <c r="U18" s="647"/>
      <c r="V18" s="647"/>
      <c r="W18" s="647"/>
    </row>
    <row r="19" spans="1:23">
      <c r="A19" s="158">
        <v>10</v>
      </c>
      <c r="B19" s="159" t="s">
        <v>289</v>
      </c>
      <c r="C19" s="659">
        <v>561597132.80346608</v>
      </c>
      <c r="D19" s="660">
        <v>842818334.77588069</v>
      </c>
      <c r="E19" s="660">
        <v>1404415467.5793471</v>
      </c>
      <c r="F19" s="660">
        <v>15655491.499690978</v>
      </c>
      <c r="G19" s="660">
        <v>9705147.7792074569</v>
      </c>
      <c r="H19" s="660">
        <v>25360639.278898448</v>
      </c>
      <c r="I19" s="660">
        <v>91270675.646779716</v>
      </c>
      <c r="J19" s="660">
        <v>282703621.67717123</v>
      </c>
      <c r="K19" s="661">
        <v>373974297.32395095</v>
      </c>
      <c r="M19" s="647"/>
      <c r="N19" s="647"/>
      <c r="O19" s="647"/>
      <c r="P19" s="647"/>
      <c r="Q19" s="647"/>
      <c r="R19" s="647"/>
      <c r="S19" s="647"/>
      <c r="T19" s="647"/>
      <c r="U19" s="647"/>
      <c r="V19" s="647"/>
      <c r="W19" s="647"/>
    </row>
    <row r="20" spans="1:23">
      <c r="A20" s="158">
        <v>11</v>
      </c>
      <c r="B20" s="159" t="s">
        <v>250</v>
      </c>
      <c r="C20" s="659">
        <v>24796955.966382276</v>
      </c>
      <c r="D20" s="660">
        <v>612466.96380349924</v>
      </c>
      <c r="E20" s="660">
        <v>25409422.930185791</v>
      </c>
      <c r="F20" s="660">
        <v>1019562.0646385406</v>
      </c>
      <c r="G20" s="660">
        <v>4527.5415857608696</v>
      </c>
      <c r="H20" s="660">
        <v>1024089.6062243015</v>
      </c>
      <c r="I20" s="660">
        <v>1019562.0646385406</v>
      </c>
      <c r="J20" s="660">
        <v>4527.5415857608696</v>
      </c>
      <c r="K20" s="661">
        <v>1024089.6062243015</v>
      </c>
      <c r="M20" s="647"/>
      <c r="N20" s="647"/>
      <c r="O20" s="647"/>
      <c r="P20" s="647"/>
      <c r="Q20" s="647"/>
      <c r="R20" s="647"/>
      <c r="S20" s="647"/>
      <c r="T20" s="647"/>
      <c r="U20" s="647"/>
      <c r="V20" s="647"/>
      <c r="W20" s="647"/>
    </row>
    <row r="21" spans="1:23" ht="13.5" thickBot="1">
      <c r="A21" s="161">
        <v>12</v>
      </c>
      <c r="B21" s="162" t="s">
        <v>249</v>
      </c>
      <c r="C21" s="662">
        <v>586394088.76984835</v>
      </c>
      <c r="D21" s="663">
        <v>843430801.73968422</v>
      </c>
      <c r="E21" s="662">
        <v>1429824890.5095329</v>
      </c>
      <c r="F21" s="663">
        <v>16675053.564329518</v>
      </c>
      <c r="G21" s="663">
        <v>9709675.320793217</v>
      </c>
      <c r="H21" s="663">
        <v>26384728.88512275</v>
      </c>
      <c r="I21" s="663">
        <v>92290237.711418256</v>
      </c>
      <c r="J21" s="663">
        <v>282708149.21875697</v>
      </c>
      <c r="K21" s="664">
        <v>374998386.93017524</v>
      </c>
      <c r="M21" s="647"/>
      <c r="N21" s="647"/>
      <c r="O21" s="647"/>
      <c r="P21" s="647"/>
      <c r="Q21" s="647"/>
      <c r="R21" s="647"/>
      <c r="S21" s="647"/>
      <c r="T21" s="647"/>
      <c r="U21" s="647"/>
      <c r="V21" s="647"/>
      <c r="W21" s="647"/>
    </row>
    <row r="22" spans="1:23" ht="38.25" customHeight="1" thickBot="1">
      <c r="A22" s="163"/>
      <c r="B22" s="164"/>
      <c r="C22" s="665"/>
      <c r="D22" s="665"/>
      <c r="E22" s="665"/>
      <c r="F22" s="777" t="s">
        <v>291</v>
      </c>
      <c r="G22" s="778"/>
      <c r="H22" s="778"/>
      <c r="I22" s="777" t="s">
        <v>256</v>
      </c>
      <c r="J22" s="778"/>
      <c r="K22" s="779"/>
      <c r="M22" s="647"/>
      <c r="N22" s="647"/>
      <c r="O22" s="647"/>
      <c r="P22" s="647"/>
      <c r="Q22" s="647"/>
      <c r="R22" s="647"/>
      <c r="S22" s="647"/>
      <c r="T22" s="647"/>
      <c r="U22" s="647"/>
      <c r="V22" s="647"/>
      <c r="W22" s="647"/>
    </row>
    <row r="23" spans="1:23">
      <c r="A23" s="165">
        <v>13</v>
      </c>
      <c r="B23" s="166" t="s">
        <v>241</v>
      </c>
      <c r="C23" s="666"/>
      <c r="D23" s="666"/>
      <c r="E23" s="666"/>
      <c r="F23" s="648">
        <f t="shared" ref="F23:K23" si="0">F8</f>
        <v>162616515.2992138</v>
      </c>
      <c r="G23" s="648">
        <f t="shared" si="0"/>
        <v>544425190.59263039</v>
      </c>
      <c r="H23" s="648">
        <f t="shared" si="0"/>
        <v>707041705.89184391</v>
      </c>
      <c r="I23" s="648">
        <f t="shared" si="0"/>
        <v>87001468.557233825</v>
      </c>
      <c r="J23" s="648">
        <f t="shared" si="0"/>
        <v>283550737.41011339</v>
      </c>
      <c r="K23" s="649">
        <f t="shared" si="0"/>
        <v>370552205.9673472</v>
      </c>
      <c r="M23" s="647"/>
      <c r="N23" s="647"/>
      <c r="O23" s="647"/>
      <c r="P23" s="647"/>
      <c r="Q23" s="647"/>
      <c r="R23" s="647"/>
      <c r="S23" s="647"/>
      <c r="T23" s="647"/>
      <c r="U23" s="647"/>
      <c r="V23" s="647"/>
      <c r="W23" s="647"/>
    </row>
    <row r="24" spans="1:23" ht="13.5" thickBot="1">
      <c r="A24" s="167">
        <v>14</v>
      </c>
      <c r="B24" s="168" t="s">
        <v>253</v>
      </c>
      <c r="C24" s="667"/>
      <c r="D24" s="668"/>
      <c r="E24" s="669"/>
      <c r="F24" s="650">
        <f t="shared" ref="F24:K24" si="1">MAX(F16-F21,F16*0.25)</f>
        <v>50248367.659410663</v>
      </c>
      <c r="G24" s="650">
        <f t="shared" si="1"/>
        <v>434675416.89089215</v>
      </c>
      <c r="H24" s="650">
        <f>MAX(H16-H21,H16*0.25)</f>
        <v>484923784.55030292</v>
      </c>
      <c r="I24" s="650">
        <f t="shared" si="1"/>
        <v>10257013.630640868</v>
      </c>
      <c r="J24" s="650">
        <f t="shared" si="1"/>
        <v>42504330.495183989</v>
      </c>
      <c r="K24" s="651">
        <f t="shared" si="1"/>
        <v>52761344.125824884</v>
      </c>
      <c r="M24" s="647"/>
      <c r="N24" s="647"/>
      <c r="O24" s="647"/>
      <c r="P24" s="647"/>
      <c r="Q24" s="647"/>
      <c r="R24" s="647"/>
      <c r="S24" s="647"/>
      <c r="T24" s="647"/>
      <c r="U24" s="647"/>
      <c r="V24" s="647"/>
      <c r="W24" s="647"/>
    </row>
    <row r="25" spans="1:23" ht="13.5" thickBot="1">
      <c r="A25" s="172">
        <v>15</v>
      </c>
      <c r="B25" s="173" t="s">
        <v>254</v>
      </c>
      <c r="C25" s="174"/>
      <c r="D25" s="174"/>
      <c r="E25" s="174"/>
      <c r="F25" s="652">
        <f t="shared" ref="F25:K25" si="2">F23/F24</f>
        <v>3.2362546859521415</v>
      </c>
      <c r="G25" s="652">
        <f t="shared" si="2"/>
        <v>1.2524867278824892</v>
      </c>
      <c r="H25" s="652">
        <f t="shared" si="2"/>
        <v>1.4580470754750119</v>
      </c>
      <c r="I25" s="652">
        <f t="shared" si="2"/>
        <v>8.4821441883759974</v>
      </c>
      <c r="J25" s="652">
        <f t="shared" si="2"/>
        <v>6.6711023113807544</v>
      </c>
      <c r="K25" s="653">
        <f t="shared" si="2"/>
        <v>7.0231760033189623</v>
      </c>
      <c r="M25" s="647"/>
      <c r="N25" s="647"/>
      <c r="O25" s="647"/>
      <c r="P25" s="647"/>
      <c r="Q25" s="647"/>
      <c r="R25" s="647"/>
      <c r="S25" s="647"/>
      <c r="T25" s="647"/>
      <c r="U25" s="647"/>
      <c r="V25" s="647"/>
      <c r="W25" s="647"/>
    </row>
    <row r="27" spans="1:23" ht="25.5">
      <c r="B27" s="150"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showGridLines="0" zoomScale="80" zoomScaleNormal="80" workbookViewId="0">
      <pane xSplit="1" ySplit="3" topLeftCell="B4" activePane="bottomRight" state="frozen"/>
      <selection activeCell="B2" sqref="B2"/>
      <selection pane="topRight" activeCell="B2" sqref="B2"/>
      <selection pane="bottomLeft" activeCell="B2" sqref="B2"/>
      <selection pane="bottomRight"/>
    </sheetView>
  </sheetViews>
  <sheetFormatPr defaultColWidth="9.140625" defaultRowHeight="12.75"/>
  <cols>
    <col min="1" max="1" width="10.5703125" style="4" bestFit="1" customWidth="1"/>
    <col min="2" max="2" width="95" style="4" customWidth="1"/>
    <col min="3" max="3" width="12.5703125" style="4" bestFit="1" customWidth="1"/>
    <col min="4" max="4" width="11.42578125" style="4" customWidth="1"/>
    <col min="5" max="5" width="18.140625" style="4" bestFit="1" customWidth="1"/>
    <col min="6" max="13" width="12.85546875" style="4" customWidth="1"/>
    <col min="14" max="14" width="31" style="4" bestFit="1" customWidth="1"/>
    <col min="15" max="16" width="9.140625" style="19"/>
    <col min="17" max="17" width="44.140625" style="19" customWidth="1"/>
    <col min="18" max="16384" width="9.140625" style="19"/>
  </cols>
  <sheetData>
    <row r="1" spans="1:17" ht="15">
      <c r="A1" s="419" t="s">
        <v>717</v>
      </c>
      <c r="B1" s="455" t="str">
        <f>'Info '!C2</f>
        <v>JSC Cartu Bank</v>
      </c>
      <c r="C1" s="455"/>
      <c r="D1" s="455"/>
      <c r="E1" s="455"/>
      <c r="F1" s="455"/>
      <c r="G1" s="455"/>
      <c r="H1" s="455"/>
      <c r="I1" s="455"/>
      <c r="J1" s="455"/>
      <c r="K1" s="455"/>
      <c r="L1" s="455"/>
      <c r="M1" s="455"/>
      <c r="N1" s="455"/>
      <c r="O1" s="137"/>
      <c r="P1" s="137"/>
      <c r="Q1" s="137"/>
    </row>
    <row r="2" spans="1:17" ht="14.25" customHeight="1">
      <c r="A2" s="455" t="s">
        <v>718</v>
      </c>
      <c r="B2" s="538">
        <f>'1. key ratios '!B2</f>
        <v>46022</v>
      </c>
      <c r="C2" s="455"/>
      <c r="D2" s="455"/>
      <c r="E2" s="455"/>
      <c r="F2" s="455"/>
      <c r="G2" s="455"/>
      <c r="H2" s="455"/>
      <c r="I2" s="455"/>
      <c r="J2" s="455"/>
      <c r="K2" s="455"/>
      <c r="L2" s="455"/>
      <c r="M2" s="455"/>
      <c r="N2" s="455"/>
      <c r="O2" s="137"/>
      <c r="P2" s="137"/>
      <c r="Q2" s="137"/>
    </row>
    <row r="3" spans="1:17" ht="14.25" customHeight="1">
      <c r="A3" s="455"/>
      <c r="B3" s="137"/>
      <c r="C3" s="137"/>
      <c r="D3" s="137"/>
      <c r="E3" s="137"/>
      <c r="F3" s="137"/>
      <c r="G3" s="137"/>
      <c r="H3" s="137"/>
      <c r="I3" s="137"/>
      <c r="J3" s="137"/>
      <c r="K3" s="137"/>
      <c r="L3" s="137"/>
      <c r="M3" s="137"/>
      <c r="N3" s="137"/>
      <c r="O3" s="137"/>
      <c r="P3" s="137"/>
      <c r="Q3" s="137"/>
    </row>
    <row r="4" spans="1:17" ht="15">
      <c r="A4" s="455"/>
      <c r="B4" s="492" t="s">
        <v>719</v>
      </c>
      <c r="C4" s="137"/>
      <c r="D4" s="137"/>
      <c r="E4" s="137"/>
      <c r="F4" s="137"/>
      <c r="G4" s="137"/>
      <c r="H4" s="137"/>
      <c r="I4" s="137"/>
      <c r="J4" s="137"/>
      <c r="K4" s="137"/>
      <c r="L4" s="137"/>
      <c r="M4" s="137"/>
      <c r="N4" s="137"/>
      <c r="O4" s="137"/>
      <c r="P4" s="137"/>
      <c r="Q4" s="137"/>
    </row>
    <row r="5" spans="1:17" ht="60">
      <c r="A5" s="455"/>
      <c r="B5" s="493" t="s">
        <v>720</v>
      </c>
      <c r="C5" s="494" t="s">
        <v>721</v>
      </c>
      <c r="D5" s="494" t="s">
        <v>722</v>
      </c>
      <c r="E5" s="494" t="s">
        <v>723</v>
      </c>
      <c r="F5" s="494" t="s">
        <v>724</v>
      </c>
      <c r="G5" s="494" t="s">
        <v>725</v>
      </c>
      <c r="H5" s="494" t="s">
        <v>726</v>
      </c>
      <c r="I5" s="495" t="s">
        <v>727</v>
      </c>
      <c r="J5" s="496">
        <v>0.02</v>
      </c>
      <c r="K5" s="496">
        <v>0.2</v>
      </c>
      <c r="L5" s="496">
        <v>0.35</v>
      </c>
      <c r="M5" s="496">
        <v>0.5</v>
      </c>
      <c r="N5" s="496">
        <v>0.75</v>
      </c>
      <c r="O5" s="496">
        <v>1</v>
      </c>
      <c r="P5" s="496">
        <v>1.5</v>
      </c>
      <c r="Q5" s="497" t="s">
        <v>728</v>
      </c>
    </row>
    <row r="6" spans="1:17" ht="15.75">
      <c r="A6" s="455"/>
      <c r="B6" s="498"/>
      <c r="C6" s="499" t="b">
        <f>IF(C7&gt;0,C7,IF(C8&gt;0,C8,IF(C9&gt;0,C9)))</f>
        <v>0</v>
      </c>
      <c r="D6" s="499" t="b">
        <f t="shared" ref="D6:Q6" si="0">IF(D7&gt;0,D7,IF(D8&gt;0,D8,IF(D9&gt;0,D9)))</f>
        <v>0</v>
      </c>
      <c r="E6" s="499" t="b">
        <f t="shared" si="0"/>
        <v>0</v>
      </c>
      <c r="F6" s="499" t="b">
        <f t="shared" si="0"/>
        <v>0</v>
      </c>
      <c r="G6" s="499" t="b">
        <f t="shared" si="0"/>
        <v>0</v>
      </c>
      <c r="H6" s="499"/>
      <c r="I6" s="499" t="b">
        <f t="shared" si="0"/>
        <v>0</v>
      </c>
      <c r="J6" s="499" t="b">
        <f t="shared" si="0"/>
        <v>0</v>
      </c>
      <c r="K6" s="499" t="b">
        <f t="shared" si="0"/>
        <v>0</v>
      </c>
      <c r="L6" s="499" t="b">
        <f t="shared" si="0"/>
        <v>0</v>
      </c>
      <c r="M6" s="499" t="b">
        <f t="shared" si="0"/>
        <v>0</v>
      </c>
      <c r="N6" s="499" t="b">
        <f t="shared" si="0"/>
        <v>0</v>
      </c>
      <c r="O6" s="499" t="b">
        <f t="shared" si="0"/>
        <v>0</v>
      </c>
      <c r="P6" s="499" t="b">
        <f t="shared" si="0"/>
        <v>0</v>
      </c>
      <c r="Q6" s="499" t="b">
        <f t="shared" si="0"/>
        <v>0</v>
      </c>
    </row>
    <row r="7" spans="1:17" ht="15.75">
      <c r="A7" s="455"/>
      <c r="B7" s="500" t="s">
        <v>729</v>
      </c>
      <c r="C7" s="499">
        <f>C11+C15+C19+C23+C27+C31</f>
        <v>0</v>
      </c>
      <c r="D7" s="499"/>
      <c r="E7" s="499"/>
      <c r="F7" s="499">
        <f t="shared" ref="F7:G9" si="1">F11+F15+F19+F23+F27+F31</f>
        <v>0</v>
      </c>
      <c r="G7" s="499">
        <f t="shared" si="1"/>
        <v>0</v>
      </c>
      <c r="H7" s="501">
        <v>1.4</v>
      </c>
      <c r="I7" s="502">
        <f t="shared" ref="I7:I33" si="2">(F7+G7)*H7</f>
        <v>0</v>
      </c>
      <c r="J7" s="499">
        <f>J11+J15+J19+J23+J27+J31</f>
        <v>0</v>
      </c>
      <c r="K7" s="499">
        <f t="shared" ref="J7:Q9" si="3">K11+K15+K19+K23+K27+K31</f>
        <v>0</v>
      </c>
      <c r="L7" s="499">
        <f t="shared" si="3"/>
        <v>0</v>
      </c>
      <c r="M7" s="499">
        <f t="shared" si="3"/>
        <v>0</v>
      </c>
      <c r="N7" s="499">
        <f t="shared" si="3"/>
        <v>0</v>
      </c>
      <c r="O7" s="499">
        <f t="shared" si="3"/>
        <v>0</v>
      </c>
      <c r="P7" s="499">
        <f t="shared" si="3"/>
        <v>0</v>
      </c>
      <c r="Q7" s="499">
        <f>Q11+Q15+Q19+Q23+Q27+Q31</f>
        <v>0</v>
      </c>
    </row>
    <row r="8" spans="1:17" ht="15.75">
      <c r="A8" s="455"/>
      <c r="B8" s="500" t="s">
        <v>730</v>
      </c>
      <c r="C8" s="499">
        <f>C12+C16+C20+C24+C28+C32</f>
        <v>0</v>
      </c>
      <c r="D8" s="499"/>
      <c r="E8" s="499"/>
      <c r="F8" s="499">
        <f t="shared" si="1"/>
        <v>0</v>
      </c>
      <c r="G8" s="499">
        <f t="shared" si="1"/>
        <v>0</v>
      </c>
      <c r="H8" s="501">
        <v>1.4</v>
      </c>
      <c r="I8" s="502">
        <f t="shared" si="2"/>
        <v>0</v>
      </c>
      <c r="J8" s="499">
        <f t="shared" si="3"/>
        <v>0</v>
      </c>
      <c r="K8" s="499">
        <f t="shared" si="3"/>
        <v>0</v>
      </c>
      <c r="L8" s="499">
        <f t="shared" si="3"/>
        <v>0</v>
      </c>
      <c r="M8" s="499">
        <f t="shared" si="3"/>
        <v>0</v>
      </c>
      <c r="N8" s="499">
        <f t="shared" si="3"/>
        <v>0</v>
      </c>
      <c r="O8" s="499">
        <f t="shared" si="3"/>
        <v>0</v>
      </c>
      <c r="P8" s="499">
        <f t="shared" si="3"/>
        <v>0</v>
      </c>
      <c r="Q8" s="499">
        <f>Q12+Q16+Q20+Q24+Q28+Q32</f>
        <v>0</v>
      </c>
    </row>
    <row r="9" spans="1:17" ht="15.75">
      <c r="A9" s="455"/>
      <c r="B9" s="500" t="s">
        <v>737</v>
      </c>
      <c r="C9" s="499">
        <f>C13+C17+C21+C25+C29+C33</f>
        <v>0</v>
      </c>
      <c r="D9" s="499"/>
      <c r="E9" s="499"/>
      <c r="F9" s="499">
        <f t="shared" si="1"/>
        <v>0</v>
      </c>
      <c r="G9" s="499">
        <f t="shared" si="1"/>
        <v>0</v>
      </c>
      <c r="H9" s="501">
        <v>1.4</v>
      </c>
      <c r="I9" s="502">
        <f t="shared" si="2"/>
        <v>0</v>
      </c>
      <c r="J9" s="499">
        <f t="shared" si="3"/>
        <v>0</v>
      </c>
      <c r="K9" s="499">
        <f t="shared" si="3"/>
        <v>0</v>
      </c>
      <c r="L9" s="499">
        <f t="shared" si="3"/>
        <v>0</v>
      </c>
      <c r="M9" s="499">
        <f t="shared" si="3"/>
        <v>0</v>
      </c>
      <c r="N9" s="499">
        <f t="shared" si="3"/>
        <v>0</v>
      </c>
      <c r="O9" s="499">
        <f t="shared" si="3"/>
        <v>0</v>
      </c>
      <c r="P9" s="499">
        <f t="shared" si="3"/>
        <v>0</v>
      </c>
      <c r="Q9" s="499">
        <f t="shared" si="3"/>
        <v>0</v>
      </c>
    </row>
    <row r="10" spans="1:17" ht="15.75">
      <c r="A10" s="455"/>
      <c r="B10" s="503" t="s">
        <v>731</v>
      </c>
      <c r="C10" s="504"/>
      <c r="D10" s="504"/>
      <c r="E10" s="504"/>
      <c r="F10" s="504"/>
      <c r="G10" s="504"/>
      <c r="H10" s="501">
        <v>1.4</v>
      </c>
      <c r="I10" s="502">
        <f t="shared" si="2"/>
        <v>0</v>
      </c>
      <c r="J10" s="505"/>
      <c r="K10" s="505"/>
      <c r="L10" s="505"/>
      <c r="M10" s="505"/>
      <c r="N10" s="505"/>
      <c r="O10" s="505"/>
      <c r="P10" s="505"/>
      <c r="Q10" s="499">
        <f>SUM(Q11:Q13)</f>
        <v>0</v>
      </c>
    </row>
    <row r="11" spans="1:17" ht="15.75">
      <c r="A11" s="455"/>
      <c r="B11" s="506" t="s">
        <v>729</v>
      </c>
      <c r="C11" s="504"/>
      <c r="D11" s="504"/>
      <c r="E11" s="504"/>
      <c r="F11" s="504"/>
      <c r="G11" s="504"/>
      <c r="H11" s="501">
        <v>1.4</v>
      </c>
      <c r="I11" s="502">
        <f t="shared" si="2"/>
        <v>0</v>
      </c>
      <c r="J11" s="505"/>
      <c r="K11" s="505"/>
      <c r="L11" s="505"/>
      <c r="M11" s="505"/>
      <c r="N11" s="505"/>
      <c r="O11" s="505"/>
      <c r="P11" s="505"/>
      <c r="Q11" s="499">
        <f>SUMPRODUCT($J$5:$P$5,J11:P11)</f>
        <v>0</v>
      </c>
    </row>
    <row r="12" spans="1:17" ht="15.75">
      <c r="A12" s="455"/>
      <c r="B12" s="506" t="s">
        <v>730</v>
      </c>
      <c r="C12" s="504"/>
      <c r="D12" s="504"/>
      <c r="E12" s="504"/>
      <c r="F12" s="504"/>
      <c r="G12" s="504"/>
      <c r="H12" s="501">
        <v>1.4</v>
      </c>
      <c r="I12" s="502">
        <f t="shared" si="2"/>
        <v>0</v>
      </c>
      <c r="J12" s="505"/>
      <c r="K12" s="505"/>
      <c r="L12" s="505"/>
      <c r="M12" s="505"/>
      <c r="N12" s="505"/>
      <c r="O12" s="505"/>
      <c r="P12" s="505"/>
      <c r="Q12" s="499">
        <f t="shared" ref="Q12:Q13" si="4">SUMPRODUCT($J$5:$P$5,J12:P12)</f>
        <v>0</v>
      </c>
    </row>
    <row r="13" spans="1:17" ht="15.75">
      <c r="A13" s="455"/>
      <c r="B13" s="506" t="s">
        <v>737</v>
      </c>
      <c r="C13" s="504"/>
      <c r="D13" s="504"/>
      <c r="E13" s="504"/>
      <c r="F13" s="504"/>
      <c r="G13" s="504"/>
      <c r="H13" s="501">
        <v>1.4</v>
      </c>
      <c r="I13" s="502">
        <f t="shared" si="2"/>
        <v>0</v>
      </c>
      <c r="J13" s="505"/>
      <c r="K13" s="505"/>
      <c r="L13" s="505"/>
      <c r="M13" s="505"/>
      <c r="N13" s="505"/>
      <c r="O13" s="505"/>
      <c r="P13" s="505"/>
      <c r="Q13" s="499">
        <f t="shared" si="4"/>
        <v>0</v>
      </c>
    </row>
    <row r="14" spans="1:17" ht="15.75">
      <c r="A14" s="455"/>
      <c r="B14" s="503" t="s">
        <v>732</v>
      </c>
      <c r="C14" s="504"/>
      <c r="D14" s="504"/>
      <c r="E14" s="504"/>
      <c r="F14" s="504"/>
      <c r="G14" s="504"/>
      <c r="H14" s="501">
        <v>1.4</v>
      </c>
      <c r="I14" s="502">
        <f t="shared" si="2"/>
        <v>0</v>
      </c>
      <c r="J14" s="505"/>
      <c r="K14" s="505"/>
      <c r="L14" s="505"/>
      <c r="M14" s="505"/>
      <c r="N14" s="505"/>
      <c r="O14" s="505"/>
      <c r="P14" s="505"/>
      <c r="Q14" s="499">
        <f>SUM(Q15:Q17)</f>
        <v>0</v>
      </c>
    </row>
    <row r="15" spans="1:17" ht="15.75">
      <c r="A15" s="455"/>
      <c r="B15" s="506" t="s">
        <v>729</v>
      </c>
      <c r="C15" s="504"/>
      <c r="D15" s="504"/>
      <c r="E15" s="504"/>
      <c r="F15" s="504"/>
      <c r="G15" s="504"/>
      <c r="H15" s="501">
        <v>1.4</v>
      </c>
      <c r="I15" s="502">
        <f t="shared" si="2"/>
        <v>0</v>
      </c>
      <c r="J15" s="505"/>
      <c r="K15" s="505"/>
      <c r="L15" s="505"/>
      <c r="M15" s="505"/>
      <c r="N15" s="505"/>
      <c r="O15" s="505"/>
      <c r="P15" s="505"/>
      <c r="Q15" s="499">
        <f>SUMPRODUCT($J$5:$P$5,J15:P15)</f>
        <v>0</v>
      </c>
    </row>
    <row r="16" spans="1:17" ht="15.75">
      <c r="A16" s="455"/>
      <c r="B16" s="506" t="s">
        <v>730</v>
      </c>
      <c r="C16" s="504"/>
      <c r="D16" s="504"/>
      <c r="E16" s="504"/>
      <c r="F16" s="504"/>
      <c r="G16" s="504"/>
      <c r="H16" s="501">
        <v>1.4</v>
      </c>
      <c r="I16" s="502">
        <f t="shared" si="2"/>
        <v>0</v>
      </c>
      <c r="J16" s="505"/>
      <c r="K16" s="505"/>
      <c r="L16" s="505"/>
      <c r="M16" s="505"/>
      <c r="N16" s="505"/>
      <c r="O16" s="505"/>
      <c r="P16" s="505"/>
      <c r="Q16" s="499">
        <f t="shared" ref="Q16:Q17" si="5">SUMPRODUCT($J$5:$P$5,J16:P16)</f>
        <v>0</v>
      </c>
    </row>
    <row r="17" spans="1:17" ht="15.75">
      <c r="A17" s="455"/>
      <c r="B17" s="506" t="s">
        <v>737</v>
      </c>
      <c r="C17" s="504"/>
      <c r="D17" s="504"/>
      <c r="E17" s="504"/>
      <c r="F17" s="504"/>
      <c r="G17" s="504"/>
      <c r="H17" s="501">
        <v>1.4</v>
      </c>
      <c r="I17" s="502">
        <f t="shared" si="2"/>
        <v>0</v>
      </c>
      <c r="J17" s="505"/>
      <c r="K17" s="505"/>
      <c r="L17" s="505"/>
      <c r="M17" s="505"/>
      <c r="N17" s="505"/>
      <c r="O17" s="505"/>
      <c r="P17" s="505"/>
      <c r="Q17" s="499">
        <f t="shared" si="5"/>
        <v>0</v>
      </c>
    </row>
    <row r="18" spans="1:17" ht="15.75">
      <c r="A18" s="455"/>
      <c r="B18" s="503" t="s">
        <v>733</v>
      </c>
      <c r="C18" s="504"/>
      <c r="D18" s="504"/>
      <c r="E18" s="504"/>
      <c r="F18" s="504"/>
      <c r="G18" s="504"/>
      <c r="H18" s="501">
        <v>1.4</v>
      </c>
      <c r="I18" s="502">
        <f t="shared" si="2"/>
        <v>0</v>
      </c>
      <c r="J18" s="505"/>
      <c r="K18" s="505"/>
      <c r="L18" s="505"/>
      <c r="M18" s="505"/>
      <c r="N18" s="505"/>
      <c r="O18" s="505"/>
      <c r="P18" s="505"/>
      <c r="Q18" s="499">
        <f>SUM(Q19:Q21)</f>
        <v>0</v>
      </c>
    </row>
    <row r="19" spans="1:17" ht="15.75">
      <c r="A19" s="455"/>
      <c r="B19" s="506" t="s">
        <v>729</v>
      </c>
      <c r="C19" s="504"/>
      <c r="D19" s="504"/>
      <c r="E19" s="504"/>
      <c r="F19" s="504"/>
      <c r="G19" s="504"/>
      <c r="H19" s="501">
        <v>1.4</v>
      </c>
      <c r="I19" s="502">
        <f t="shared" si="2"/>
        <v>0</v>
      </c>
      <c r="J19" s="505"/>
      <c r="K19" s="505"/>
      <c r="L19" s="505"/>
      <c r="M19" s="505"/>
      <c r="N19" s="505"/>
      <c r="O19" s="505"/>
      <c r="P19" s="505"/>
      <c r="Q19" s="499">
        <f>SUMPRODUCT($J$5:$P$5,J19:P19)</f>
        <v>0</v>
      </c>
    </row>
    <row r="20" spans="1:17" ht="15.75">
      <c r="A20" s="455"/>
      <c r="B20" s="506" t="s">
        <v>730</v>
      </c>
      <c r="C20" s="504"/>
      <c r="D20" s="504"/>
      <c r="E20" s="504"/>
      <c r="F20" s="504"/>
      <c r="G20" s="504"/>
      <c r="H20" s="501">
        <v>1.4</v>
      </c>
      <c r="I20" s="502">
        <f t="shared" si="2"/>
        <v>0</v>
      </c>
      <c r="J20" s="505"/>
      <c r="K20" s="505"/>
      <c r="L20" s="505"/>
      <c r="M20" s="505"/>
      <c r="N20" s="505"/>
      <c r="O20" s="505"/>
      <c r="P20" s="505"/>
      <c r="Q20" s="499">
        <f t="shared" ref="Q20:Q21" si="6">SUMPRODUCT($J$5:$P$5,J20:P20)</f>
        <v>0</v>
      </c>
    </row>
    <row r="21" spans="1:17" ht="15.75">
      <c r="A21" s="455"/>
      <c r="B21" s="506" t="s">
        <v>737</v>
      </c>
      <c r="C21" s="504"/>
      <c r="D21" s="504"/>
      <c r="E21" s="504"/>
      <c r="F21" s="504"/>
      <c r="G21" s="504"/>
      <c r="H21" s="501">
        <v>1.4</v>
      </c>
      <c r="I21" s="502">
        <f t="shared" si="2"/>
        <v>0</v>
      </c>
      <c r="J21" s="505"/>
      <c r="K21" s="505"/>
      <c r="L21" s="505"/>
      <c r="M21" s="505"/>
      <c r="N21" s="505"/>
      <c r="O21" s="505"/>
      <c r="P21" s="505"/>
      <c r="Q21" s="499">
        <f t="shared" si="6"/>
        <v>0</v>
      </c>
    </row>
    <row r="22" spans="1:17" ht="15.75">
      <c r="A22" s="455"/>
      <c r="B22" s="503" t="s">
        <v>734</v>
      </c>
      <c r="C22" s="504"/>
      <c r="D22" s="504"/>
      <c r="E22" s="504"/>
      <c r="F22" s="504"/>
      <c r="G22" s="504"/>
      <c r="H22" s="501">
        <v>1.4</v>
      </c>
      <c r="I22" s="502">
        <f t="shared" si="2"/>
        <v>0</v>
      </c>
      <c r="J22" s="505"/>
      <c r="K22" s="505"/>
      <c r="L22" s="505"/>
      <c r="M22" s="505"/>
      <c r="N22" s="505"/>
      <c r="O22" s="505"/>
      <c r="P22" s="505"/>
      <c r="Q22" s="499">
        <f>SUM(Q23:Q25)</f>
        <v>0</v>
      </c>
    </row>
    <row r="23" spans="1:17" ht="15.75">
      <c r="A23" s="455"/>
      <c r="B23" s="506" t="s">
        <v>729</v>
      </c>
      <c r="C23" s="504"/>
      <c r="D23" s="504"/>
      <c r="E23" s="504"/>
      <c r="F23" s="504"/>
      <c r="G23" s="504"/>
      <c r="H23" s="501">
        <v>1.4</v>
      </c>
      <c r="I23" s="502">
        <f t="shared" si="2"/>
        <v>0</v>
      </c>
      <c r="J23" s="505"/>
      <c r="K23" s="505"/>
      <c r="L23" s="505"/>
      <c r="M23" s="505"/>
      <c r="N23" s="505"/>
      <c r="O23" s="505"/>
      <c r="P23" s="505"/>
      <c r="Q23" s="499">
        <f>SUMPRODUCT($J$5:$P$5,J23:P23)</f>
        <v>0</v>
      </c>
    </row>
    <row r="24" spans="1:17" ht="15.75">
      <c r="A24" s="455"/>
      <c r="B24" s="506" t="s">
        <v>730</v>
      </c>
      <c r="C24" s="504"/>
      <c r="D24" s="504"/>
      <c r="E24" s="504"/>
      <c r="F24" s="504"/>
      <c r="G24" s="504"/>
      <c r="H24" s="501">
        <v>1.4</v>
      </c>
      <c r="I24" s="502">
        <f t="shared" si="2"/>
        <v>0</v>
      </c>
      <c r="J24" s="505"/>
      <c r="K24" s="505"/>
      <c r="L24" s="505"/>
      <c r="M24" s="505"/>
      <c r="N24" s="505"/>
      <c r="O24" s="505"/>
      <c r="P24" s="505"/>
      <c r="Q24" s="499">
        <f t="shared" ref="Q24:Q25" si="7">SUMPRODUCT($J$5:$P$5,J24:P24)</f>
        <v>0</v>
      </c>
    </row>
    <row r="25" spans="1:17" ht="15.75">
      <c r="A25" s="455"/>
      <c r="B25" s="506" t="s">
        <v>737</v>
      </c>
      <c r="C25" s="504"/>
      <c r="D25" s="504"/>
      <c r="E25" s="504"/>
      <c r="F25" s="504"/>
      <c r="G25" s="504"/>
      <c r="H25" s="501">
        <v>1.4</v>
      </c>
      <c r="I25" s="502">
        <f t="shared" si="2"/>
        <v>0</v>
      </c>
      <c r="J25" s="505"/>
      <c r="K25" s="505"/>
      <c r="L25" s="505"/>
      <c r="M25" s="505"/>
      <c r="N25" s="505"/>
      <c r="O25" s="505"/>
      <c r="P25" s="505"/>
      <c r="Q25" s="499">
        <f t="shared" si="7"/>
        <v>0</v>
      </c>
    </row>
    <row r="26" spans="1:17" ht="15.75">
      <c r="A26" s="455"/>
      <c r="B26" s="503" t="s">
        <v>735</v>
      </c>
      <c r="C26" s="504"/>
      <c r="D26" s="504"/>
      <c r="E26" s="504"/>
      <c r="F26" s="504"/>
      <c r="G26" s="504"/>
      <c r="H26" s="501">
        <v>1.4</v>
      </c>
      <c r="I26" s="502">
        <f t="shared" si="2"/>
        <v>0</v>
      </c>
      <c r="J26" s="505"/>
      <c r="K26" s="505"/>
      <c r="L26" s="505"/>
      <c r="M26" s="505"/>
      <c r="N26" s="505"/>
      <c r="O26" s="505"/>
      <c r="P26" s="505"/>
      <c r="Q26" s="499">
        <f>SUM(Q27:Q29)</f>
        <v>0</v>
      </c>
    </row>
    <row r="27" spans="1:17" ht="15.75">
      <c r="A27" s="455"/>
      <c r="B27" s="506" t="s">
        <v>729</v>
      </c>
      <c r="C27" s="504"/>
      <c r="D27" s="504"/>
      <c r="E27" s="504"/>
      <c r="F27" s="504"/>
      <c r="G27" s="504"/>
      <c r="H27" s="501">
        <v>1.4</v>
      </c>
      <c r="I27" s="502">
        <f t="shared" si="2"/>
        <v>0</v>
      </c>
      <c r="J27" s="505"/>
      <c r="K27" s="505"/>
      <c r="L27" s="505"/>
      <c r="M27" s="505"/>
      <c r="N27" s="505"/>
      <c r="O27" s="505"/>
      <c r="P27" s="505"/>
      <c r="Q27" s="499">
        <f>SUMPRODUCT($J$5:$P$5,J27:P27)</f>
        <v>0</v>
      </c>
    </row>
    <row r="28" spans="1:17" ht="15.75">
      <c r="A28" s="455"/>
      <c r="B28" s="506" t="s">
        <v>730</v>
      </c>
      <c r="C28" s="504"/>
      <c r="D28" s="504"/>
      <c r="E28" s="504"/>
      <c r="F28" s="504"/>
      <c r="G28" s="504"/>
      <c r="H28" s="501">
        <v>1.4</v>
      </c>
      <c r="I28" s="502">
        <f t="shared" si="2"/>
        <v>0</v>
      </c>
      <c r="J28" s="505"/>
      <c r="K28" s="505"/>
      <c r="L28" s="505"/>
      <c r="M28" s="505"/>
      <c r="N28" s="505"/>
      <c r="O28" s="505"/>
      <c r="P28" s="505"/>
      <c r="Q28" s="499">
        <f t="shared" ref="Q28:Q29" si="8">SUMPRODUCT($J$5:$P$5,J28:P28)</f>
        <v>0</v>
      </c>
    </row>
    <row r="29" spans="1:17" ht="15.75">
      <c r="A29" s="455"/>
      <c r="B29" s="506" t="s">
        <v>737</v>
      </c>
      <c r="C29" s="504"/>
      <c r="D29" s="504"/>
      <c r="E29" s="504"/>
      <c r="F29" s="504"/>
      <c r="G29" s="504"/>
      <c r="H29" s="501">
        <v>1.4</v>
      </c>
      <c r="I29" s="502">
        <f t="shared" si="2"/>
        <v>0</v>
      </c>
      <c r="J29" s="505"/>
      <c r="K29" s="505"/>
      <c r="L29" s="505"/>
      <c r="M29" s="505"/>
      <c r="N29" s="505"/>
      <c r="O29" s="505"/>
      <c r="P29" s="505"/>
      <c r="Q29" s="499">
        <f t="shared" si="8"/>
        <v>0</v>
      </c>
    </row>
    <row r="30" spans="1:17" ht="15.75">
      <c r="A30" s="455"/>
      <c r="B30" s="507" t="s">
        <v>736</v>
      </c>
      <c r="C30" s="504"/>
      <c r="D30" s="504"/>
      <c r="E30" s="504"/>
      <c r="F30" s="504"/>
      <c r="G30" s="504"/>
      <c r="H30" s="501">
        <v>1.4</v>
      </c>
      <c r="I30" s="502">
        <f t="shared" si="2"/>
        <v>0</v>
      </c>
      <c r="J30" s="505"/>
      <c r="K30" s="505"/>
      <c r="L30" s="505"/>
      <c r="M30" s="505"/>
      <c r="N30" s="505"/>
      <c r="O30" s="505"/>
      <c r="P30" s="505"/>
      <c r="Q30" s="499">
        <f>SUM(Q31:Q33)</f>
        <v>0</v>
      </c>
    </row>
    <row r="31" spans="1:17" ht="15.75">
      <c r="A31" s="455"/>
      <c r="B31" s="506" t="s">
        <v>729</v>
      </c>
      <c r="C31" s="504"/>
      <c r="D31" s="504"/>
      <c r="E31" s="504"/>
      <c r="F31" s="504"/>
      <c r="G31" s="504"/>
      <c r="H31" s="501">
        <v>1.4</v>
      </c>
      <c r="I31" s="502">
        <f t="shared" si="2"/>
        <v>0</v>
      </c>
      <c r="J31" s="505"/>
      <c r="K31" s="505"/>
      <c r="L31" s="505"/>
      <c r="M31" s="505"/>
      <c r="N31" s="505"/>
      <c r="O31" s="505"/>
      <c r="P31" s="505"/>
      <c r="Q31" s="499">
        <f>SUMPRODUCT($J$5:$P$5,J31:P31)</f>
        <v>0</v>
      </c>
    </row>
    <row r="32" spans="1:17" ht="15.75">
      <c r="A32" s="455"/>
      <c r="B32" s="506" t="s">
        <v>730</v>
      </c>
      <c r="C32" s="504"/>
      <c r="D32" s="504"/>
      <c r="E32" s="504"/>
      <c r="F32" s="504"/>
      <c r="G32" s="504"/>
      <c r="H32" s="501">
        <v>1.4</v>
      </c>
      <c r="I32" s="502">
        <f t="shared" si="2"/>
        <v>0</v>
      </c>
      <c r="J32" s="505"/>
      <c r="K32" s="505"/>
      <c r="L32" s="505"/>
      <c r="M32" s="505"/>
      <c r="N32" s="505"/>
      <c r="O32" s="505"/>
      <c r="P32" s="505"/>
      <c r="Q32" s="499">
        <f t="shared" ref="Q32:Q33" si="9">SUMPRODUCT($J$5:$P$5,J32:P32)</f>
        <v>0</v>
      </c>
    </row>
    <row r="33" spans="1:17" ht="15.75">
      <c r="A33" s="455"/>
      <c r="B33" s="506" t="s">
        <v>737</v>
      </c>
      <c r="C33" s="504"/>
      <c r="D33" s="504"/>
      <c r="E33" s="504"/>
      <c r="F33" s="504"/>
      <c r="G33" s="504"/>
      <c r="H33" s="501">
        <v>1.4</v>
      </c>
      <c r="I33" s="502">
        <f t="shared" si="2"/>
        <v>0</v>
      </c>
      <c r="J33" s="505"/>
      <c r="K33" s="505"/>
      <c r="L33" s="505"/>
      <c r="M33" s="505"/>
      <c r="N33" s="505"/>
      <c r="O33" s="505"/>
      <c r="P33" s="505"/>
      <c r="Q33" s="499">
        <f t="shared" si="9"/>
        <v>0</v>
      </c>
    </row>
    <row r="34" spans="1:17" ht="15.75">
      <c r="A34" s="455"/>
      <c r="B34" s="508" t="s">
        <v>64</v>
      </c>
      <c r="C34" s="509" t="b">
        <f>C6</f>
        <v>0</v>
      </c>
      <c r="D34" s="509" t="b">
        <f t="shared" ref="D34:G34" si="10">D6</f>
        <v>0</v>
      </c>
      <c r="E34" s="509" t="b">
        <f t="shared" si="10"/>
        <v>0</v>
      </c>
      <c r="F34" s="509" t="b">
        <f t="shared" si="10"/>
        <v>0</v>
      </c>
      <c r="G34" s="509" t="b">
        <f t="shared" si="10"/>
        <v>0</v>
      </c>
      <c r="H34" s="501">
        <v>1.4</v>
      </c>
      <c r="I34" s="502">
        <f>(F34+G34)*H34</f>
        <v>0</v>
      </c>
      <c r="J34" s="509" t="b">
        <f t="shared" ref="J34:Q34" si="11">J6</f>
        <v>0</v>
      </c>
      <c r="K34" s="509" t="b">
        <f t="shared" si="11"/>
        <v>0</v>
      </c>
      <c r="L34" s="509" t="b">
        <f t="shared" si="11"/>
        <v>0</v>
      </c>
      <c r="M34" s="509" t="b">
        <f t="shared" si="11"/>
        <v>0</v>
      </c>
      <c r="N34" s="509" t="b">
        <f t="shared" si="11"/>
        <v>0</v>
      </c>
      <c r="O34" s="509" t="b">
        <f t="shared" si="11"/>
        <v>0</v>
      </c>
      <c r="P34" s="509" t="b">
        <f t="shared" si="11"/>
        <v>0</v>
      </c>
      <c r="Q34" s="509" t="b">
        <f t="shared" si="11"/>
        <v>0</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M58"/>
  <sheetViews>
    <sheetView showGridLines="0" tabSelected="1" zoomScale="80" zoomScaleNormal="80" workbookViewId="0">
      <pane xSplit="1" ySplit="5" topLeftCell="B6" activePane="bottomRight" state="frozen"/>
      <selection activeCell="G42" sqref="A22:G42"/>
      <selection pane="topRight" activeCell="G42" sqref="A22:G42"/>
      <selection pane="bottomLeft" activeCell="G42" sqref="A22:G42"/>
      <selection pane="bottomRight"/>
    </sheetView>
  </sheetViews>
  <sheetFormatPr defaultColWidth="9.140625" defaultRowHeight="14.25"/>
  <cols>
    <col min="1" max="1" width="9.5703125" style="3" bestFit="1" customWidth="1"/>
    <col min="2" max="2" width="86" style="3" customWidth="1"/>
    <col min="3" max="3" width="14.28515625" style="3" bestFit="1" customWidth="1"/>
    <col min="4" max="7" width="14.28515625" style="4" bestFit="1" customWidth="1"/>
    <col min="8" max="8" width="9.140625" style="5" customWidth="1"/>
    <col min="9" max="12" width="9.140625" style="5"/>
    <col min="13" max="13" width="6.85546875" style="5" customWidth="1"/>
    <col min="14" max="16384" width="9.140625" style="5"/>
  </cols>
  <sheetData>
    <row r="1" spans="1:13">
      <c r="A1" s="2" t="s">
        <v>30</v>
      </c>
      <c r="B1" s="3" t="str">
        <f>'Info '!C2</f>
        <v>JSC Cartu Bank</v>
      </c>
    </row>
    <row r="2" spans="1:13">
      <c r="A2" s="2" t="s">
        <v>31</v>
      </c>
      <c r="B2" s="535">
        <v>46022</v>
      </c>
    </row>
    <row r="3" spans="1:13" ht="15" thickBot="1">
      <c r="A3" s="2"/>
    </row>
    <row r="4" spans="1:13" ht="15" customHeight="1" thickBot="1">
      <c r="A4" s="6" t="s">
        <v>93</v>
      </c>
      <c r="B4" s="7" t="s">
        <v>92</v>
      </c>
      <c r="C4" s="7"/>
      <c r="D4" s="713" t="s">
        <v>664</v>
      </c>
      <c r="E4" s="714"/>
      <c r="F4" s="714"/>
      <c r="G4" s="715"/>
    </row>
    <row r="5" spans="1:13">
      <c r="A5" s="8" t="s">
        <v>6</v>
      </c>
      <c r="B5" s="9"/>
      <c r="C5" s="221" t="str">
        <f>INT((MONTH($B$2))/3)&amp;"Q"&amp;"-"&amp;YEAR($B$2)</f>
        <v>4Q-2025</v>
      </c>
      <c r="D5" s="221" t="str">
        <f>IF(INT(MONTH($B$2))=3, "4"&amp;"Q"&amp;"-"&amp;YEAR($B$2)-1, IF(INT(MONTH($B$2))=6, "1"&amp;"Q"&amp;"-"&amp;YEAR($B$2), IF(INT(MONTH($B$2))=9, "2"&amp;"Q"&amp;"-"&amp;YEAR($B$2),IF(INT(MONTH($B$2))=12, "3"&amp;"Q"&amp;"-"&amp;YEAR($B$2), 0))))</f>
        <v>3Q-2025</v>
      </c>
      <c r="E5" s="221" t="str">
        <f>IF(INT(MONTH($B$2))=3, "3"&amp;"Q"&amp;"-"&amp;YEAR($B$2)-1, IF(INT(MONTH($B$2))=6, "4"&amp;"Q"&amp;"-"&amp;YEAR($B$2)-1, IF(INT(MONTH($B$2))=9, "1"&amp;"Q"&amp;"-"&amp;YEAR($B$2),IF(INT(MONTH($B$2))=12, "2"&amp;"Q"&amp;"-"&amp;YEAR($B$2), 0))))</f>
        <v>2Q-2025</v>
      </c>
      <c r="F5" s="221" t="str">
        <f>IF(INT(MONTH($B$2))=3, "2"&amp;"Q"&amp;"-"&amp;YEAR($B$2)-1, IF(INT(MONTH($B$2))=6, "3"&amp;"Q"&amp;"-"&amp;YEAR($B$2)-1, IF(INT(MONTH($B$2))=9, "4"&amp;"Q"&amp;"-"&amp;YEAR($B$2)-1,IF(INT(MONTH($B$2))=12, "1"&amp;"Q"&amp;"-"&amp;YEAR($B$2), 0))))</f>
        <v>1Q-2025</v>
      </c>
      <c r="G5" s="222" t="str">
        <f>IF(INT(MONTH($B$2))=3, "1"&amp;"Q"&amp;"-"&amp;YEAR($B$2)-1, IF(INT(MONTH($B$2))=6, "2"&amp;"Q"&amp;"-"&amp;YEAR($B$2)-1, IF(INT(MONTH($B$2))=9, "3"&amp;"Q"&amp;"-"&amp;YEAR($B$2)-1,IF(INT(MONTH($B$2))=12, "4"&amp;"Q"&amp;"-"&amp;YEAR($B$2)-1, 0))))</f>
        <v>4Q-2024</v>
      </c>
    </row>
    <row r="6" spans="1:13">
      <c r="B6" s="102" t="s">
        <v>91</v>
      </c>
      <c r="C6" s="224"/>
      <c r="D6" s="224"/>
      <c r="E6" s="224"/>
      <c r="F6" s="224"/>
      <c r="G6" s="225"/>
    </row>
    <row r="7" spans="1:13">
      <c r="A7" s="10"/>
      <c r="B7" s="103" t="s">
        <v>89</v>
      </c>
      <c r="C7" s="224"/>
      <c r="D7" s="224"/>
      <c r="E7" s="224"/>
      <c r="F7" s="224"/>
      <c r="G7" s="225"/>
    </row>
    <row r="8" spans="1:13">
      <c r="A8" s="8">
        <v>1</v>
      </c>
      <c r="B8" s="11" t="s">
        <v>327</v>
      </c>
      <c r="C8" s="12">
        <v>444638263.92582595</v>
      </c>
      <c r="D8" s="13">
        <v>442303812.08834088</v>
      </c>
      <c r="E8" s="13">
        <v>430008701.35207307</v>
      </c>
      <c r="F8" s="13">
        <v>418319570.88888454</v>
      </c>
      <c r="G8" s="14">
        <v>412586532.12407172</v>
      </c>
      <c r="H8" s="557"/>
      <c r="I8" s="557"/>
      <c r="J8" s="557"/>
      <c r="K8" s="557"/>
      <c r="L8" s="557"/>
      <c r="M8" s="557"/>
    </row>
    <row r="9" spans="1:13">
      <c r="A9" s="8">
        <v>2</v>
      </c>
      <c r="B9" s="11" t="s">
        <v>328</v>
      </c>
      <c r="C9" s="12">
        <v>517405963.92582595</v>
      </c>
      <c r="D9" s="13">
        <v>515441412.08834088</v>
      </c>
      <c r="E9" s="13">
        <v>503545901.35207307</v>
      </c>
      <c r="F9" s="13">
        <v>493036670.88888454</v>
      </c>
      <c r="G9" s="14">
        <v>488370132.12407172</v>
      </c>
      <c r="H9" s="557"/>
      <c r="I9" s="557"/>
      <c r="J9" s="557"/>
      <c r="K9" s="557"/>
      <c r="L9" s="557"/>
      <c r="M9" s="557"/>
    </row>
    <row r="10" spans="1:13">
      <c r="A10" s="8">
        <v>3</v>
      </c>
      <c r="B10" s="11" t="s">
        <v>142</v>
      </c>
      <c r="C10" s="12">
        <v>526569303.92582595</v>
      </c>
      <c r="D10" s="13">
        <v>528443652.08834088</v>
      </c>
      <c r="E10" s="13">
        <v>516619181.35207307</v>
      </c>
      <c r="F10" s="13">
        <v>509087010.88888454</v>
      </c>
      <c r="G10" s="14">
        <v>504649572.12407172</v>
      </c>
      <c r="H10" s="557"/>
      <c r="I10" s="557"/>
      <c r="J10" s="557"/>
      <c r="K10" s="557"/>
      <c r="L10" s="557"/>
      <c r="M10" s="557"/>
    </row>
    <row r="11" spans="1:13">
      <c r="A11" s="8">
        <v>4</v>
      </c>
      <c r="B11" s="11" t="s">
        <v>330</v>
      </c>
      <c r="C11" s="12">
        <v>314429686.76610839</v>
      </c>
      <c r="D11" s="13">
        <v>296521731.03021282</v>
      </c>
      <c r="E11" s="13">
        <v>294108144.80107147</v>
      </c>
      <c r="F11" s="13">
        <v>299357890.43035549</v>
      </c>
      <c r="G11" s="14">
        <v>313388826.32111067</v>
      </c>
      <c r="H11" s="557"/>
      <c r="I11" s="557"/>
      <c r="J11" s="557"/>
      <c r="K11" s="557"/>
      <c r="L11" s="557"/>
      <c r="M11" s="557"/>
    </row>
    <row r="12" spans="1:13">
      <c r="A12" s="8">
        <v>5</v>
      </c>
      <c r="B12" s="11" t="s">
        <v>331</v>
      </c>
      <c r="C12" s="12">
        <v>377488316.09976095</v>
      </c>
      <c r="D12" s="13">
        <v>355771373.10204285</v>
      </c>
      <c r="E12" s="13">
        <v>352855543.57418174</v>
      </c>
      <c r="F12" s="13">
        <v>359030017.90039587</v>
      </c>
      <c r="G12" s="14">
        <v>377261896.32778132</v>
      </c>
      <c r="H12" s="557"/>
      <c r="I12" s="557"/>
      <c r="J12" s="557"/>
      <c r="K12" s="557"/>
      <c r="L12" s="557"/>
      <c r="M12" s="557"/>
    </row>
    <row r="13" spans="1:13">
      <c r="A13" s="8">
        <v>6</v>
      </c>
      <c r="B13" s="11" t="s">
        <v>329</v>
      </c>
      <c r="C13" s="12">
        <v>460958871.74103796</v>
      </c>
      <c r="D13" s="13">
        <v>434193418.10497457</v>
      </c>
      <c r="E13" s="13">
        <v>430605918.08023345</v>
      </c>
      <c r="F13" s="13">
        <v>438002182.08843654</v>
      </c>
      <c r="G13" s="14">
        <v>461809167.50389731</v>
      </c>
      <c r="H13" s="557"/>
      <c r="I13" s="557"/>
      <c r="J13" s="557"/>
      <c r="K13" s="557"/>
      <c r="L13" s="557"/>
      <c r="M13" s="557"/>
    </row>
    <row r="14" spans="1:13">
      <c r="A14" s="10"/>
      <c r="B14" s="102" t="s">
        <v>333</v>
      </c>
      <c r="C14" s="224"/>
      <c r="D14" s="224"/>
      <c r="E14" s="224"/>
      <c r="F14" s="224"/>
      <c r="G14" s="225"/>
      <c r="H14" s="557"/>
      <c r="I14" s="557"/>
      <c r="J14" s="557"/>
      <c r="K14" s="557"/>
      <c r="L14" s="557"/>
      <c r="M14" s="557"/>
    </row>
    <row r="15" spans="1:13" ht="15" customHeight="1">
      <c r="A15" s="8">
        <v>7</v>
      </c>
      <c r="B15" s="11" t="s">
        <v>332</v>
      </c>
      <c r="C15" s="148">
        <v>1894964768.5900092</v>
      </c>
      <c r="D15" s="13">
        <v>1755560651.9902401</v>
      </c>
      <c r="E15" s="13">
        <v>1714429257.445097</v>
      </c>
      <c r="F15" s="13">
        <v>1733586564.3527336</v>
      </c>
      <c r="G15" s="14">
        <v>1914280435.8874013</v>
      </c>
      <c r="H15" s="557"/>
      <c r="I15" s="557"/>
      <c r="J15" s="557"/>
      <c r="K15" s="557"/>
      <c r="L15" s="557"/>
      <c r="M15" s="557"/>
    </row>
    <row r="16" spans="1:13">
      <c r="A16" s="10"/>
      <c r="B16" s="102" t="s">
        <v>334</v>
      </c>
      <c r="C16" s="224"/>
      <c r="D16" s="224"/>
      <c r="E16" s="224"/>
      <c r="F16" s="224"/>
      <c r="G16" s="225"/>
      <c r="H16" s="557"/>
      <c r="I16" s="557"/>
      <c r="J16" s="557"/>
      <c r="K16" s="557"/>
      <c r="L16" s="557"/>
      <c r="M16" s="557"/>
    </row>
    <row r="17" spans="1:13">
      <c r="A17" s="8"/>
      <c r="B17" s="103" t="s">
        <v>715</v>
      </c>
      <c r="C17" s="157"/>
      <c r="D17" s="157"/>
      <c r="E17" s="157"/>
      <c r="F17" s="157"/>
      <c r="G17" s="451"/>
      <c r="H17" s="557"/>
      <c r="I17" s="557"/>
      <c r="J17" s="557"/>
      <c r="K17" s="557"/>
      <c r="L17" s="557"/>
      <c r="M17" s="557"/>
    </row>
    <row r="18" spans="1:13">
      <c r="A18" s="8">
        <v>8</v>
      </c>
      <c r="B18" s="11" t="s">
        <v>327</v>
      </c>
      <c r="C18" s="544">
        <v>0.23464196870354956</v>
      </c>
      <c r="D18" s="542">
        <v>0.25194447801442282</v>
      </c>
      <c r="E18" s="542">
        <v>0.25081740730025059</v>
      </c>
      <c r="F18" s="542">
        <v>0.24130296086199299</v>
      </c>
      <c r="G18" s="543">
        <v>0.21553087227410822</v>
      </c>
      <c r="H18" s="557"/>
      <c r="I18" s="557"/>
      <c r="J18" s="557"/>
      <c r="K18" s="557"/>
      <c r="L18" s="557"/>
      <c r="M18" s="557"/>
    </row>
    <row r="19" spans="1:13" ht="15" customHeight="1">
      <c r="A19" s="8">
        <v>9</v>
      </c>
      <c r="B19" s="11" t="s">
        <v>328</v>
      </c>
      <c r="C19" s="544">
        <v>0.2730425243266203</v>
      </c>
      <c r="D19" s="542">
        <v>0.29360501530038075</v>
      </c>
      <c r="E19" s="542">
        <v>0.2937105157097441</v>
      </c>
      <c r="F19" s="542">
        <v>0.28440268344659725</v>
      </c>
      <c r="G19" s="543">
        <v>0.25511942919569064</v>
      </c>
      <c r="H19" s="557"/>
      <c r="I19" s="557"/>
      <c r="J19" s="557"/>
      <c r="K19" s="557"/>
      <c r="L19" s="557"/>
      <c r="M19" s="557"/>
    </row>
    <row r="20" spans="1:13">
      <c r="A20" s="8">
        <v>10</v>
      </c>
      <c r="B20" s="11" t="s">
        <v>142</v>
      </c>
      <c r="C20" s="544">
        <v>0.27787814984952547</v>
      </c>
      <c r="D20" s="542">
        <v>0.30101133304010663</v>
      </c>
      <c r="E20" s="542">
        <v>0.30133595720476519</v>
      </c>
      <c r="F20" s="542">
        <v>0.29366114237217888</v>
      </c>
      <c r="G20" s="543">
        <v>0.26362363771958613</v>
      </c>
      <c r="H20" s="557"/>
      <c r="I20" s="557"/>
      <c r="J20" s="557"/>
      <c r="K20" s="557"/>
      <c r="L20" s="557"/>
      <c r="M20" s="557"/>
    </row>
    <row r="21" spans="1:13">
      <c r="A21" s="8">
        <v>11</v>
      </c>
      <c r="B21" s="11" t="s">
        <v>330</v>
      </c>
      <c r="C21" s="544">
        <v>0.16592904099217992</v>
      </c>
      <c r="D21" s="542">
        <v>0.16890429316358435</v>
      </c>
      <c r="E21" s="542">
        <v>0.17154872009088423</v>
      </c>
      <c r="F21" s="542">
        <v>0.17268124741271645</v>
      </c>
      <c r="G21" s="543">
        <v>0.16371103232627107</v>
      </c>
      <c r="H21" s="557"/>
      <c r="I21" s="557"/>
      <c r="J21" s="557"/>
      <c r="K21" s="557"/>
      <c r="L21" s="557"/>
      <c r="M21" s="557"/>
    </row>
    <row r="22" spans="1:13">
      <c r="A22" s="8">
        <v>12</v>
      </c>
      <c r="B22" s="11" t="s">
        <v>331</v>
      </c>
      <c r="C22" s="544">
        <v>0.19920598121760308</v>
      </c>
      <c r="D22" s="542">
        <v>0.20265399130398187</v>
      </c>
      <c r="E22" s="542">
        <v>0.20581516679202005</v>
      </c>
      <c r="F22" s="542">
        <v>0.20710244604049888</v>
      </c>
      <c r="G22" s="543">
        <v>0.19707765343842859</v>
      </c>
      <c r="H22" s="557"/>
      <c r="I22" s="557"/>
      <c r="J22" s="557"/>
      <c r="K22" s="557"/>
      <c r="L22" s="557"/>
      <c r="M22" s="557"/>
    </row>
    <row r="23" spans="1:13">
      <c r="A23" s="8">
        <v>13</v>
      </c>
      <c r="B23" s="11" t="s">
        <v>329</v>
      </c>
      <c r="C23" s="544">
        <v>0.24325458677737039</v>
      </c>
      <c r="D23" s="542">
        <v>0.24732464675187332</v>
      </c>
      <c r="E23" s="542">
        <v>0.25116575455667245</v>
      </c>
      <c r="F23" s="542">
        <v>0.25265665476126525</v>
      </c>
      <c r="G23" s="543">
        <v>0.24124426016495165</v>
      </c>
      <c r="H23" s="557"/>
      <c r="I23" s="557"/>
      <c r="J23" s="557"/>
      <c r="K23" s="557"/>
      <c r="L23" s="557"/>
      <c r="M23" s="557"/>
    </row>
    <row r="24" spans="1:13" ht="15">
      <c r="A24" s="452"/>
      <c r="B24" s="102" t="s">
        <v>700</v>
      </c>
      <c r="C24" s="157"/>
      <c r="D24" s="157"/>
      <c r="E24" s="157"/>
      <c r="F24" s="157"/>
      <c r="G24" s="451"/>
      <c r="H24" s="557"/>
      <c r="I24" s="557"/>
      <c r="J24" s="557"/>
      <c r="K24" s="557"/>
      <c r="L24" s="557"/>
      <c r="M24" s="557"/>
    </row>
    <row r="25" spans="1:13" ht="25.5">
      <c r="A25" s="8">
        <v>14</v>
      </c>
      <c r="B25" s="11" t="s">
        <v>701</v>
      </c>
      <c r="C25" s="148"/>
      <c r="D25" s="13"/>
      <c r="E25" s="13"/>
      <c r="F25" s="13"/>
      <c r="G25" s="14"/>
      <c r="H25" s="557"/>
      <c r="I25" s="557"/>
      <c r="J25" s="557"/>
      <c r="K25" s="557"/>
      <c r="L25" s="557"/>
      <c r="M25" s="557"/>
    </row>
    <row r="26" spans="1:13">
      <c r="A26" s="10"/>
      <c r="B26" s="102" t="s">
        <v>88</v>
      </c>
      <c r="C26" s="224"/>
      <c r="D26" s="224"/>
      <c r="E26" s="224"/>
      <c r="F26" s="224"/>
      <c r="G26" s="225"/>
      <c r="H26" s="557"/>
      <c r="I26" s="557"/>
      <c r="J26" s="557"/>
      <c r="K26" s="557"/>
      <c r="L26" s="557"/>
      <c r="M26" s="557"/>
    </row>
    <row r="27" spans="1:13" ht="15" customHeight="1">
      <c r="A27" s="226">
        <v>15</v>
      </c>
      <c r="B27" s="11" t="s">
        <v>87</v>
      </c>
      <c r="C27" s="545">
        <v>6.5783910108447669E-2</v>
      </c>
      <c r="D27" s="546">
        <v>6.3658334750143361E-2</v>
      </c>
      <c r="E27" s="546">
        <v>6.2472314249129093E-2</v>
      </c>
      <c r="F27" s="546">
        <v>5.8456655620980312E-2</v>
      </c>
      <c r="G27" s="547">
        <v>5.9473431919653458E-2</v>
      </c>
      <c r="H27" s="557"/>
      <c r="I27" s="557"/>
      <c r="J27" s="557"/>
      <c r="K27" s="557"/>
      <c r="L27" s="557"/>
      <c r="M27" s="557"/>
    </row>
    <row r="28" spans="1:13">
      <c r="A28" s="226">
        <v>16</v>
      </c>
      <c r="B28" s="11" t="s">
        <v>86</v>
      </c>
      <c r="C28" s="545">
        <v>2.1461529095552476E-2</v>
      </c>
      <c r="D28" s="546">
        <v>2.0904559640448215E-2</v>
      </c>
      <c r="E28" s="546">
        <v>2.1222003249915061E-2</v>
      </c>
      <c r="F28" s="546">
        <v>2.0597753611956888E-2</v>
      </c>
      <c r="G28" s="547">
        <v>1.9093795718955971E-2</v>
      </c>
      <c r="H28" s="557"/>
      <c r="I28" s="557"/>
      <c r="J28" s="557"/>
      <c r="K28" s="557"/>
      <c r="L28" s="557"/>
      <c r="M28" s="557"/>
    </row>
    <row r="29" spans="1:13">
      <c r="A29" s="226">
        <v>17</v>
      </c>
      <c r="B29" s="11" t="s">
        <v>85</v>
      </c>
      <c r="C29" s="545">
        <v>2.2050804440948691E-2</v>
      </c>
      <c r="D29" s="546">
        <v>2.54403016106215E-2</v>
      </c>
      <c r="E29" s="546">
        <v>2.2490409638170318E-2</v>
      </c>
      <c r="F29" s="546">
        <v>2.1464265038663173E-2</v>
      </c>
      <c r="G29" s="547">
        <v>2.138983755923516E-2</v>
      </c>
      <c r="H29" s="557"/>
      <c r="I29" s="557"/>
      <c r="J29" s="557"/>
      <c r="K29" s="557"/>
      <c r="L29" s="557"/>
      <c r="M29" s="557"/>
    </row>
    <row r="30" spans="1:13">
      <c r="A30" s="226">
        <v>18</v>
      </c>
      <c r="B30" s="11" t="s">
        <v>84</v>
      </c>
      <c r="C30" s="545">
        <v>4.43223810128952E-2</v>
      </c>
      <c r="D30" s="546">
        <v>4.2753775109695157E-2</v>
      </c>
      <c r="E30" s="546">
        <v>4.1250310999214029E-2</v>
      </c>
      <c r="F30" s="546">
        <v>3.7858902009023435E-2</v>
      </c>
      <c r="G30" s="547">
        <v>4.0379636200697476E-2</v>
      </c>
      <c r="H30" s="557"/>
      <c r="I30" s="557"/>
      <c r="J30" s="557"/>
      <c r="K30" s="557"/>
      <c r="L30" s="557"/>
      <c r="M30" s="557"/>
    </row>
    <row r="31" spans="1:13">
      <c r="A31" s="226">
        <v>19</v>
      </c>
      <c r="B31" s="11" t="s">
        <v>154</v>
      </c>
      <c r="C31" s="545">
        <v>2.0194285291525896E-2</v>
      </c>
      <c r="D31" s="546">
        <v>2.287515472600702E-2</v>
      </c>
      <c r="E31" s="546">
        <v>2.0863464450984942E-2</v>
      </c>
      <c r="F31" s="546">
        <v>1.6022672045571729E-2</v>
      </c>
      <c r="G31" s="547">
        <v>1.9238023947200613E-2</v>
      </c>
      <c r="H31" s="557"/>
      <c r="I31" s="557"/>
      <c r="J31" s="557"/>
      <c r="K31" s="557"/>
      <c r="L31" s="557"/>
      <c r="M31" s="557"/>
    </row>
    <row r="32" spans="1:13">
      <c r="A32" s="226">
        <v>20</v>
      </c>
      <c r="B32" s="11" t="s">
        <v>155</v>
      </c>
      <c r="C32" s="545">
        <v>8.098129411425721E-2</v>
      </c>
      <c r="D32" s="546">
        <v>9.2237129158888848E-2</v>
      </c>
      <c r="E32" s="546">
        <v>8.5487369841435554E-2</v>
      </c>
      <c r="F32" s="546">
        <v>6.8261531300982739E-2</v>
      </c>
      <c r="G32" s="547">
        <v>8.3099136488405778E-2</v>
      </c>
      <c r="H32" s="557"/>
      <c r="I32" s="557"/>
      <c r="J32" s="557"/>
      <c r="K32" s="557"/>
      <c r="L32" s="557"/>
      <c r="M32" s="557"/>
    </row>
    <row r="33" spans="1:13">
      <c r="A33" s="10"/>
      <c r="B33" s="102" t="s">
        <v>216</v>
      </c>
      <c r="C33" s="224"/>
      <c r="D33" s="224"/>
      <c r="E33" s="224"/>
      <c r="F33" s="224"/>
      <c r="G33" s="225"/>
      <c r="H33" s="557"/>
      <c r="I33" s="557"/>
      <c r="J33" s="557"/>
      <c r="K33" s="557"/>
      <c r="L33" s="557"/>
      <c r="M33" s="557"/>
    </row>
    <row r="34" spans="1:13">
      <c r="A34" s="226">
        <v>21</v>
      </c>
      <c r="B34" s="11" t="s">
        <v>83</v>
      </c>
      <c r="C34" s="545">
        <v>7.3036113111843867E-2</v>
      </c>
      <c r="D34" s="546">
        <v>8.5814611751763581E-2</v>
      </c>
      <c r="E34" s="546">
        <v>0.10831865205388158</v>
      </c>
      <c r="F34" s="546">
        <v>0.11454777701974829</v>
      </c>
      <c r="G34" s="547">
        <v>0.1267633112757092</v>
      </c>
      <c r="H34" s="557"/>
      <c r="I34" s="557"/>
      <c r="J34" s="557"/>
      <c r="K34" s="557"/>
      <c r="L34" s="557"/>
      <c r="M34" s="557"/>
    </row>
    <row r="35" spans="1:13" ht="15" customHeight="1">
      <c r="A35" s="226">
        <v>22</v>
      </c>
      <c r="B35" s="11" t="s">
        <v>674</v>
      </c>
      <c r="C35" s="545">
        <v>2.6867057648330667E-2</v>
      </c>
      <c r="D35" s="546">
        <v>3.0228538344414222E-2</v>
      </c>
      <c r="E35" s="546">
        <v>4.8373787618169913E-2</v>
      </c>
      <c r="F35" s="546">
        <v>5.1807931252594669E-2</v>
      </c>
      <c r="G35" s="547">
        <v>5.1058308215887596E-2</v>
      </c>
      <c r="H35" s="557"/>
      <c r="I35" s="557"/>
      <c r="J35" s="557"/>
      <c r="K35" s="557"/>
      <c r="L35" s="557"/>
      <c r="M35" s="557"/>
    </row>
    <row r="36" spans="1:13">
      <c r="A36" s="226">
        <v>23</v>
      </c>
      <c r="B36" s="11" t="s">
        <v>82</v>
      </c>
      <c r="C36" s="545">
        <v>0.53956705145195971</v>
      </c>
      <c r="D36" s="546">
        <v>0.57540170767460341</v>
      </c>
      <c r="E36" s="546">
        <v>0.55359527395863561</v>
      </c>
      <c r="F36" s="546">
        <v>0.5825802425809502</v>
      </c>
      <c r="G36" s="547">
        <v>0.58657682521853471</v>
      </c>
      <c r="H36" s="557"/>
      <c r="I36" s="557"/>
      <c r="J36" s="557"/>
      <c r="K36" s="557"/>
      <c r="L36" s="557"/>
      <c r="M36" s="557"/>
    </row>
    <row r="37" spans="1:13" ht="15" customHeight="1">
      <c r="A37" s="226">
        <v>24</v>
      </c>
      <c r="B37" s="11" t="s">
        <v>81</v>
      </c>
      <c r="C37" s="545">
        <v>0.59536785603201392</v>
      </c>
      <c r="D37" s="546">
        <v>0.60934778327759209</v>
      </c>
      <c r="E37" s="546">
        <v>0.62392335707537594</v>
      </c>
      <c r="F37" s="546">
        <v>0.64462332158706992</v>
      </c>
      <c r="G37" s="547">
        <v>0.67286837388603382</v>
      </c>
      <c r="H37" s="557"/>
      <c r="I37" s="557"/>
      <c r="J37" s="557"/>
      <c r="K37" s="557"/>
      <c r="L37" s="557"/>
      <c r="M37" s="557"/>
    </row>
    <row r="38" spans="1:13">
      <c r="A38" s="226">
        <v>25</v>
      </c>
      <c r="B38" s="11" t="s">
        <v>80</v>
      </c>
      <c r="C38" s="545">
        <v>4.839479687995079E-2</v>
      </c>
      <c r="D38" s="546">
        <v>-5.0331017267639014E-2</v>
      </c>
      <c r="E38" s="546">
        <v>-3.1173080585118824E-2</v>
      </c>
      <c r="F38" s="546">
        <v>-2.612298990832233E-2</v>
      </c>
      <c r="G38" s="547">
        <v>0.27772081929726922</v>
      </c>
      <c r="H38" s="557"/>
      <c r="I38" s="557"/>
      <c r="J38" s="557"/>
      <c r="K38" s="557"/>
      <c r="L38" s="557"/>
      <c r="M38" s="557"/>
    </row>
    <row r="39" spans="1:13" ht="15" customHeight="1">
      <c r="A39" s="10"/>
      <c r="B39" s="102" t="s">
        <v>217</v>
      </c>
      <c r="C39" s="224"/>
      <c r="D39" s="224"/>
      <c r="E39" s="224"/>
      <c r="F39" s="224"/>
      <c r="G39" s="225"/>
      <c r="H39" s="557"/>
      <c r="I39" s="557"/>
      <c r="J39" s="557"/>
      <c r="K39" s="557"/>
      <c r="L39" s="557"/>
      <c r="M39" s="557"/>
    </row>
    <row r="40" spans="1:13" ht="15" customHeight="1">
      <c r="A40" s="226">
        <v>26</v>
      </c>
      <c r="B40" s="11" t="s">
        <v>79</v>
      </c>
      <c r="C40" s="548">
        <v>0.32253820499072522</v>
      </c>
      <c r="D40" s="549">
        <v>0.33291076196714459</v>
      </c>
      <c r="E40" s="549">
        <v>0.29927960798125691</v>
      </c>
      <c r="F40" s="549">
        <v>0.30872224623525724</v>
      </c>
      <c r="G40" s="550">
        <v>0.38005040022475645</v>
      </c>
      <c r="H40" s="557"/>
      <c r="I40" s="557"/>
      <c r="J40" s="557"/>
      <c r="K40" s="557"/>
      <c r="L40" s="557"/>
      <c r="M40" s="557"/>
    </row>
    <row r="41" spans="1:13" ht="15" customHeight="1">
      <c r="A41" s="226">
        <v>27</v>
      </c>
      <c r="B41" s="11" t="s">
        <v>78</v>
      </c>
      <c r="C41" s="548">
        <v>0.76631665775958679</v>
      </c>
      <c r="D41" s="549">
        <v>0.78883333659888311</v>
      </c>
      <c r="E41" s="549">
        <v>0.8189972154836489</v>
      </c>
      <c r="F41" s="549">
        <v>0.83192038646247413</v>
      </c>
      <c r="G41" s="550">
        <v>0.83712986360935282</v>
      </c>
      <c r="H41" s="557"/>
      <c r="I41" s="557"/>
      <c r="J41" s="557"/>
      <c r="K41" s="557"/>
      <c r="L41" s="557"/>
      <c r="M41" s="557"/>
    </row>
    <row r="42" spans="1:13" ht="15" customHeight="1">
      <c r="A42" s="226">
        <v>28</v>
      </c>
      <c r="B42" s="11" t="s">
        <v>77</v>
      </c>
      <c r="C42" s="548">
        <v>0.32554324994030531</v>
      </c>
      <c r="D42" s="549">
        <v>0.39031447011919845</v>
      </c>
      <c r="E42" s="549">
        <v>0.33715092299716687</v>
      </c>
      <c r="F42" s="549">
        <v>0.32179844710001582</v>
      </c>
      <c r="G42" s="550">
        <v>0.3140281322762889</v>
      </c>
      <c r="H42" s="557"/>
      <c r="I42" s="557"/>
      <c r="J42" s="557"/>
      <c r="K42" s="557"/>
      <c r="L42" s="557"/>
      <c r="M42" s="557"/>
    </row>
    <row r="43" spans="1:13" ht="15" customHeight="1">
      <c r="A43" s="227"/>
      <c r="B43" s="102" t="s">
        <v>258</v>
      </c>
      <c r="C43" s="224"/>
      <c r="D43" s="224"/>
      <c r="E43" s="224"/>
      <c r="F43" s="224"/>
      <c r="G43" s="225"/>
      <c r="H43" s="557"/>
      <c r="I43" s="557"/>
      <c r="J43" s="557"/>
      <c r="K43" s="557"/>
      <c r="L43" s="557"/>
      <c r="M43" s="557"/>
    </row>
    <row r="44" spans="1:13">
      <c r="A44" s="226">
        <v>29</v>
      </c>
      <c r="B44" s="11" t="s">
        <v>241</v>
      </c>
      <c r="C44" s="15">
        <v>707041705.89184391</v>
      </c>
      <c r="D44" s="16">
        <v>679803640.02105772</v>
      </c>
      <c r="E44" s="16">
        <v>642346139.81358421</v>
      </c>
      <c r="F44" s="16">
        <v>741797588.97668672</v>
      </c>
      <c r="G44" s="17">
        <v>844949461.5188607</v>
      </c>
      <c r="H44" s="557"/>
      <c r="I44" s="557"/>
      <c r="J44" s="557"/>
      <c r="K44" s="557"/>
      <c r="L44" s="557"/>
      <c r="M44" s="557"/>
    </row>
    <row r="45" spans="1:13" ht="15" customHeight="1">
      <c r="A45" s="226">
        <v>30</v>
      </c>
      <c r="B45" s="11" t="s">
        <v>253</v>
      </c>
      <c r="C45" s="15">
        <v>484923784.55030292</v>
      </c>
      <c r="D45" s="16">
        <v>497930002.1658743</v>
      </c>
      <c r="E45" s="16">
        <v>448139648.8739906</v>
      </c>
      <c r="F45" s="16">
        <v>437577201.62456089</v>
      </c>
      <c r="G45" s="17">
        <v>562727994.53029513</v>
      </c>
      <c r="H45" s="557"/>
      <c r="I45" s="557"/>
      <c r="J45" s="557"/>
      <c r="K45" s="557"/>
      <c r="L45" s="557"/>
      <c r="M45" s="557"/>
    </row>
    <row r="46" spans="1:13" ht="15" customHeight="1">
      <c r="A46" s="263">
        <v>31</v>
      </c>
      <c r="B46" s="264" t="s">
        <v>242</v>
      </c>
      <c r="C46" s="551">
        <v>1.4580470754750119</v>
      </c>
      <c r="D46" s="552">
        <v>1.3652594482438845</v>
      </c>
      <c r="E46" s="552">
        <v>1.4333615457314763</v>
      </c>
      <c r="F46" s="552">
        <v>1.6952382030477571</v>
      </c>
      <c r="G46" s="553">
        <v>1.5015237729982382</v>
      </c>
      <c r="H46" s="557"/>
      <c r="I46" s="557"/>
      <c r="J46" s="557"/>
      <c r="K46" s="557"/>
      <c r="L46" s="557"/>
      <c r="M46" s="557"/>
    </row>
    <row r="47" spans="1:13" ht="15" customHeight="1">
      <c r="A47" s="263"/>
      <c r="B47" s="102" t="s">
        <v>337</v>
      </c>
      <c r="C47" s="265"/>
      <c r="D47" s="266"/>
      <c r="E47" s="266"/>
      <c r="F47" s="266"/>
      <c r="G47" s="267"/>
      <c r="H47" s="557"/>
      <c r="I47" s="557"/>
      <c r="J47" s="557"/>
      <c r="K47" s="557"/>
      <c r="L47" s="557"/>
      <c r="M47" s="557"/>
    </row>
    <row r="48" spans="1:13" ht="15" customHeight="1">
      <c r="A48" s="263">
        <v>32</v>
      </c>
      <c r="B48" s="264" t="s">
        <v>344</v>
      </c>
      <c r="C48" s="265">
        <v>1492411411.9201407</v>
      </c>
      <c r="D48" s="266">
        <v>1407468209.6241207</v>
      </c>
      <c r="E48" s="266">
        <v>1360302676.0992379</v>
      </c>
      <c r="F48" s="266">
        <v>1403571182.4169745</v>
      </c>
      <c r="G48" s="267">
        <v>1587876391.8261116</v>
      </c>
      <c r="H48" s="557"/>
      <c r="I48" s="557"/>
      <c r="J48" s="557"/>
      <c r="K48" s="557"/>
      <c r="L48" s="557"/>
      <c r="M48" s="557"/>
    </row>
    <row r="49" spans="1:13" ht="15" customHeight="1">
      <c r="A49" s="263">
        <v>33</v>
      </c>
      <c r="B49" s="264" t="s">
        <v>359</v>
      </c>
      <c r="C49" s="265">
        <v>930409050.99146807</v>
      </c>
      <c r="D49" s="266">
        <v>850760014.28684866</v>
      </c>
      <c r="E49" s="266">
        <v>841558441.84490347</v>
      </c>
      <c r="F49" s="266">
        <v>844223118.08681297</v>
      </c>
      <c r="G49" s="267">
        <v>869845351.61733115</v>
      </c>
      <c r="H49" s="557"/>
      <c r="I49" s="557"/>
      <c r="J49" s="557"/>
      <c r="K49" s="557"/>
      <c r="L49" s="557"/>
      <c r="M49" s="557"/>
    </row>
    <row r="50" spans="1:13" ht="15" thickBot="1">
      <c r="A50" s="228">
        <v>34</v>
      </c>
      <c r="B50" s="104" t="s">
        <v>377</v>
      </c>
      <c r="C50" s="554">
        <v>1.6040379339923536</v>
      </c>
      <c r="D50" s="555">
        <v>1.6543657271010013</v>
      </c>
      <c r="E50" s="555">
        <v>1.6164090435800504</v>
      </c>
      <c r="F50" s="555">
        <v>1.6625595205184167</v>
      </c>
      <c r="G50" s="556">
        <v>1.8254697675554883</v>
      </c>
      <c r="H50" s="557"/>
      <c r="I50" s="557"/>
      <c r="J50" s="557"/>
      <c r="K50" s="557"/>
      <c r="L50" s="557"/>
      <c r="M50" s="557"/>
    </row>
    <row r="51" spans="1:13">
      <c r="A51" s="18"/>
      <c r="H51" s="557"/>
    </row>
    <row r="52" spans="1:13">
      <c r="B52" s="150"/>
      <c r="H52" s="557"/>
    </row>
    <row r="53" spans="1:13" ht="51">
      <c r="B53" s="150" t="s">
        <v>257</v>
      </c>
      <c r="H53" s="557"/>
    </row>
    <row r="54" spans="1:13">
      <c r="H54" s="557"/>
    </row>
    <row r="55" spans="1:13">
      <c r="B55" s="149"/>
      <c r="H55" s="557"/>
    </row>
    <row r="56" spans="1:13">
      <c r="H56" s="557"/>
    </row>
    <row r="57" spans="1:13">
      <c r="H57" s="557"/>
    </row>
    <row r="58" spans="1:13">
      <c r="H58" s="557"/>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F37"/>
  <sheetViews>
    <sheetView showGridLines="0" zoomScale="80" zoomScaleNormal="80" workbookViewId="0"/>
  </sheetViews>
  <sheetFormatPr defaultColWidth="8.7109375" defaultRowHeight="15"/>
  <cols>
    <col min="1" max="1" width="11.42578125" style="455" customWidth="1"/>
    <col min="2" max="2" width="76.85546875" style="532" customWidth="1"/>
    <col min="3" max="3" width="22.85546875" style="455" customWidth="1"/>
    <col min="4" max="5" width="8.7109375" style="455"/>
    <col min="6" max="6" width="15.85546875" style="455" bestFit="1" customWidth="1"/>
    <col min="7" max="16384" width="8.7109375" style="455"/>
  </cols>
  <sheetData>
    <row r="1" spans="1:6">
      <c r="A1" s="116" t="s">
        <v>30</v>
      </c>
      <c r="B1" s="454" t="str">
        <f>'Info '!C2</f>
        <v>JSC Cartu Bank</v>
      </c>
    </row>
    <row r="2" spans="1:6">
      <c r="A2" s="116" t="s">
        <v>31</v>
      </c>
      <c r="B2" s="536">
        <f>'1. key ratios '!B2</f>
        <v>46022</v>
      </c>
    </row>
    <row r="3" spans="1:6">
      <c r="B3" s="455"/>
    </row>
    <row r="4" spans="1:6">
      <c r="A4" s="455" t="s">
        <v>295</v>
      </c>
      <c r="B4" s="455" t="s">
        <v>296</v>
      </c>
    </row>
    <row r="5" spans="1:6">
      <c r="A5" s="514" t="s">
        <v>297</v>
      </c>
      <c r="B5" s="515"/>
      <c r="C5" s="516"/>
    </row>
    <row r="6" spans="1:6">
      <c r="A6" s="520">
        <v>1</v>
      </c>
      <c r="B6" s="521" t="s">
        <v>751</v>
      </c>
      <c r="C6" s="522">
        <v>1964221023.9213672</v>
      </c>
      <c r="F6" s="670"/>
    </row>
    <row r="7" spans="1:6">
      <c r="A7" s="520">
        <v>2</v>
      </c>
      <c r="B7" s="521" t="s">
        <v>298</v>
      </c>
      <c r="C7" s="522">
        <v>-16171496.490000002</v>
      </c>
      <c r="F7" s="670"/>
    </row>
    <row r="8" spans="1:6" ht="30">
      <c r="A8" s="523">
        <v>3</v>
      </c>
      <c r="B8" s="524" t="s">
        <v>299</v>
      </c>
      <c r="C8" s="522">
        <f>C6+C7</f>
        <v>1948049527.4313672</v>
      </c>
      <c r="F8" s="670"/>
    </row>
    <row r="9" spans="1:6">
      <c r="A9" s="514" t="s">
        <v>300</v>
      </c>
      <c r="B9" s="515"/>
      <c r="C9" s="517"/>
      <c r="F9" s="670"/>
    </row>
    <row r="10" spans="1:6" ht="25.7" customHeight="1">
      <c r="A10" s="520">
        <v>4</v>
      </c>
      <c r="B10" s="525" t="s">
        <v>749</v>
      </c>
      <c r="C10" s="522" t="b">
        <f>'15. CCR '!F34</f>
        <v>0</v>
      </c>
      <c r="F10" s="670"/>
    </row>
    <row r="11" spans="1:6" ht="25.7" customHeight="1">
      <c r="A11" s="520">
        <v>5</v>
      </c>
      <c r="B11" s="526" t="s">
        <v>750</v>
      </c>
      <c r="C11" s="522" t="b">
        <f>'15. CCR '!G34</f>
        <v>0</v>
      </c>
      <c r="F11" s="670"/>
    </row>
    <row r="12" spans="1:6" ht="25.7" customHeight="1">
      <c r="A12" s="520">
        <v>6</v>
      </c>
      <c r="B12" s="526" t="s">
        <v>743</v>
      </c>
      <c r="C12" s="527">
        <f>'15. CCR '!I34</f>
        <v>0</v>
      </c>
      <c r="F12" s="670"/>
    </row>
    <row r="13" spans="1:6" ht="25.7" customHeight="1">
      <c r="A13" s="528">
        <v>7</v>
      </c>
      <c r="B13" s="525" t="s">
        <v>744</v>
      </c>
      <c r="C13" s="522" t="b">
        <f>'15. CCR '!E34</f>
        <v>0</v>
      </c>
      <c r="F13" s="670"/>
    </row>
    <row r="14" spans="1:6" ht="25.7" customHeight="1">
      <c r="A14" s="523">
        <v>8</v>
      </c>
      <c r="B14" s="518" t="s">
        <v>301</v>
      </c>
      <c r="C14" s="529">
        <f>C12</f>
        <v>0</v>
      </c>
      <c r="F14" s="670"/>
    </row>
    <row r="15" spans="1:6">
      <c r="A15" s="514" t="s">
        <v>302</v>
      </c>
      <c r="B15" s="515"/>
      <c r="C15" s="517"/>
      <c r="F15" s="670"/>
    </row>
    <row r="16" spans="1:6">
      <c r="A16" s="528">
        <v>9</v>
      </c>
      <c r="B16" s="525" t="s">
        <v>303</v>
      </c>
      <c r="C16" s="522"/>
      <c r="F16" s="670"/>
    </row>
    <row r="17" spans="1:6">
      <c r="A17" s="528">
        <v>10</v>
      </c>
      <c r="B17" s="525" t="s">
        <v>304</v>
      </c>
      <c r="C17" s="522"/>
      <c r="F17" s="670"/>
    </row>
    <row r="18" spans="1:6">
      <c r="A18" s="528">
        <v>11</v>
      </c>
      <c r="B18" s="525" t="s">
        <v>305</v>
      </c>
      <c r="C18" s="522"/>
      <c r="F18" s="670"/>
    </row>
    <row r="19" spans="1:6" ht="30">
      <c r="A19" s="528">
        <v>12</v>
      </c>
      <c r="B19" s="525" t="s">
        <v>306</v>
      </c>
      <c r="C19" s="522"/>
      <c r="F19" s="670"/>
    </row>
    <row r="20" spans="1:6">
      <c r="A20" s="528">
        <v>14</v>
      </c>
      <c r="B20" s="525" t="s">
        <v>307</v>
      </c>
      <c r="C20" s="522"/>
      <c r="F20" s="670"/>
    </row>
    <row r="21" spans="1:6">
      <c r="A21" s="528">
        <v>14</v>
      </c>
      <c r="B21" s="525" t="s">
        <v>308</v>
      </c>
      <c r="C21" s="522"/>
      <c r="F21" s="670"/>
    </row>
    <row r="22" spans="1:6">
      <c r="A22" s="523">
        <v>15</v>
      </c>
      <c r="B22" s="518" t="s">
        <v>309</v>
      </c>
      <c r="C22" s="529">
        <f>SUM(C16:C21)</f>
        <v>0</v>
      </c>
      <c r="F22" s="670"/>
    </row>
    <row r="23" spans="1:6">
      <c r="A23" s="514" t="s">
        <v>310</v>
      </c>
      <c r="B23" s="515"/>
      <c r="C23" s="517"/>
      <c r="F23" s="670"/>
    </row>
    <row r="24" spans="1:6">
      <c r="A24" s="533">
        <v>16</v>
      </c>
      <c r="B24" s="526" t="s">
        <v>311</v>
      </c>
      <c r="C24" s="522">
        <v>203432738.57689485</v>
      </c>
      <c r="F24" s="670"/>
    </row>
    <row r="25" spans="1:6">
      <c r="A25" s="533">
        <v>17</v>
      </c>
      <c r="B25" s="526" t="s">
        <v>312</v>
      </c>
      <c r="C25" s="522">
        <v>-86925191.721023172</v>
      </c>
      <c r="F25" s="670"/>
    </row>
    <row r="26" spans="1:6">
      <c r="A26" s="534">
        <v>18</v>
      </c>
      <c r="B26" s="518" t="s">
        <v>313</v>
      </c>
      <c r="C26" s="529">
        <f>C24+C25</f>
        <v>116507546.85587168</v>
      </c>
      <c r="F26" s="670"/>
    </row>
    <row r="27" spans="1:6">
      <c r="A27" s="514" t="s">
        <v>314</v>
      </c>
      <c r="B27" s="515"/>
      <c r="C27" s="517"/>
      <c r="F27" s="670"/>
    </row>
    <row r="28" spans="1:6" ht="30">
      <c r="A28" s="533">
        <v>19</v>
      </c>
      <c r="B28" s="525" t="s">
        <v>315</v>
      </c>
      <c r="C28" s="530"/>
      <c r="F28" s="670"/>
    </row>
    <row r="29" spans="1:6">
      <c r="A29" s="533">
        <v>20</v>
      </c>
      <c r="B29" s="526" t="s">
        <v>316</v>
      </c>
      <c r="C29" s="530"/>
      <c r="F29" s="670"/>
    </row>
    <row r="30" spans="1:6">
      <c r="A30" s="514" t="s">
        <v>748</v>
      </c>
      <c r="B30" s="515"/>
      <c r="C30" s="517"/>
      <c r="F30" s="670"/>
    </row>
    <row r="31" spans="1:6">
      <c r="A31" s="534">
        <v>21</v>
      </c>
      <c r="B31" s="519" t="s">
        <v>317</v>
      </c>
      <c r="C31" s="529">
        <v>517405963.92582595</v>
      </c>
      <c r="F31" s="670"/>
    </row>
    <row r="32" spans="1:6">
      <c r="A32" s="534">
        <v>22</v>
      </c>
      <c r="B32" s="518" t="s">
        <v>318</v>
      </c>
      <c r="C32" s="529">
        <f>C8+C14+C22+C26</f>
        <v>2064557074.2872388</v>
      </c>
      <c r="F32" s="670"/>
    </row>
    <row r="33" spans="1:6">
      <c r="A33" s="514" t="s">
        <v>319</v>
      </c>
      <c r="B33" s="515"/>
      <c r="C33" s="517"/>
      <c r="F33" s="670"/>
    </row>
    <row r="34" spans="1:6">
      <c r="A34" s="523">
        <v>23</v>
      </c>
      <c r="B34" s="518" t="s">
        <v>319</v>
      </c>
      <c r="C34" s="671">
        <f>C31/C32</f>
        <v>0.25061354339378267</v>
      </c>
      <c r="F34" s="670"/>
    </row>
    <row r="35" spans="1:6">
      <c r="A35" s="514" t="s">
        <v>320</v>
      </c>
      <c r="B35" s="515"/>
      <c r="C35" s="517"/>
      <c r="F35" s="670"/>
    </row>
    <row r="36" spans="1:6">
      <c r="A36" s="531" t="s">
        <v>321</v>
      </c>
      <c r="B36" s="525" t="s">
        <v>322</v>
      </c>
      <c r="C36" s="530"/>
      <c r="F36" s="670"/>
    </row>
    <row r="37" spans="1:6" ht="30">
      <c r="A37" s="531" t="s">
        <v>323</v>
      </c>
      <c r="B37" s="521" t="s">
        <v>324</v>
      </c>
      <c r="C37" s="530"/>
      <c r="F37" s="67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showGridLines="0" zoomScale="80" zoomScaleNormal="80" workbookViewId="0">
      <selection activeCell="B2" sqref="B2"/>
    </sheetView>
  </sheetViews>
  <sheetFormatPr defaultColWidth="8.85546875" defaultRowHeight="15"/>
  <cols>
    <col min="1" max="1" width="11.42578125" customWidth="1"/>
    <col min="2" max="2" width="76.85546875" style="196" customWidth="1"/>
    <col min="3" max="6" width="25.42578125" customWidth="1"/>
  </cols>
  <sheetData>
    <row r="1" spans="1:6">
      <c r="A1" s="2" t="s">
        <v>30</v>
      </c>
      <c r="B1" s="3" t="str">
        <f>'Info '!C2</f>
        <v>JSC Cartu Bank</v>
      </c>
    </row>
    <row r="2" spans="1:6">
      <c r="A2" s="2" t="s">
        <v>31</v>
      </c>
      <c r="B2" s="535">
        <f>'1. key ratios '!B2</f>
        <v>46022</v>
      </c>
    </row>
    <row r="3" spans="1:6">
      <c r="A3" s="4"/>
      <c r="B3"/>
    </row>
    <row r="4" spans="1:6">
      <c r="A4" s="510" t="s">
        <v>738</v>
      </c>
    </row>
    <row r="5" spans="1:6" ht="60">
      <c r="B5" s="505"/>
      <c r="C5" s="511" t="s">
        <v>739</v>
      </c>
      <c r="D5" s="511" t="s">
        <v>741</v>
      </c>
      <c r="E5" s="511" t="s">
        <v>740</v>
      </c>
      <c r="F5" s="511" t="s">
        <v>742</v>
      </c>
    </row>
    <row r="6" spans="1:6">
      <c r="B6" s="512" t="s">
        <v>716</v>
      </c>
      <c r="C6" s="499" t="b">
        <f>IF(C7&gt;0,C7,IF(C8&gt;0,C8,IF(C9&gt;0,C9)))</f>
        <v>0</v>
      </c>
      <c r="D6" s="499" t="b">
        <f>IF(D7&gt;0,D7,IF(D8&gt;0,D8,IF(D9&gt;0,D9)))</f>
        <v>0</v>
      </c>
      <c r="E6" s="499" t="b">
        <f>IF(E7&gt;0,E7,IF(E8&gt;0,E8,IF(E9&gt;0,E9)))</f>
        <v>0</v>
      </c>
      <c r="F6" s="499" t="b">
        <f>IF(F7&gt;0,F7,IF(F8&gt;0,F8,IF(F9&gt;0,F9)))</f>
        <v>0</v>
      </c>
    </row>
    <row r="7" spans="1:6">
      <c r="B7" s="500" t="s">
        <v>729</v>
      </c>
      <c r="C7" s="513"/>
      <c r="D7" s="513"/>
      <c r="E7" s="513"/>
      <c r="F7" s="513"/>
    </row>
    <row r="8" spans="1:6">
      <c r="B8" s="500" t="s">
        <v>730</v>
      </c>
      <c r="C8" s="513"/>
      <c r="D8" s="513"/>
      <c r="E8" s="513"/>
      <c r="F8" s="513"/>
    </row>
    <row r="9" spans="1:6">
      <c r="B9" s="500" t="s">
        <v>737</v>
      </c>
      <c r="C9" s="513"/>
      <c r="D9" s="513"/>
      <c r="E9" s="513"/>
      <c r="F9" s="513"/>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N42"/>
  <sheetViews>
    <sheetView showGridLines="0" zoomScale="80" zoomScaleNormal="80" workbookViewId="0">
      <pane xSplit="2" ySplit="6" topLeftCell="C7" activePane="bottomRight" state="frozen"/>
      <selection activeCell="B2" sqref="B2"/>
      <selection pane="topRight" activeCell="B2" sqref="B2"/>
      <selection pane="bottomLeft" activeCell="B2" sqref="B2"/>
      <selection pane="bottomRight"/>
    </sheetView>
  </sheetViews>
  <sheetFormatPr defaultRowHeight="15"/>
  <cols>
    <col min="1" max="1" width="8.85546875" style="118"/>
    <col min="2" max="2" width="82.5703125" style="125" customWidth="1"/>
    <col min="3" max="7" width="17.5703125" style="118" customWidth="1"/>
    <col min="10" max="10" width="17" bestFit="1" customWidth="1"/>
  </cols>
  <sheetData>
    <row r="1" spans="1:14">
      <c r="A1" s="118" t="s">
        <v>30</v>
      </c>
      <c r="B1" s="3" t="str">
        <f>'Info '!C2</f>
        <v>JSC Cartu Bank</v>
      </c>
    </row>
    <row r="2" spans="1:14">
      <c r="A2" s="118" t="s">
        <v>31</v>
      </c>
      <c r="B2" s="535">
        <f>'1. key ratios '!B2</f>
        <v>46022</v>
      </c>
    </row>
    <row r="4" spans="1:14" ht="15.75" thickBot="1">
      <c r="A4" s="118" t="s">
        <v>376</v>
      </c>
      <c r="B4" s="229" t="s">
        <v>337</v>
      </c>
    </row>
    <row r="5" spans="1:14">
      <c r="A5" s="230"/>
      <c r="B5" s="231"/>
      <c r="C5" s="780" t="s">
        <v>338</v>
      </c>
      <c r="D5" s="780"/>
      <c r="E5" s="780"/>
      <c r="F5" s="780"/>
      <c r="G5" s="781" t="s">
        <v>339</v>
      </c>
    </row>
    <row r="6" spans="1:14">
      <c r="A6" s="232"/>
      <c r="B6" s="233"/>
      <c r="C6" s="234" t="s">
        <v>340</v>
      </c>
      <c r="D6" s="234" t="s">
        <v>341</v>
      </c>
      <c r="E6" s="234" t="s">
        <v>342</v>
      </c>
      <c r="F6" s="234" t="s">
        <v>343</v>
      </c>
      <c r="G6" s="782"/>
    </row>
    <row r="7" spans="1:14">
      <c r="A7" s="235"/>
      <c r="B7" s="236" t="s">
        <v>344</v>
      </c>
      <c r="C7" s="237"/>
      <c r="D7" s="237"/>
      <c r="E7" s="237"/>
      <c r="F7" s="237"/>
      <c r="G7" s="238"/>
    </row>
    <row r="8" spans="1:14">
      <c r="A8" s="239">
        <v>1</v>
      </c>
      <c r="B8" s="240" t="s">
        <v>345</v>
      </c>
      <c r="C8" s="241">
        <f>SUM(C9:C10)</f>
        <v>468483611.76582593</v>
      </c>
      <c r="D8" s="241">
        <f>SUM(D9:D10)</f>
        <v>0</v>
      </c>
      <c r="E8" s="241">
        <f>SUM(E9:E10)</f>
        <v>0</v>
      </c>
      <c r="F8" s="241">
        <f>SUM(F9:F10)</f>
        <v>269630562.07300001</v>
      </c>
      <c r="G8" s="242">
        <f>SUM(G9:G10)</f>
        <v>738114173.83882594</v>
      </c>
      <c r="J8" s="567"/>
      <c r="K8" s="567"/>
      <c r="L8" s="567"/>
      <c r="M8" s="567"/>
      <c r="N8" s="567"/>
    </row>
    <row r="9" spans="1:14">
      <c r="A9" s="239">
        <v>2</v>
      </c>
      <c r="B9" s="243" t="s">
        <v>346</v>
      </c>
      <c r="C9" s="241">
        <v>468483611.76582593</v>
      </c>
      <c r="D9" s="241">
        <v>0</v>
      </c>
      <c r="E9" s="241">
        <v>0</v>
      </c>
      <c r="F9" s="241">
        <v>58085692.159999996</v>
      </c>
      <c r="G9" s="242">
        <v>526569303.92582595</v>
      </c>
      <c r="J9" s="567"/>
      <c r="K9" s="567"/>
      <c r="L9" s="567"/>
      <c r="M9" s="567"/>
      <c r="N9" s="567"/>
    </row>
    <row r="10" spans="1:14">
      <c r="A10" s="239">
        <v>3</v>
      </c>
      <c r="B10" s="243" t="s">
        <v>347</v>
      </c>
      <c r="C10" s="244"/>
      <c r="D10" s="244"/>
      <c r="E10" s="244"/>
      <c r="F10" s="241">
        <v>211544869.91300002</v>
      </c>
      <c r="G10" s="242">
        <v>211544869.91300002</v>
      </c>
      <c r="J10" s="567"/>
      <c r="K10" s="567"/>
      <c r="L10" s="567"/>
      <c r="M10" s="567"/>
      <c r="N10" s="567"/>
    </row>
    <row r="11" spans="1:14" ht="14.45" customHeight="1">
      <c r="A11" s="239">
        <v>4</v>
      </c>
      <c r="B11" s="240" t="s">
        <v>348</v>
      </c>
      <c r="C11" s="241">
        <f t="shared" ref="C11:F11" si="0">SUM(C12:C13)</f>
        <v>106496990.7833</v>
      </c>
      <c r="D11" s="241">
        <f t="shared" si="0"/>
        <v>114761662.37599999</v>
      </c>
      <c r="E11" s="241">
        <f t="shared" si="0"/>
        <v>200415530.18509999</v>
      </c>
      <c r="F11" s="241">
        <f t="shared" si="0"/>
        <v>0</v>
      </c>
      <c r="G11" s="242">
        <f>SUM(G12:G13)</f>
        <v>382375006.40671492</v>
      </c>
      <c r="J11" s="567"/>
      <c r="K11" s="567"/>
      <c r="L11" s="567"/>
      <c r="M11" s="567"/>
      <c r="N11" s="567"/>
    </row>
    <row r="12" spans="1:14">
      <c r="A12" s="239">
        <v>5</v>
      </c>
      <c r="B12" s="243" t="s">
        <v>349</v>
      </c>
      <c r="C12" s="241">
        <v>85003754.237499997</v>
      </c>
      <c r="D12" s="245">
        <v>106153164.70799999</v>
      </c>
      <c r="E12" s="241">
        <v>190038447.13119999</v>
      </c>
      <c r="F12" s="241">
        <v>0</v>
      </c>
      <c r="G12" s="242">
        <v>362135597.77286494</v>
      </c>
      <c r="J12" s="567"/>
      <c r="K12" s="567"/>
      <c r="L12" s="567"/>
      <c r="M12" s="567"/>
      <c r="N12" s="567"/>
    </row>
    <row r="13" spans="1:14">
      <c r="A13" s="239">
        <v>6</v>
      </c>
      <c r="B13" s="243" t="s">
        <v>350</v>
      </c>
      <c r="C13" s="241">
        <v>21493236.5458</v>
      </c>
      <c r="D13" s="245">
        <v>8608497.6680000015</v>
      </c>
      <c r="E13" s="241">
        <v>10377083.0539</v>
      </c>
      <c r="F13" s="241">
        <v>0</v>
      </c>
      <c r="G13" s="242">
        <v>20239408.633850001</v>
      </c>
      <c r="J13" s="567"/>
      <c r="K13" s="567"/>
      <c r="L13" s="567"/>
      <c r="M13" s="567"/>
      <c r="N13" s="567"/>
    </row>
    <row r="14" spans="1:14">
      <c r="A14" s="239">
        <v>7</v>
      </c>
      <c r="B14" s="240" t="s">
        <v>351</v>
      </c>
      <c r="C14" s="241">
        <f t="shared" ref="C14:F14" si="1">SUM(C15:C16)</f>
        <v>347476721.32569993</v>
      </c>
      <c r="D14" s="241">
        <f t="shared" si="1"/>
        <v>335732686.72409993</v>
      </c>
      <c r="E14" s="241">
        <f t="shared" si="1"/>
        <v>68697977.648100004</v>
      </c>
      <c r="F14" s="241">
        <f t="shared" si="1"/>
        <v>0</v>
      </c>
      <c r="G14" s="242">
        <f>SUM(G15:G16)</f>
        <v>371922231.67459995</v>
      </c>
      <c r="J14" s="567"/>
      <c r="K14" s="567"/>
      <c r="L14" s="567"/>
      <c r="M14" s="567"/>
      <c r="N14" s="567"/>
    </row>
    <row r="15" spans="1:14" ht="39">
      <c r="A15" s="239">
        <v>8</v>
      </c>
      <c r="B15" s="243" t="s">
        <v>352</v>
      </c>
      <c r="C15" s="241">
        <v>344191527.13699991</v>
      </c>
      <c r="D15" s="245">
        <v>330954958.56409991</v>
      </c>
      <c r="E15" s="241">
        <v>24772711.418099999</v>
      </c>
      <c r="F15" s="241">
        <v>0</v>
      </c>
      <c r="G15" s="242">
        <v>349959598.55959994</v>
      </c>
      <c r="J15" s="567"/>
      <c r="K15" s="567"/>
      <c r="L15" s="567"/>
      <c r="M15" s="567"/>
      <c r="N15" s="567"/>
    </row>
    <row r="16" spans="1:14" ht="26.25">
      <c r="A16" s="239">
        <v>9</v>
      </c>
      <c r="B16" s="243" t="s">
        <v>353</v>
      </c>
      <c r="C16" s="241">
        <v>3285194.1886999998</v>
      </c>
      <c r="D16" s="245">
        <v>4777728.16</v>
      </c>
      <c r="E16" s="241">
        <v>43925266.230000004</v>
      </c>
      <c r="F16" s="241">
        <v>0</v>
      </c>
      <c r="G16" s="242">
        <v>21962633.115000002</v>
      </c>
      <c r="J16" s="567"/>
      <c r="K16" s="567"/>
      <c r="L16" s="567"/>
      <c r="M16" s="567"/>
      <c r="N16" s="567"/>
    </row>
    <row r="17" spans="1:14">
      <c r="A17" s="239">
        <v>10</v>
      </c>
      <c r="B17" s="240" t="s">
        <v>354</v>
      </c>
      <c r="C17" s="241">
        <v>0</v>
      </c>
      <c r="D17" s="245">
        <v>0</v>
      </c>
      <c r="E17" s="241">
        <v>0</v>
      </c>
      <c r="F17" s="241">
        <v>0</v>
      </c>
      <c r="G17" s="242">
        <v>0</v>
      </c>
      <c r="J17" s="567"/>
      <c r="K17" s="567"/>
      <c r="L17" s="567"/>
      <c r="M17" s="567"/>
      <c r="N17" s="567"/>
    </row>
    <row r="18" spans="1:14">
      <c r="A18" s="239">
        <v>11</v>
      </c>
      <c r="B18" s="240" t="s">
        <v>355</v>
      </c>
      <c r="C18" s="241">
        <f>SUM(C19:C20)</f>
        <v>0</v>
      </c>
      <c r="D18" s="245">
        <f t="shared" ref="D18:G18" si="2">SUM(D19:D20)</f>
        <v>18782176.927811623</v>
      </c>
      <c r="E18" s="241">
        <f t="shared" si="2"/>
        <v>7507680.2334089726</v>
      </c>
      <c r="F18" s="241">
        <f t="shared" si="2"/>
        <v>10063928.603761733</v>
      </c>
      <c r="G18" s="242">
        <f t="shared" si="2"/>
        <v>0</v>
      </c>
      <c r="J18" s="567"/>
      <c r="K18" s="567"/>
      <c r="L18" s="567"/>
      <c r="M18" s="567"/>
      <c r="N18" s="567"/>
    </row>
    <row r="19" spans="1:14">
      <c r="A19" s="239">
        <v>12</v>
      </c>
      <c r="B19" s="243" t="s">
        <v>356</v>
      </c>
      <c r="C19" s="244"/>
      <c r="D19" s="245">
        <v>0</v>
      </c>
      <c r="E19" s="241">
        <v>0</v>
      </c>
      <c r="F19" s="241">
        <v>0</v>
      </c>
      <c r="G19" s="242">
        <v>0</v>
      </c>
      <c r="J19" s="567"/>
      <c r="K19" s="567"/>
      <c r="L19" s="567"/>
      <c r="M19" s="567"/>
      <c r="N19" s="567"/>
    </row>
    <row r="20" spans="1:14">
      <c r="A20" s="239">
        <v>13</v>
      </c>
      <c r="B20" s="243" t="s">
        <v>357</v>
      </c>
      <c r="C20" s="241">
        <v>0</v>
      </c>
      <c r="D20" s="241">
        <v>18782176.927811623</v>
      </c>
      <c r="E20" s="241">
        <v>7507680.2334089726</v>
      </c>
      <c r="F20" s="241">
        <v>10063928.603761733</v>
      </c>
      <c r="G20" s="242">
        <v>0</v>
      </c>
      <c r="J20" s="567"/>
      <c r="K20" s="567"/>
      <c r="L20" s="567"/>
      <c r="M20" s="567"/>
      <c r="N20" s="567"/>
    </row>
    <row r="21" spans="1:14">
      <c r="A21" s="246">
        <v>14</v>
      </c>
      <c r="B21" s="247" t="s">
        <v>358</v>
      </c>
      <c r="C21" s="244"/>
      <c r="D21" s="244"/>
      <c r="E21" s="244"/>
      <c r="F21" s="244"/>
      <c r="G21" s="248">
        <f>SUM(G8,G11,G14,G17,G18)</f>
        <v>1492411411.9201407</v>
      </c>
      <c r="J21" s="567"/>
      <c r="K21" s="567"/>
      <c r="L21" s="567"/>
      <c r="M21" s="567"/>
      <c r="N21" s="567"/>
    </row>
    <row r="22" spans="1:14">
      <c r="A22" s="249"/>
      <c r="B22" s="250" t="s">
        <v>359</v>
      </c>
      <c r="C22" s="251"/>
      <c r="D22" s="252"/>
      <c r="E22" s="251"/>
      <c r="F22" s="251"/>
      <c r="G22" s="253"/>
      <c r="J22" s="567"/>
      <c r="K22" s="567"/>
      <c r="L22" s="567"/>
      <c r="M22" s="567"/>
      <c r="N22" s="567"/>
    </row>
    <row r="23" spans="1:14">
      <c r="A23" s="239">
        <v>15</v>
      </c>
      <c r="B23" s="240" t="s">
        <v>360</v>
      </c>
      <c r="C23" s="254">
        <v>592939509.48604512</v>
      </c>
      <c r="D23" s="255">
        <v>95851605.530841768</v>
      </c>
      <c r="E23" s="254">
        <v>0</v>
      </c>
      <c r="F23" s="254">
        <v>0</v>
      </c>
      <c r="G23" s="242">
        <v>17691332.201966304</v>
      </c>
      <c r="J23" s="567"/>
      <c r="K23" s="567"/>
      <c r="L23" s="567"/>
      <c r="M23" s="567"/>
      <c r="N23" s="567"/>
    </row>
    <row r="24" spans="1:14">
      <c r="A24" s="239">
        <v>16</v>
      </c>
      <c r="B24" s="240" t="s">
        <v>361</v>
      </c>
      <c r="C24" s="241">
        <f>SUM(C25:C27,C29,C31)</f>
        <v>8298701.8406318724</v>
      </c>
      <c r="D24" s="245">
        <f t="shared" ref="D24:G24" si="3">SUM(D25:D27,D29,D31)</f>
        <v>345825524.61951375</v>
      </c>
      <c r="E24" s="241">
        <f t="shared" si="3"/>
        <v>134951119.76159218</v>
      </c>
      <c r="F24" s="241">
        <f t="shared" si="3"/>
        <v>496479785.83170331</v>
      </c>
      <c r="G24" s="242">
        <f t="shared" si="3"/>
        <v>663640945.42359555</v>
      </c>
      <c r="J24" s="567"/>
      <c r="K24" s="567"/>
      <c r="L24" s="567"/>
      <c r="M24" s="567"/>
      <c r="N24" s="567"/>
    </row>
    <row r="25" spans="1:14">
      <c r="A25" s="239">
        <v>17</v>
      </c>
      <c r="B25" s="243" t="s">
        <v>362</v>
      </c>
      <c r="C25" s="241">
        <v>0</v>
      </c>
      <c r="D25" s="245">
        <v>0</v>
      </c>
      <c r="E25" s="241">
        <v>0</v>
      </c>
      <c r="F25" s="241">
        <v>0</v>
      </c>
      <c r="G25" s="242">
        <v>0</v>
      </c>
      <c r="J25" s="567"/>
      <c r="K25" s="567"/>
      <c r="L25" s="567"/>
      <c r="M25" s="567"/>
      <c r="N25" s="567"/>
    </row>
    <row r="26" spans="1:14" ht="26.25">
      <c r="A26" s="239">
        <v>18</v>
      </c>
      <c r="B26" s="243" t="s">
        <v>363</v>
      </c>
      <c r="C26" s="241">
        <v>8298701.8406318724</v>
      </c>
      <c r="D26" s="245">
        <v>0</v>
      </c>
      <c r="E26" s="241">
        <v>0</v>
      </c>
      <c r="F26" s="241">
        <v>0</v>
      </c>
      <c r="G26" s="242">
        <v>1244805.2760947808</v>
      </c>
      <c r="J26" s="567"/>
      <c r="K26" s="567"/>
      <c r="L26" s="567"/>
      <c r="M26" s="567"/>
      <c r="N26" s="567"/>
    </row>
    <row r="27" spans="1:14">
      <c r="A27" s="239">
        <v>19</v>
      </c>
      <c r="B27" s="243" t="s">
        <v>364</v>
      </c>
      <c r="C27" s="241">
        <v>0</v>
      </c>
      <c r="D27" s="245">
        <v>339665799.95519054</v>
      </c>
      <c r="E27" s="241">
        <v>130685477.28802638</v>
      </c>
      <c r="F27" s="241">
        <v>474713164.6407212</v>
      </c>
      <c r="G27" s="242">
        <v>638681828.56622148</v>
      </c>
      <c r="J27" s="567"/>
      <c r="K27" s="567"/>
      <c r="L27" s="567"/>
      <c r="M27" s="567"/>
      <c r="N27" s="567"/>
    </row>
    <row r="28" spans="1:14">
      <c r="A28" s="239">
        <v>20</v>
      </c>
      <c r="B28" s="256" t="s">
        <v>365</v>
      </c>
      <c r="C28" s="241">
        <v>0</v>
      </c>
      <c r="D28" s="245">
        <v>0</v>
      </c>
      <c r="E28" s="241">
        <v>0</v>
      </c>
      <c r="F28" s="241">
        <v>0</v>
      </c>
      <c r="G28" s="242">
        <v>0</v>
      </c>
      <c r="J28" s="567"/>
      <c r="K28" s="567"/>
      <c r="L28" s="567"/>
      <c r="M28" s="567"/>
      <c r="N28" s="567"/>
    </row>
    <row r="29" spans="1:14">
      <c r="A29" s="239">
        <v>21</v>
      </c>
      <c r="B29" s="243" t="s">
        <v>366</v>
      </c>
      <c r="C29" s="241">
        <v>0</v>
      </c>
      <c r="D29" s="245">
        <v>1741972.8210687595</v>
      </c>
      <c r="E29" s="241">
        <v>3613777.0365464222</v>
      </c>
      <c r="F29" s="241">
        <v>15362843.706298303</v>
      </c>
      <c r="G29" s="242">
        <v>15736292.079161149</v>
      </c>
      <c r="J29" s="567"/>
      <c r="K29" s="567"/>
      <c r="L29" s="567"/>
      <c r="M29" s="567"/>
      <c r="N29" s="567"/>
    </row>
    <row r="30" spans="1:14">
      <c r="A30" s="239">
        <v>22</v>
      </c>
      <c r="B30" s="256" t="s">
        <v>365</v>
      </c>
      <c r="C30" s="241">
        <v>0</v>
      </c>
      <c r="D30" s="245">
        <v>0</v>
      </c>
      <c r="E30" s="241">
        <v>0</v>
      </c>
      <c r="F30" s="241">
        <v>0</v>
      </c>
      <c r="G30" s="242">
        <v>0</v>
      </c>
      <c r="J30" s="567"/>
      <c r="K30" s="567"/>
      <c r="L30" s="567"/>
      <c r="M30" s="567"/>
      <c r="N30" s="567"/>
    </row>
    <row r="31" spans="1:14">
      <c r="A31" s="239">
        <v>23</v>
      </c>
      <c r="B31" s="243" t="s">
        <v>367</v>
      </c>
      <c r="C31" s="241">
        <v>0</v>
      </c>
      <c r="D31" s="245">
        <v>4417751.8432544172</v>
      </c>
      <c r="E31" s="241">
        <v>651865.4370193918</v>
      </c>
      <c r="F31" s="241">
        <v>6403777.4846837986</v>
      </c>
      <c r="G31" s="242">
        <v>7978019.502118133</v>
      </c>
      <c r="J31" s="567"/>
      <c r="K31" s="567"/>
      <c r="L31" s="567"/>
      <c r="M31" s="567"/>
      <c r="N31" s="567"/>
    </row>
    <row r="32" spans="1:14">
      <c r="A32" s="239">
        <v>24</v>
      </c>
      <c r="B32" s="240" t="s">
        <v>368</v>
      </c>
      <c r="C32" s="241">
        <v>0</v>
      </c>
      <c r="D32" s="245">
        <v>0</v>
      </c>
      <c r="E32" s="241">
        <v>0</v>
      </c>
      <c r="F32" s="241">
        <v>0</v>
      </c>
      <c r="G32" s="242">
        <v>0</v>
      </c>
      <c r="J32" s="567"/>
      <c r="K32" s="567"/>
      <c r="L32" s="567"/>
      <c r="M32" s="567"/>
      <c r="N32" s="567"/>
    </row>
    <row r="33" spans="1:14">
      <c r="A33" s="239">
        <v>25</v>
      </c>
      <c r="B33" s="240" t="s">
        <v>369</v>
      </c>
      <c r="C33" s="241">
        <f>SUM(C34:C35)</f>
        <v>0</v>
      </c>
      <c r="D33" s="241">
        <f>SUM(D34:D35)</f>
        <v>100965191.4209401</v>
      </c>
      <c r="E33" s="241">
        <f>SUM(E34:E35)</f>
        <v>12979642.649078876</v>
      </c>
      <c r="F33" s="241">
        <f>SUM(F34:F35)</f>
        <v>159758443.77788031</v>
      </c>
      <c r="G33" s="242">
        <f>SUM(G34:G35)</f>
        <v>223878151.93841678</v>
      </c>
      <c r="J33" s="567"/>
      <c r="K33" s="567"/>
      <c r="L33" s="567"/>
      <c r="M33" s="567"/>
      <c r="N33" s="567"/>
    </row>
    <row r="34" spans="1:14">
      <c r="A34" s="239">
        <v>26</v>
      </c>
      <c r="B34" s="243" t="s">
        <v>370</v>
      </c>
      <c r="C34" s="244"/>
      <c r="D34" s="245">
        <v>0</v>
      </c>
      <c r="E34" s="241">
        <v>0</v>
      </c>
      <c r="F34" s="241">
        <v>0</v>
      </c>
      <c r="G34" s="242">
        <v>0</v>
      </c>
      <c r="J34" s="567"/>
      <c r="K34" s="567"/>
      <c r="L34" s="567"/>
      <c r="M34" s="567"/>
      <c r="N34" s="567"/>
    </row>
    <row r="35" spans="1:14">
      <c r="A35" s="239">
        <v>27</v>
      </c>
      <c r="B35" s="243" t="s">
        <v>371</v>
      </c>
      <c r="C35" s="241"/>
      <c r="D35" s="245">
        <v>100965191.4209401</v>
      </c>
      <c r="E35" s="241">
        <v>12979642.649078876</v>
      </c>
      <c r="F35" s="241">
        <v>159758443.77788031</v>
      </c>
      <c r="G35" s="242">
        <v>223878151.93841678</v>
      </c>
      <c r="J35" s="567"/>
      <c r="K35" s="567"/>
      <c r="L35" s="567"/>
      <c r="M35" s="567"/>
      <c r="N35" s="567"/>
    </row>
    <row r="36" spans="1:14">
      <c r="A36" s="239">
        <v>28</v>
      </c>
      <c r="B36" s="240" t="s">
        <v>372</v>
      </c>
      <c r="C36" s="241">
        <v>0</v>
      </c>
      <c r="D36" s="245">
        <v>55558387.281608865</v>
      </c>
      <c r="E36" s="241">
        <v>16875568.369508296</v>
      </c>
      <c r="F36" s="241">
        <v>130998783.08336194</v>
      </c>
      <c r="G36" s="242">
        <v>25198621.427489448</v>
      </c>
      <c r="J36" s="567"/>
      <c r="K36" s="567"/>
      <c r="L36" s="567"/>
      <c r="M36" s="567"/>
      <c r="N36" s="567"/>
    </row>
    <row r="37" spans="1:14">
      <c r="A37" s="246">
        <v>29</v>
      </c>
      <c r="B37" s="247" t="s">
        <v>373</v>
      </c>
      <c r="C37" s="244"/>
      <c r="D37" s="244"/>
      <c r="E37" s="244"/>
      <c r="F37" s="244"/>
      <c r="G37" s="248">
        <f>SUM(G23:G24,G32:G33,G36)</f>
        <v>930409050.99146807</v>
      </c>
      <c r="J37" s="567"/>
      <c r="K37" s="567"/>
      <c r="L37" s="567"/>
      <c r="M37" s="567"/>
      <c r="N37" s="567"/>
    </row>
    <row r="38" spans="1:14">
      <c r="A38" s="235"/>
      <c r="B38" s="257"/>
      <c r="C38" s="258"/>
      <c r="D38" s="258"/>
      <c r="E38" s="258"/>
      <c r="F38" s="258"/>
      <c r="G38" s="259"/>
      <c r="J38" s="567"/>
      <c r="K38" s="567"/>
      <c r="L38" s="567"/>
      <c r="M38" s="567"/>
      <c r="N38" s="567"/>
    </row>
    <row r="39" spans="1:14" ht="15.75" thickBot="1">
      <c r="A39" s="260">
        <v>30</v>
      </c>
      <c r="B39" s="261" t="s">
        <v>374</v>
      </c>
      <c r="C39" s="169"/>
      <c r="D39" s="170"/>
      <c r="E39" s="170"/>
      <c r="F39" s="171"/>
      <c r="G39" s="262">
        <f>IFERROR(G21/G37,0)</f>
        <v>1.6040379339923536</v>
      </c>
      <c r="J39" s="567"/>
      <c r="K39" s="567"/>
      <c r="L39" s="567"/>
      <c r="M39" s="567"/>
      <c r="N39" s="567"/>
    </row>
    <row r="40" spans="1:14">
      <c r="J40" s="567"/>
      <c r="K40" s="567"/>
      <c r="L40" s="567"/>
      <c r="M40" s="567"/>
      <c r="N40" s="567"/>
    </row>
    <row r="42" spans="1:14" ht="39">
      <c r="B42" s="125"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O26"/>
  <sheetViews>
    <sheetView showGridLines="0" zoomScale="80" zoomScaleNormal="80" workbookViewId="0"/>
  </sheetViews>
  <sheetFormatPr defaultColWidth="9.140625" defaultRowHeight="12.75"/>
  <cols>
    <col min="1" max="1" width="11.85546875" style="270" bestFit="1" customWidth="1"/>
    <col min="2" max="2" width="105.140625" style="270" bestFit="1" customWidth="1"/>
    <col min="3" max="3" width="18.85546875" style="270" bestFit="1" customWidth="1"/>
    <col min="4" max="4" width="19.28515625" style="270" bestFit="1" customWidth="1"/>
    <col min="5" max="6" width="18.85546875" style="270" bestFit="1" customWidth="1"/>
    <col min="7" max="7" width="30.42578125" style="270" customWidth="1"/>
    <col min="8" max="8" width="20.85546875" style="270" bestFit="1" customWidth="1"/>
    <col min="9" max="9" width="9.140625" style="270"/>
    <col min="10" max="11" width="16.42578125" style="270" bestFit="1" customWidth="1"/>
    <col min="12" max="13" width="16" style="270" bestFit="1" customWidth="1"/>
    <col min="14" max="14" width="15.7109375" style="270" bestFit="1" customWidth="1"/>
    <col min="15" max="15" width="17.7109375" style="270" bestFit="1" customWidth="1"/>
    <col min="16" max="16384" width="9.140625" style="270"/>
  </cols>
  <sheetData>
    <row r="1" spans="1:15" ht="13.5">
      <c r="A1" s="268" t="s">
        <v>30</v>
      </c>
      <c r="B1" s="338" t="str">
        <f>'Info '!C2</f>
        <v>JSC Cartu Bank</v>
      </c>
    </row>
    <row r="2" spans="1:15">
      <c r="A2" s="268" t="s">
        <v>31</v>
      </c>
      <c r="B2" s="537">
        <f>'1. key ratios '!B2</f>
        <v>46022</v>
      </c>
    </row>
    <row r="3" spans="1:15">
      <c r="A3" s="269" t="s">
        <v>380</v>
      </c>
    </row>
    <row r="5" spans="1:15" ht="12" customHeight="1">
      <c r="A5" s="783" t="s">
        <v>381</v>
      </c>
      <c r="B5" s="784"/>
      <c r="C5" s="789" t="s">
        <v>382</v>
      </c>
      <c r="D5" s="790"/>
      <c r="E5" s="790"/>
      <c r="F5" s="790"/>
      <c r="G5" s="790"/>
      <c r="H5" s="791"/>
    </row>
    <row r="6" spans="1:15">
      <c r="A6" s="785"/>
      <c r="B6" s="786"/>
      <c r="C6" s="792"/>
      <c r="D6" s="793"/>
      <c r="E6" s="793"/>
      <c r="F6" s="793"/>
      <c r="G6" s="793"/>
      <c r="H6" s="794"/>
    </row>
    <row r="7" spans="1:15">
      <c r="A7" s="787"/>
      <c r="B7" s="788"/>
      <c r="C7" s="336" t="s">
        <v>383</v>
      </c>
      <c r="D7" s="336" t="s">
        <v>384</v>
      </c>
      <c r="E7" s="336" t="s">
        <v>385</v>
      </c>
      <c r="F7" s="336" t="s">
        <v>386</v>
      </c>
      <c r="G7" s="336" t="s">
        <v>387</v>
      </c>
      <c r="H7" s="336" t="s">
        <v>64</v>
      </c>
    </row>
    <row r="8" spans="1:15">
      <c r="A8" s="332">
        <v>1</v>
      </c>
      <c r="B8" s="331" t="s">
        <v>51</v>
      </c>
      <c r="C8" s="674">
        <v>271883832</v>
      </c>
      <c r="D8" s="674">
        <v>32874276.406071842</v>
      </c>
      <c r="E8" s="674">
        <v>21002529.643099997</v>
      </c>
      <c r="F8" s="674">
        <v>0</v>
      </c>
      <c r="G8" s="674">
        <v>0</v>
      </c>
      <c r="H8" s="675">
        <f t="shared" ref="H8:H21" si="0">SUM(C8:G8)</f>
        <v>325760638.04917186</v>
      </c>
      <c r="J8" s="673"/>
      <c r="K8" s="673"/>
      <c r="L8" s="673"/>
      <c r="M8" s="673"/>
      <c r="N8" s="673"/>
      <c r="O8" s="673"/>
    </row>
    <row r="9" spans="1:15">
      <c r="A9" s="332">
        <v>2</v>
      </c>
      <c r="B9" s="331" t="s">
        <v>52</v>
      </c>
      <c r="C9" s="674">
        <v>0</v>
      </c>
      <c r="D9" s="674">
        <v>0</v>
      </c>
      <c r="E9" s="674">
        <v>0</v>
      </c>
      <c r="F9" s="674">
        <v>0</v>
      </c>
      <c r="G9" s="674">
        <v>0</v>
      </c>
      <c r="H9" s="675">
        <f t="shared" si="0"/>
        <v>0</v>
      </c>
      <c r="J9" s="673"/>
      <c r="K9" s="673"/>
      <c r="L9" s="673"/>
      <c r="M9" s="673"/>
      <c r="N9" s="673"/>
      <c r="O9" s="673"/>
    </row>
    <row r="10" spans="1:15">
      <c r="A10" s="332">
        <v>3</v>
      </c>
      <c r="B10" s="331" t="s">
        <v>152</v>
      </c>
      <c r="C10" s="674">
        <v>0</v>
      </c>
      <c r="D10" s="674">
        <v>0</v>
      </c>
      <c r="E10" s="674">
        <v>0</v>
      </c>
      <c r="F10" s="674">
        <v>0</v>
      </c>
      <c r="G10" s="674">
        <v>0</v>
      </c>
      <c r="H10" s="675">
        <f t="shared" si="0"/>
        <v>0</v>
      </c>
      <c r="J10" s="673"/>
      <c r="K10" s="673"/>
      <c r="L10" s="673"/>
      <c r="M10" s="673"/>
      <c r="N10" s="673"/>
      <c r="O10" s="673"/>
    </row>
    <row r="11" spans="1:15">
      <c r="A11" s="332">
        <v>4</v>
      </c>
      <c r="B11" s="331" t="s">
        <v>53</v>
      </c>
      <c r="C11" s="674">
        <v>0</v>
      </c>
      <c r="D11" s="674">
        <v>0</v>
      </c>
      <c r="E11" s="674">
        <v>0</v>
      </c>
      <c r="F11" s="674">
        <v>0</v>
      </c>
      <c r="G11" s="674">
        <v>0</v>
      </c>
      <c r="H11" s="675">
        <f t="shared" si="0"/>
        <v>0</v>
      </c>
      <c r="J11" s="673"/>
      <c r="K11" s="673"/>
      <c r="L11" s="673"/>
      <c r="M11" s="673"/>
      <c r="N11" s="673"/>
      <c r="O11" s="673"/>
    </row>
    <row r="12" spans="1:15">
      <c r="A12" s="332">
        <v>5</v>
      </c>
      <c r="B12" s="331" t="s">
        <v>54</v>
      </c>
      <c r="C12" s="674">
        <v>0</v>
      </c>
      <c r="D12" s="674">
        <v>0</v>
      </c>
      <c r="E12" s="674">
        <v>0</v>
      </c>
      <c r="F12" s="674">
        <v>0</v>
      </c>
      <c r="G12" s="674">
        <v>0</v>
      </c>
      <c r="H12" s="675">
        <f t="shared" si="0"/>
        <v>0</v>
      </c>
      <c r="J12" s="673"/>
      <c r="K12" s="673"/>
      <c r="L12" s="673"/>
      <c r="M12" s="673"/>
      <c r="N12" s="673"/>
      <c r="O12" s="673"/>
    </row>
    <row r="13" spans="1:15">
      <c r="A13" s="332">
        <v>6</v>
      </c>
      <c r="B13" s="331" t="s">
        <v>55</v>
      </c>
      <c r="C13" s="674">
        <v>231523166.10999998</v>
      </c>
      <c r="D13" s="674">
        <v>65851829.778938644</v>
      </c>
      <c r="E13" s="674">
        <v>0</v>
      </c>
      <c r="F13" s="674">
        <v>3150081.6450622166</v>
      </c>
      <c r="G13" s="674">
        <v>0</v>
      </c>
      <c r="H13" s="675">
        <f t="shared" si="0"/>
        <v>300525077.53400081</v>
      </c>
      <c r="J13" s="673"/>
      <c r="K13" s="673"/>
      <c r="L13" s="673"/>
      <c r="M13" s="673"/>
      <c r="N13" s="673"/>
      <c r="O13" s="673"/>
    </row>
    <row r="14" spans="1:15">
      <c r="A14" s="332">
        <v>7</v>
      </c>
      <c r="B14" s="331" t="s">
        <v>56</v>
      </c>
      <c r="C14" s="674">
        <v>0</v>
      </c>
      <c r="D14" s="674">
        <v>465532996.04383332</v>
      </c>
      <c r="E14" s="674">
        <v>301374205.35280269</v>
      </c>
      <c r="F14" s="674">
        <v>364756469.18791008</v>
      </c>
      <c r="G14" s="674">
        <v>24793713.045725182</v>
      </c>
      <c r="H14" s="675">
        <f t="shared" si="0"/>
        <v>1156457383.6302712</v>
      </c>
      <c r="J14" s="673"/>
      <c r="K14" s="673"/>
      <c r="L14" s="673"/>
      <c r="M14" s="673"/>
      <c r="N14" s="673"/>
      <c r="O14" s="673"/>
    </row>
    <row r="15" spans="1:15">
      <c r="A15" s="332">
        <v>8</v>
      </c>
      <c r="B15" s="333" t="s">
        <v>57</v>
      </c>
      <c r="C15" s="674">
        <v>0</v>
      </c>
      <c r="D15" s="674">
        <v>0</v>
      </c>
      <c r="E15" s="674">
        <v>0</v>
      </c>
      <c r="F15" s="674">
        <v>0</v>
      </c>
      <c r="G15" s="674">
        <v>0</v>
      </c>
      <c r="H15" s="675">
        <f t="shared" si="0"/>
        <v>0</v>
      </c>
      <c r="J15" s="673"/>
      <c r="K15" s="673"/>
      <c r="L15" s="673"/>
      <c r="M15" s="673"/>
      <c r="N15" s="673"/>
      <c r="O15" s="673"/>
    </row>
    <row r="16" spans="1:15">
      <c r="A16" s="332">
        <v>9</v>
      </c>
      <c r="B16" s="331" t="s">
        <v>58</v>
      </c>
      <c r="C16" s="674">
        <v>0</v>
      </c>
      <c r="D16" s="674">
        <v>0</v>
      </c>
      <c r="E16" s="674">
        <v>0</v>
      </c>
      <c r="F16" s="674">
        <v>0</v>
      </c>
      <c r="G16" s="674">
        <v>0</v>
      </c>
      <c r="H16" s="675">
        <f t="shared" si="0"/>
        <v>0</v>
      </c>
      <c r="J16" s="673"/>
      <c r="K16" s="673"/>
      <c r="L16" s="673"/>
      <c r="M16" s="673"/>
      <c r="N16" s="673"/>
      <c r="O16" s="673"/>
    </row>
    <row r="17" spans="1:15">
      <c r="A17" s="332">
        <v>10</v>
      </c>
      <c r="B17" s="335" t="s">
        <v>395</v>
      </c>
      <c r="C17" s="674">
        <v>0</v>
      </c>
      <c r="D17" s="674">
        <v>649960.44117877586</v>
      </c>
      <c r="E17" s="674">
        <v>16727833.559225241</v>
      </c>
      <c r="F17" s="674">
        <v>7763678.4144279994</v>
      </c>
      <c r="G17" s="674">
        <v>24812314.862299785</v>
      </c>
      <c r="H17" s="675">
        <f t="shared" si="0"/>
        <v>49953787.277131796</v>
      </c>
      <c r="J17" s="673"/>
      <c r="K17" s="673"/>
      <c r="L17" s="673"/>
      <c r="M17" s="673"/>
      <c r="N17" s="673"/>
      <c r="O17" s="673"/>
    </row>
    <row r="18" spans="1:15">
      <c r="A18" s="332">
        <v>11</v>
      </c>
      <c r="B18" s="331" t="s">
        <v>60</v>
      </c>
      <c r="C18" s="674">
        <v>0</v>
      </c>
      <c r="D18" s="674">
        <v>0</v>
      </c>
      <c r="E18" s="674">
        <v>0</v>
      </c>
      <c r="F18" s="674">
        <v>0</v>
      </c>
      <c r="G18" s="674">
        <v>0</v>
      </c>
      <c r="H18" s="675">
        <f t="shared" si="0"/>
        <v>0</v>
      </c>
      <c r="J18" s="673"/>
      <c r="K18" s="673"/>
      <c r="L18" s="673"/>
      <c r="M18" s="673"/>
      <c r="N18" s="673"/>
      <c r="O18" s="673"/>
    </row>
    <row r="19" spans="1:15">
      <c r="A19" s="332">
        <v>12</v>
      </c>
      <c r="B19" s="331" t="s">
        <v>61</v>
      </c>
      <c r="C19" s="674">
        <v>0</v>
      </c>
      <c r="D19" s="674">
        <v>0</v>
      </c>
      <c r="E19" s="674">
        <v>0</v>
      </c>
      <c r="F19" s="674">
        <v>0</v>
      </c>
      <c r="G19" s="674">
        <v>0</v>
      </c>
      <c r="H19" s="675">
        <f t="shared" si="0"/>
        <v>0</v>
      </c>
      <c r="J19" s="673"/>
      <c r="K19" s="673"/>
      <c r="L19" s="673"/>
      <c r="M19" s="673"/>
      <c r="N19" s="673"/>
      <c r="O19" s="673"/>
    </row>
    <row r="20" spans="1:15">
      <c r="A20" s="334">
        <v>13</v>
      </c>
      <c r="B20" s="333" t="s">
        <v>144</v>
      </c>
      <c r="C20" s="674">
        <v>0</v>
      </c>
      <c r="D20" s="674">
        <v>0</v>
      </c>
      <c r="E20" s="674">
        <v>0</v>
      </c>
      <c r="F20" s="674">
        <v>0</v>
      </c>
      <c r="G20" s="674">
        <v>0</v>
      </c>
      <c r="H20" s="675">
        <f t="shared" si="0"/>
        <v>0</v>
      </c>
      <c r="J20" s="673"/>
      <c r="K20" s="673"/>
      <c r="L20" s="673"/>
      <c r="M20" s="673"/>
      <c r="N20" s="673"/>
      <c r="O20" s="673"/>
    </row>
    <row r="21" spans="1:15">
      <c r="A21" s="332">
        <v>14</v>
      </c>
      <c r="B21" s="331" t="s">
        <v>63</v>
      </c>
      <c r="C21" s="674">
        <v>33093763.870000001</v>
      </c>
      <c r="D21" s="674">
        <v>16640329.584786305</v>
      </c>
      <c r="E21" s="674">
        <v>4718750.3496227134</v>
      </c>
      <c r="F21" s="674">
        <v>23376626.444231249</v>
      </c>
      <c r="G21" s="674">
        <v>87476958.954425767</v>
      </c>
      <c r="H21" s="675">
        <f t="shared" si="0"/>
        <v>165306429.20306605</v>
      </c>
      <c r="J21" s="673"/>
      <c r="K21" s="673"/>
      <c r="L21" s="673"/>
      <c r="M21" s="673"/>
      <c r="N21" s="673"/>
      <c r="O21" s="673"/>
    </row>
    <row r="22" spans="1:15">
      <c r="A22" s="330">
        <v>15</v>
      </c>
      <c r="B22" s="329" t="s">
        <v>64</v>
      </c>
      <c r="C22" s="675">
        <f>SUM(C18:C21)+SUM(C8:C16)</f>
        <v>536500761.98000002</v>
      </c>
      <c r="D22" s="675">
        <f t="shared" ref="D22:H22" si="1">SUM(D18:D21)+SUM(D8:D16)</f>
        <v>580899431.8136301</v>
      </c>
      <c r="E22" s="675">
        <f t="shared" si="1"/>
        <v>327095485.34552544</v>
      </c>
      <c r="F22" s="675">
        <f t="shared" si="1"/>
        <v>391283177.27720356</v>
      </c>
      <c r="G22" s="675">
        <f t="shared" si="1"/>
        <v>112270672.00015095</v>
      </c>
      <c r="H22" s="675">
        <f t="shared" si="1"/>
        <v>1948049528.4165099</v>
      </c>
      <c r="J22" s="673"/>
      <c r="K22" s="673"/>
      <c r="L22" s="673"/>
      <c r="M22" s="673"/>
      <c r="N22" s="673"/>
      <c r="O22" s="673"/>
    </row>
    <row r="26" spans="1:15" ht="25.5">
      <c r="B26" s="273" t="s">
        <v>482</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R26"/>
  <sheetViews>
    <sheetView showGridLines="0" zoomScale="80" zoomScaleNormal="80" workbookViewId="0"/>
  </sheetViews>
  <sheetFormatPr defaultColWidth="9.140625" defaultRowHeight="12.75"/>
  <cols>
    <col min="1" max="1" width="11.85546875" style="339" bestFit="1" customWidth="1"/>
    <col min="2" max="2" width="86.85546875" style="270" customWidth="1"/>
    <col min="3" max="4" width="31.5703125" style="270" customWidth="1"/>
    <col min="5" max="5" width="15.140625" style="270" bestFit="1" customWidth="1"/>
    <col min="6" max="6" width="11.85546875" style="270" bestFit="1" customWidth="1"/>
    <col min="7" max="7" width="21.5703125" style="270" bestFit="1" customWidth="1"/>
    <col min="8" max="8" width="41.42578125" style="270" customWidth="1"/>
    <col min="9" max="10" width="9.140625" style="270"/>
    <col min="11" max="11" width="16" style="673" bestFit="1" customWidth="1"/>
    <col min="12" max="12" width="17" style="673" bestFit="1" customWidth="1"/>
    <col min="13" max="13" width="15.28515625" style="673" bestFit="1" customWidth="1"/>
    <col min="14" max="14" width="9.28515625" style="673" bestFit="1" customWidth="1"/>
    <col min="15" max="15" width="13.7109375" style="673" bestFit="1" customWidth="1"/>
    <col min="16" max="16" width="17.7109375" style="673" bestFit="1" customWidth="1"/>
    <col min="17" max="16384" width="9.140625" style="270"/>
  </cols>
  <sheetData>
    <row r="1" spans="1:8" ht="13.5">
      <c r="A1" s="268" t="s">
        <v>30</v>
      </c>
      <c r="B1" s="338" t="str">
        <f>'Info '!C2</f>
        <v>JSC Cartu Bank</v>
      </c>
      <c r="C1" s="351"/>
      <c r="D1" s="351"/>
      <c r="E1" s="351"/>
      <c r="F1" s="351"/>
      <c r="G1" s="351"/>
      <c r="H1" s="351"/>
    </row>
    <row r="2" spans="1:8">
      <c r="A2" s="268" t="s">
        <v>31</v>
      </c>
      <c r="B2" s="537">
        <f>'1. key ratios '!B2</f>
        <v>46022</v>
      </c>
      <c r="C2" s="351"/>
      <c r="D2" s="351"/>
      <c r="E2" s="351"/>
      <c r="F2" s="351"/>
      <c r="G2" s="351"/>
      <c r="H2" s="351"/>
    </row>
    <row r="3" spans="1:8">
      <c r="A3" s="269" t="s">
        <v>388</v>
      </c>
      <c r="B3" s="351"/>
      <c r="C3" s="351"/>
      <c r="D3" s="351"/>
      <c r="E3" s="351"/>
      <c r="F3" s="351"/>
      <c r="G3" s="351"/>
      <c r="H3" s="351"/>
    </row>
    <row r="4" spans="1:8">
      <c r="A4" s="352"/>
      <c r="B4" s="351"/>
      <c r="C4" s="350" t="s">
        <v>0</v>
      </c>
      <c r="D4" s="350" t="s">
        <v>1</v>
      </c>
      <c r="E4" s="350" t="s">
        <v>2</v>
      </c>
      <c r="F4" s="350" t="s">
        <v>3</v>
      </c>
      <c r="G4" s="350" t="s">
        <v>4</v>
      </c>
      <c r="H4" s="350" t="s">
        <v>5</v>
      </c>
    </row>
    <row r="5" spans="1:8" ht="33.950000000000003" customHeight="1">
      <c r="A5" s="783" t="s">
        <v>389</v>
      </c>
      <c r="B5" s="784"/>
      <c r="C5" s="797" t="s">
        <v>390</v>
      </c>
      <c r="D5" s="797"/>
      <c r="E5" s="797" t="s">
        <v>627</v>
      </c>
      <c r="F5" s="795" t="s">
        <v>391</v>
      </c>
      <c r="G5" s="795" t="s">
        <v>392</v>
      </c>
      <c r="H5" s="348" t="s">
        <v>626</v>
      </c>
    </row>
    <row r="6" spans="1:8" ht="25.5">
      <c r="A6" s="787"/>
      <c r="B6" s="788"/>
      <c r="C6" s="349" t="s">
        <v>393</v>
      </c>
      <c r="D6" s="349" t="s">
        <v>394</v>
      </c>
      <c r="E6" s="797"/>
      <c r="F6" s="796"/>
      <c r="G6" s="796"/>
      <c r="H6" s="348" t="s">
        <v>625</v>
      </c>
    </row>
    <row r="7" spans="1:8">
      <c r="A7" s="346">
        <v>1</v>
      </c>
      <c r="B7" s="331" t="s">
        <v>51</v>
      </c>
      <c r="C7" s="676">
        <v>0</v>
      </c>
      <c r="D7" s="676">
        <v>325865403.61482602</v>
      </c>
      <c r="E7" s="676">
        <v>104765.85285153463</v>
      </c>
      <c r="F7" s="676">
        <v>0</v>
      </c>
      <c r="G7" s="676">
        <v>0</v>
      </c>
      <c r="H7" s="677">
        <f>C7+D7-E7-F7</f>
        <v>325760637.76197451</v>
      </c>
    </row>
    <row r="8" spans="1:8">
      <c r="A8" s="346">
        <v>2</v>
      </c>
      <c r="B8" s="331" t="s">
        <v>52</v>
      </c>
      <c r="C8" s="676">
        <v>0</v>
      </c>
      <c r="D8" s="676">
        <v>0</v>
      </c>
      <c r="E8" s="676">
        <v>0</v>
      </c>
      <c r="F8" s="676">
        <v>0</v>
      </c>
      <c r="G8" s="676">
        <v>0</v>
      </c>
      <c r="H8" s="677">
        <f t="shared" ref="H8:H20" si="0">C8+D8-E8-F8</f>
        <v>0</v>
      </c>
    </row>
    <row r="9" spans="1:8">
      <c r="A9" s="346">
        <v>3</v>
      </c>
      <c r="B9" s="331" t="s">
        <v>152</v>
      </c>
      <c r="C9" s="676">
        <v>0</v>
      </c>
      <c r="D9" s="676">
        <v>0</v>
      </c>
      <c r="E9" s="676">
        <v>0</v>
      </c>
      <c r="F9" s="676">
        <v>0</v>
      </c>
      <c r="G9" s="676">
        <v>0</v>
      </c>
      <c r="H9" s="677">
        <f t="shared" si="0"/>
        <v>0</v>
      </c>
    </row>
    <row r="10" spans="1:8">
      <c r="A10" s="346">
        <v>4</v>
      </c>
      <c r="B10" s="331" t="s">
        <v>53</v>
      </c>
      <c r="C10" s="676">
        <v>0</v>
      </c>
      <c r="D10" s="676">
        <v>0</v>
      </c>
      <c r="E10" s="676">
        <v>0</v>
      </c>
      <c r="F10" s="676">
        <v>0</v>
      </c>
      <c r="G10" s="676">
        <v>0</v>
      </c>
      <c r="H10" s="677">
        <f t="shared" si="0"/>
        <v>0</v>
      </c>
    </row>
    <row r="11" spans="1:8">
      <c r="A11" s="346">
        <v>5</v>
      </c>
      <c r="B11" s="331" t="s">
        <v>54</v>
      </c>
      <c r="C11" s="676">
        <v>0</v>
      </c>
      <c r="D11" s="676">
        <v>0</v>
      </c>
      <c r="E11" s="676">
        <v>0</v>
      </c>
      <c r="F11" s="676">
        <v>0</v>
      </c>
      <c r="G11" s="676">
        <v>0</v>
      </c>
      <c r="H11" s="677">
        <f t="shared" si="0"/>
        <v>0</v>
      </c>
    </row>
    <row r="12" spans="1:8">
      <c r="A12" s="346">
        <v>6</v>
      </c>
      <c r="B12" s="331" t="s">
        <v>55</v>
      </c>
      <c r="C12" s="676">
        <v>0</v>
      </c>
      <c r="D12" s="676">
        <v>300579918.33999991</v>
      </c>
      <c r="E12" s="676">
        <v>54840.845999133759</v>
      </c>
      <c r="F12" s="676">
        <v>0</v>
      </c>
      <c r="G12" s="676">
        <v>0</v>
      </c>
      <c r="H12" s="677">
        <f t="shared" si="0"/>
        <v>300525077.49400079</v>
      </c>
    </row>
    <row r="13" spans="1:8">
      <c r="A13" s="346">
        <v>7</v>
      </c>
      <c r="B13" s="331" t="s">
        <v>56</v>
      </c>
      <c r="C13" s="676">
        <v>83887360.772837579</v>
      </c>
      <c r="D13" s="676">
        <v>1104456163.5599673</v>
      </c>
      <c r="E13" s="676">
        <v>31886140.702534191</v>
      </c>
      <c r="F13" s="676">
        <v>0</v>
      </c>
      <c r="G13" s="676">
        <v>0</v>
      </c>
      <c r="H13" s="677">
        <f t="shared" si="0"/>
        <v>1156457383.6302707</v>
      </c>
    </row>
    <row r="14" spans="1:8">
      <c r="A14" s="346">
        <v>8</v>
      </c>
      <c r="B14" s="333" t="s">
        <v>57</v>
      </c>
      <c r="C14" s="676">
        <v>0</v>
      </c>
      <c r="D14" s="676">
        <v>0</v>
      </c>
      <c r="E14" s="676">
        <v>0</v>
      </c>
      <c r="F14" s="676">
        <v>0</v>
      </c>
      <c r="G14" s="676">
        <v>0</v>
      </c>
      <c r="H14" s="677">
        <f t="shared" si="0"/>
        <v>0</v>
      </c>
    </row>
    <row r="15" spans="1:8">
      <c r="A15" s="346">
        <v>9</v>
      </c>
      <c r="B15" s="331" t="s">
        <v>58</v>
      </c>
      <c r="C15" s="676">
        <v>0</v>
      </c>
      <c r="D15" s="676">
        <v>0</v>
      </c>
      <c r="E15" s="676">
        <v>0</v>
      </c>
      <c r="F15" s="676">
        <v>0</v>
      </c>
      <c r="G15" s="676">
        <v>0</v>
      </c>
      <c r="H15" s="677">
        <f t="shared" si="0"/>
        <v>0</v>
      </c>
    </row>
    <row r="16" spans="1:8">
      <c r="A16" s="346">
        <v>10</v>
      </c>
      <c r="B16" s="335" t="s">
        <v>395</v>
      </c>
      <c r="C16" s="676">
        <v>66813457.446276903</v>
      </c>
      <c r="D16" s="676">
        <v>0</v>
      </c>
      <c r="E16" s="676">
        <v>16859670.169145092</v>
      </c>
      <c r="F16" s="676">
        <v>0</v>
      </c>
      <c r="G16" s="676">
        <v>0</v>
      </c>
      <c r="H16" s="677">
        <f t="shared" si="0"/>
        <v>49953787.277131811</v>
      </c>
    </row>
    <row r="17" spans="1:18">
      <c r="A17" s="346">
        <v>11</v>
      </c>
      <c r="B17" s="331" t="s">
        <v>60</v>
      </c>
      <c r="C17" s="676">
        <v>0</v>
      </c>
      <c r="D17" s="676">
        <v>0</v>
      </c>
      <c r="E17" s="676">
        <v>0</v>
      </c>
      <c r="F17" s="676">
        <v>0</v>
      </c>
      <c r="G17" s="676">
        <v>0</v>
      </c>
      <c r="H17" s="677">
        <f t="shared" si="0"/>
        <v>0</v>
      </c>
    </row>
    <row r="18" spans="1:18">
      <c r="A18" s="346">
        <v>12</v>
      </c>
      <c r="B18" s="331" t="s">
        <v>61</v>
      </c>
      <c r="C18" s="676">
        <v>0</v>
      </c>
      <c r="D18" s="676">
        <v>0</v>
      </c>
      <c r="E18" s="676">
        <v>0</v>
      </c>
      <c r="F18" s="676">
        <v>0</v>
      </c>
      <c r="G18" s="676">
        <v>0</v>
      </c>
      <c r="H18" s="677">
        <f t="shared" si="0"/>
        <v>0</v>
      </c>
    </row>
    <row r="19" spans="1:18">
      <c r="A19" s="347">
        <v>13</v>
      </c>
      <c r="B19" s="333" t="s">
        <v>144</v>
      </c>
      <c r="C19" s="676">
        <v>0</v>
      </c>
      <c r="D19" s="676">
        <v>0</v>
      </c>
      <c r="E19" s="676">
        <v>0</v>
      </c>
      <c r="F19" s="676">
        <v>0</v>
      </c>
      <c r="G19" s="676">
        <v>0</v>
      </c>
      <c r="H19" s="677">
        <f t="shared" si="0"/>
        <v>0</v>
      </c>
    </row>
    <row r="20" spans="1:18">
      <c r="A20" s="346">
        <v>14</v>
      </c>
      <c r="B20" s="331" t="s">
        <v>63</v>
      </c>
      <c r="C20" s="676">
        <v>2610183.8583890609</v>
      </c>
      <c r="D20" s="676">
        <v>179450621.14619318</v>
      </c>
      <c r="E20" s="676">
        <v>582879.31151614478</v>
      </c>
      <c r="F20" s="676">
        <v>0</v>
      </c>
      <c r="G20" s="676">
        <v>83654.69</v>
      </c>
      <c r="H20" s="677">
        <f t="shared" si="0"/>
        <v>181477925.69306609</v>
      </c>
    </row>
    <row r="21" spans="1:18" s="343" customFormat="1">
      <c r="A21" s="345">
        <v>15</v>
      </c>
      <c r="B21" s="344" t="s">
        <v>64</v>
      </c>
      <c r="C21" s="678">
        <f t="shared" ref="C21:H21" si="1">SUM(C7:C15)+SUM(C17:C20)</f>
        <v>86497544.631226644</v>
      </c>
      <c r="D21" s="678">
        <f t="shared" si="1"/>
        <v>1910352106.6609864</v>
      </c>
      <c r="E21" s="678">
        <f t="shared" si="1"/>
        <v>32628626.712901004</v>
      </c>
      <c r="F21" s="678">
        <f t="shared" si="1"/>
        <v>0</v>
      </c>
      <c r="G21" s="678">
        <f t="shared" si="1"/>
        <v>83654.69</v>
      </c>
      <c r="H21" s="679">
        <f t="shared" si="1"/>
        <v>1964221024.5793121</v>
      </c>
      <c r="K21" s="673"/>
      <c r="L21" s="673"/>
      <c r="M21" s="673"/>
      <c r="N21" s="673"/>
      <c r="O21" s="673"/>
      <c r="P21" s="673"/>
      <c r="Q21" s="270"/>
      <c r="R21" s="270"/>
    </row>
    <row r="22" spans="1:18">
      <c r="A22" s="342">
        <v>16</v>
      </c>
      <c r="B22" s="341" t="s">
        <v>396</v>
      </c>
      <c r="C22" s="676">
        <v>86190405.411226794</v>
      </c>
      <c r="D22" s="676">
        <v>1093916280.6445005</v>
      </c>
      <c r="E22" s="676">
        <v>31705991.796664901</v>
      </c>
      <c r="F22" s="676">
        <v>0</v>
      </c>
      <c r="G22" s="676">
        <v>0</v>
      </c>
      <c r="H22" s="677">
        <f>C22+D22-E22-F22</f>
        <v>1148400694.2590623</v>
      </c>
    </row>
    <row r="23" spans="1:18">
      <c r="A23" s="342">
        <v>17</v>
      </c>
      <c r="B23" s="341" t="s">
        <v>397</v>
      </c>
      <c r="C23" s="676">
        <v>0</v>
      </c>
      <c r="D23" s="676">
        <v>76901276.229999989</v>
      </c>
      <c r="E23" s="676">
        <v>728378.94200603967</v>
      </c>
      <c r="F23" s="676">
        <v>0</v>
      </c>
      <c r="G23" s="676">
        <v>0</v>
      </c>
      <c r="H23" s="677">
        <f>C23+D23-E23-F23</f>
        <v>76172897.287993953</v>
      </c>
    </row>
    <row r="26" spans="1:18" ht="42.6" customHeight="1">
      <c r="B26" s="273" t="s">
        <v>482</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O36"/>
  <sheetViews>
    <sheetView showGridLines="0" zoomScale="80" zoomScaleNormal="80" workbookViewId="0"/>
  </sheetViews>
  <sheetFormatPr defaultColWidth="9.140625" defaultRowHeight="12.75"/>
  <cols>
    <col min="1" max="1" width="11" style="270" bestFit="1" customWidth="1"/>
    <col min="2" max="2" width="93.42578125" style="270" customWidth="1"/>
    <col min="3" max="4" width="35" style="270" customWidth="1"/>
    <col min="5" max="5" width="15.140625" style="270" bestFit="1" customWidth="1"/>
    <col min="6" max="6" width="11.85546875" style="270" bestFit="1" customWidth="1"/>
    <col min="7" max="7" width="22" style="270" customWidth="1"/>
    <col min="8" max="8" width="19.85546875" style="270" customWidth="1"/>
    <col min="9" max="16384" width="9.140625" style="270"/>
  </cols>
  <sheetData>
    <row r="1" spans="1:15" ht="13.5">
      <c r="A1" s="268" t="s">
        <v>30</v>
      </c>
      <c r="B1" s="338" t="str">
        <f>'Info '!C2</f>
        <v>JSC Cartu Bank</v>
      </c>
      <c r="C1" s="351"/>
      <c r="D1" s="351"/>
      <c r="E1" s="351"/>
      <c r="F1" s="351"/>
      <c r="G1" s="351"/>
      <c r="H1" s="351"/>
    </row>
    <row r="2" spans="1:15">
      <c r="A2" s="268" t="s">
        <v>31</v>
      </c>
      <c r="B2" s="537">
        <f>'1. key ratios '!B2</f>
        <v>46022</v>
      </c>
      <c r="C2" s="351"/>
      <c r="D2" s="351"/>
      <c r="E2" s="351"/>
      <c r="F2" s="351"/>
      <c r="G2" s="351"/>
      <c r="H2" s="351"/>
    </row>
    <row r="3" spans="1:15">
      <c r="A3" s="269" t="s">
        <v>398</v>
      </c>
      <c r="B3" s="351"/>
      <c r="C3" s="351"/>
      <c r="D3" s="351"/>
      <c r="E3" s="351"/>
      <c r="F3" s="351"/>
      <c r="G3" s="351"/>
      <c r="H3" s="351"/>
    </row>
    <row r="4" spans="1:15">
      <c r="A4" s="352"/>
      <c r="B4" s="351"/>
      <c r="C4" s="350" t="s">
        <v>0</v>
      </c>
      <c r="D4" s="350" t="s">
        <v>1</v>
      </c>
      <c r="E4" s="350" t="s">
        <v>2</v>
      </c>
      <c r="F4" s="350" t="s">
        <v>3</v>
      </c>
      <c r="G4" s="350" t="s">
        <v>4</v>
      </c>
      <c r="H4" s="350" t="s">
        <v>5</v>
      </c>
    </row>
    <row r="5" spans="1:15" ht="41.45" customHeight="1">
      <c r="A5" s="783" t="s">
        <v>389</v>
      </c>
      <c r="B5" s="784"/>
      <c r="C5" s="797" t="s">
        <v>390</v>
      </c>
      <c r="D5" s="797"/>
      <c r="E5" s="797" t="s">
        <v>627</v>
      </c>
      <c r="F5" s="795" t="s">
        <v>391</v>
      </c>
      <c r="G5" s="795" t="s">
        <v>392</v>
      </c>
      <c r="H5" s="348" t="s">
        <v>626</v>
      </c>
    </row>
    <row r="6" spans="1:15" ht="25.5">
      <c r="A6" s="787"/>
      <c r="B6" s="788"/>
      <c r="C6" s="349" t="s">
        <v>393</v>
      </c>
      <c r="D6" s="349" t="s">
        <v>394</v>
      </c>
      <c r="E6" s="797"/>
      <c r="F6" s="796"/>
      <c r="G6" s="796"/>
      <c r="H6" s="348" t="s">
        <v>625</v>
      </c>
    </row>
    <row r="7" spans="1:15">
      <c r="A7" s="340">
        <v>1</v>
      </c>
      <c r="B7" s="355" t="s">
        <v>486</v>
      </c>
      <c r="C7" s="676">
        <v>467059.88662844378</v>
      </c>
      <c r="D7" s="676">
        <v>333348730.43665427</v>
      </c>
      <c r="E7" s="676">
        <v>309702.73865599453</v>
      </c>
      <c r="F7" s="676">
        <v>0</v>
      </c>
      <c r="G7" s="676">
        <v>0</v>
      </c>
      <c r="H7" s="677">
        <f t="shared" ref="H7:H34" si="0">C7+D7-E7-F7</f>
        <v>333506087.58462673</v>
      </c>
      <c r="J7" s="680"/>
      <c r="K7" s="680"/>
      <c r="L7" s="680"/>
      <c r="M7" s="680"/>
      <c r="N7" s="680"/>
      <c r="O7" s="680"/>
    </row>
    <row r="8" spans="1:15">
      <c r="A8" s="340">
        <v>2</v>
      </c>
      <c r="B8" s="355" t="s">
        <v>399</v>
      </c>
      <c r="C8" s="676">
        <v>153321.14282903375</v>
      </c>
      <c r="D8" s="676">
        <v>352479149.23506391</v>
      </c>
      <c r="E8" s="676">
        <v>362956.35594159632</v>
      </c>
      <c r="F8" s="676">
        <v>0</v>
      </c>
      <c r="G8" s="676">
        <v>0</v>
      </c>
      <c r="H8" s="677">
        <f t="shared" si="0"/>
        <v>352269514.02195138</v>
      </c>
      <c r="J8" s="680"/>
      <c r="K8" s="680"/>
      <c r="L8" s="680"/>
      <c r="M8" s="680"/>
      <c r="N8" s="680"/>
      <c r="O8" s="680"/>
    </row>
    <row r="9" spans="1:15">
      <c r="A9" s="340">
        <v>3</v>
      </c>
      <c r="B9" s="355" t="s">
        <v>400</v>
      </c>
      <c r="C9" s="676">
        <v>0</v>
      </c>
      <c r="D9" s="676">
        <v>0</v>
      </c>
      <c r="E9" s="676">
        <v>0</v>
      </c>
      <c r="F9" s="676">
        <v>0</v>
      </c>
      <c r="G9" s="676">
        <v>0</v>
      </c>
      <c r="H9" s="677">
        <f t="shared" si="0"/>
        <v>0</v>
      </c>
      <c r="J9" s="680"/>
      <c r="K9" s="680"/>
      <c r="L9" s="680"/>
      <c r="M9" s="680"/>
      <c r="N9" s="680"/>
      <c r="O9" s="680"/>
    </row>
    <row r="10" spans="1:15">
      <c r="A10" s="340">
        <v>4</v>
      </c>
      <c r="B10" s="355" t="s">
        <v>487</v>
      </c>
      <c r="C10" s="676">
        <v>19230401.101291362</v>
      </c>
      <c r="D10" s="676">
        <v>77153993.377449885</v>
      </c>
      <c r="E10" s="676">
        <v>471301.77566669718</v>
      </c>
      <c r="F10" s="676">
        <v>0</v>
      </c>
      <c r="G10" s="676">
        <v>0</v>
      </c>
      <c r="H10" s="677">
        <f t="shared" si="0"/>
        <v>95913092.703074545</v>
      </c>
      <c r="J10" s="680"/>
      <c r="K10" s="680"/>
      <c r="L10" s="680"/>
      <c r="M10" s="680"/>
      <c r="N10" s="680"/>
      <c r="O10" s="680"/>
    </row>
    <row r="11" spans="1:15">
      <c r="A11" s="340">
        <v>5</v>
      </c>
      <c r="B11" s="355" t="s">
        <v>401</v>
      </c>
      <c r="C11" s="676">
        <v>1124650.5391609999</v>
      </c>
      <c r="D11" s="676">
        <v>90129894.029665336</v>
      </c>
      <c r="E11" s="676">
        <v>1051462.0439042835</v>
      </c>
      <c r="F11" s="676">
        <v>0</v>
      </c>
      <c r="G11" s="676">
        <v>0</v>
      </c>
      <c r="H11" s="677">
        <f t="shared" si="0"/>
        <v>90203082.524922043</v>
      </c>
      <c r="J11" s="680"/>
      <c r="K11" s="680"/>
      <c r="L11" s="680"/>
      <c r="M11" s="680"/>
      <c r="N11" s="680"/>
      <c r="O11" s="680"/>
    </row>
    <row r="12" spans="1:15">
      <c r="A12" s="340">
        <v>6</v>
      </c>
      <c r="B12" s="355" t="s">
        <v>402</v>
      </c>
      <c r="C12" s="676">
        <v>804.07</v>
      </c>
      <c r="D12" s="676">
        <v>26212579.787580531</v>
      </c>
      <c r="E12" s="676">
        <v>86048.483879569845</v>
      </c>
      <c r="F12" s="676">
        <v>0</v>
      </c>
      <c r="G12" s="676">
        <v>0</v>
      </c>
      <c r="H12" s="677">
        <f t="shared" si="0"/>
        <v>26127335.373700961</v>
      </c>
      <c r="J12" s="680"/>
      <c r="K12" s="680"/>
      <c r="L12" s="680"/>
      <c r="M12" s="680"/>
      <c r="N12" s="680"/>
      <c r="O12" s="680"/>
    </row>
    <row r="13" spans="1:15">
      <c r="A13" s="340">
        <v>7</v>
      </c>
      <c r="B13" s="355" t="s">
        <v>403</v>
      </c>
      <c r="C13" s="676">
        <v>693273.56171200005</v>
      </c>
      <c r="D13" s="676">
        <v>18007165.207008272</v>
      </c>
      <c r="E13" s="676">
        <v>65851.951695660755</v>
      </c>
      <c r="F13" s="676">
        <v>0</v>
      </c>
      <c r="G13" s="676">
        <v>0</v>
      </c>
      <c r="H13" s="677">
        <f t="shared" si="0"/>
        <v>18634586.817024611</v>
      </c>
      <c r="J13" s="680"/>
      <c r="K13" s="680"/>
      <c r="L13" s="680"/>
      <c r="M13" s="680"/>
      <c r="N13" s="680"/>
      <c r="O13" s="680"/>
    </row>
    <row r="14" spans="1:15">
      <c r="A14" s="340">
        <v>8</v>
      </c>
      <c r="B14" s="355" t="s">
        <v>404</v>
      </c>
      <c r="C14" s="676">
        <v>261114.20846089465</v>
      </c>
      <c r="D14" s="676">
        <v>18105381.212826502</v>
      </c>
      <c r="E14" s="676">
        <v>357591.00217990833</v>
      </c>
      <c r="F14" s="676">
        <v>0</v>
      </c>
      <c r="G14" s="676">
        <v>0</v>
      </c>
      <c r="H14" s="677">
        <f t="shared" si="0"/>
        <v>18008904.419107486</v>
      </c>
      <c r="J14" s="680"/>
      <c r="K14" s="680"/>
      <c r="L14" s="680"/>
      <c r="M14" s="680"/>
      <c r="N14" s="680"/>
      <c r="O14" s="680"/>
    </row>
    <row r="15" spans="1:15">
      <c r="A15" s="340">
        <v>9</v>
      </c>
      <c r="B15" s="355" t="s">
        <v>405</v>
      </c>
      <c r="C15" s="676">
        <v>3066595.6484089531</v>
      </c>
      <c r="D15" s="676">
        <v>209168069.36488402</v>
      </c>
      <c r="E15" s="676">
        <v>1820477.7524263668</v>
      </c>
      <c r="F15" s="676">
        <v>0</v>
      </c>
      <c r="G15" s="676">
        <v>0</v>
      </c>
      <c r="H15" s="677">
        <f t="shared" si="0"/>
        <v>210414187.26086661</v>
      </c>
      <c r="J15" s="680"/>
      <c r="K15" s="680"/>
      <c r="L15" s="680"/>
      <c r="M15" s="680"/>
      <c r="N15" s="680"/>
      <c r="O15" s="680"/>
    </row>
    <row r="16" spans="1:15">
      <c r="A16" s="340">
        <v>10</v>
      </c>
      <c r="B16" s="355" t="s">
        <v>406</v>
      </c>
      <c r="C16" s="676">
        <v>0</v>
      </c>
      <c r="D16" s="676">
        <v>5550281.830116</v>
      </c>
      <c r="E16" s="676">
        <v>7734.5775815207571</v>
      </c>
      <c r="F16" s="676">
        <v>0</v>
      </c>
      <c r="G16" s="676">
        <v>0</v>
      </c>
      <c r="H16" s="677">
        <f t="shared" si="0"/>
        <v>5542547.2525344789</v>
      </c>
      <c r="J16" s="680"/>
      <c r="K16" s="680"/>
      <c r="L16" s="680"/>
      <c r="M16" s="680"/>
      <c r="N16" s="680"/>
      <c r="O16" s="680"/>
    </row>
    <row r="17" spans="1:15">
      <c r="A17" s="340">
        <v>11</v>
      </c>
      <c r="B17" s="355" t="s">
        <v>407</v>
      </c>
      <c r="C17" s="676">
        <v>0</v>
      </c>
      <c r="D17" s="676">
        <v>573288.50999999989</v>
      </c>
      <c r="E17" s="676">
        <v>70.21415407045906</v>
      </c>
      <c r="F17" s="676">
        <v>0</v>
      </c>
      <c r="G17" s="676">
        <v>0</v>
      </c>
      <c r="H17" s="677">
        <f t="shared" si="0"/>
        <v>573218.29584592942</v>
      </c>
      <c r="J17" s="680"/>
      <c r="K17" s="680"/>
      <c r="L17" s="680"/>
      <c r="M17" s="680"/>
      <c r="N17" s="680"/>
      <c r="O17" s="680"/>
    </row>
    <row r="18" spans="1:15">
      <c r="A18" s="340">
        <v>12</v>
      </c>
      <c r="B18" s="355" t="s">
        <v>408</v>
      </c>
      <c r="C18" s="676">
        <v>25995390.678966574</v>
      </c>
      <c r="D18" s="676">
        <v>29514938.639092028</v>
      </c>
      <c r="E18" s="676">
        <v>11211413.740628945</v>
      </c>
      <c r="F18" s="676">
        <v>0</v>
      </c>
      <c r="G18" s="676">
        <v>0</v>
      </c>
      <c r="H18" s="677">
        <f t="shared" si="0"/>
        <v>44298915.57742966</v>
      </c>
      <c r="J18" s="680"/>
      <c r="K18" s="680"/>
      <c r="L18" s="680"/>
      <c r="M18" s="680"/>
      <c r="N18" s="680"/>
      <c r="O18" s="680"/>
    </row>
    <row r="19" spans="1:15">
      <c r="A19" s="340">
        <v>13</v>
      </c>
      <c r="B19" s="355" t="s">
        <v>409</v>
      </c>
      <c r="C19" s="676">
        <v>3041277.8354326505</v>
      </c>
      <c r="D19" s="676">
        <v>14658618.406955112</v>
      </c>
      <c r="E19" s="676">
        <v>1618723.1483003495</v>
      </c>
      <c r="F19" s="676">
        <v>0</v>
      </c>
      <c r="G19" s="676">
        <v>0</v>
      </c>
      <c r="H19" s="677">
        <f t="shared" si="0"/>
        <v>16081173.094087414</v>
      </c>
      <c r="J19" s="680"/>
      <c r="K19" s="680"/>
      <c r="L19" s="680"/>
      <c r="M19" s="680"/>
      <c r="N19" s="680"/>
      <c r="O19" s="680"/>
    </row>
    <row r="20" spans="1:15">
      <c r="A20" s="340">
        <v>14</v>
      </c>
      <c r="B20" s="355" t="s">
        <v>410</v>
      </c>
      <c r="C20" s="676">
        <v>15492601.343254525</v>
      </c>
      <c r="D20" s="676">
        <v>32535155.804839887</v>
      </c>
      <c r="E20" s="676">
        <v>408400.45312734414</v>
      </c>
      <c r="F20" s="676">
        <v>0</v>
      </c>
      <c r="G20" s="676">
        <v>0</v>
      </c>
      <c r="H20" s="677">
        <f t="shared" si="0"/>
        <v>47619356.694967069</v>
      </c>
      <c r="J20" s="680"/>
      <c r="K20" s="680"/>
      <c r="L20" s="680"/>
      <c r="M20" s="680"/>
      <c r="N20" s="680"/>
      <c r="O20" s="680"/>
    </row>
    <row r="21" spans="1:15">
      <c r="A21" s="340">
        <v>15</v>
      </c>
      <c r="B21" s="355" t="s">
        <v>411</v>
      </c>
      <c r="C21" s="676">
        <v>435721.37245100003</v>
      </c>
      <c r="D21" s="676">
        <v>2352946.8200000003</v>
      </c>
      <c r="E21" s="676">
        <v>78684.079959133465</v>
      </c>
      <c r="F21" s="676">
        <v>0</v>
      </c>
      <c r="G21" s="676">
        <v>0</v>
      </c>
      <c r="H21" s="677">
        <f t="shared" si="0"/>
        <v>2709984.1124918666</v>
      </c>
      <c r="J21" s="680"/>
      <c r="K21" s="680"/>
      <c r="L21" s="680"/>
      <c r="M21" s="680"/>
      <c r="N21" s="680"/>
      <c r="O21" s="680"/>
    </row>
    <row r="22" spans="1:15">
      <c r="A22" s="340">
        <v>16</v>
      </c>
      <c r="B22" s="355" t="s">
        <v>412</v>
      </c>
      <c r="C22" s="676">
        <v>0</v>
      </c>
      <c r="D22" s="676">
        <v>76048462.363392487</v>
      </c>
      <c r="E22" s="676">
        <v>7223941.2174200006</v>
      </c>
      <c r="F22" s="676">
        <v>0</v>
      </c>
      <c r="G22" s="676">
        <v>0</v>
      </c>
      <c r="H22" s="677">
        <f t="shared" si="0"/>
        <v>68824521.14597249</v>
      </c>
      <c r="J22" s="680"/>
      <c r="K22" s="680"/>
      <c r="L22" s="680"/>
      <c r="M22" s="680"/>
      <c r="N22" s="680"/>
      <c r="O22" s="680"/>
    </row>
    <row r="23" spans="1:15">
      <c r="A23" s="340">
        <v>17</v>
      </c>
      <c r="B23" s="355" t="s">
        <v>490</v>
      </c>
      <c r="C23" s="676">
        <v>0</v>
      </c>
      <c r="D23" s="676">
        <v>104441076.66460763</v>
      </c>
      <c r="E23" s="676">
        <v>544833.52663217264</v>
      </c>
      <c r="F23" s="676">
        <v>0</v>
      </c>
      <c r="G23" s="676">
        <v>0</v>
      </c>
      <c r="H23" s="677">
        <f t="shared" si="0"/>
        <v>103896243.13797545</v>
      </c>
      <c r="J23" s="680"/>
      <c r="K23" s="680"/>
      <c r="L23" s="680"/>
      <c r="M23" s="680"/>
      <c r="N23" s="680"/>
      <c r="O23" s="680"/>
    </row>
    <row r="24" spans="1:15">
      <c r="A24" s="340">
        <v>18</v>
      </c>
      <c r="B24" s="355" t="s">
        <v>413</v>
      </c>
      <c r="C24" s="676">
        <v>0</v>
      </c>
      <c r="D24" s="676">
        <v>20247816.278768409</v>
      </c>
      <c r="E24" s="676">
        <v>465539.68187739182</v>
      </c>
      <c r="F24" s="676">
        <v>0</v>
      </c>
      <c r="G24" s="676">
        <v>0</v>
      </c>
      <c r="H24" s="677">
        <f t="shared" si="0"/>
        <v>19782276.596891016</v>
      </c>
      <c r="J24" s="680"/>
      <c r="K24" s="680"/>
      <c r="L24" s="680"/>
      <c r="M24" s="680"/>
      <c r="N24" s="680"/>
      <c r="O24" s="680"/>
    </row>
    <row r="25" spans="1:15">
      <c r="A25" s="340">
        <v>19</v>
      </c>
      <c r="B25" s="355" t="s">
        <v>414</v>
      </c>
      <c r="C25" s="676">
        <v>0</v>
      </c>
      <c r="D25" s="676">
        <v>18391124.967796929</v>
      </c>
      <c r="E25" s="676">
        <v>118659.14413839082</v>
      </c>
      <c r="F25" s="676">
        <v>0</v>
      </c>
      <c r="G25" s="676">
        <v>0</v>
      </c>
      <c r="H25" s="677">
        <f t="shared" si="0"/>
        <v>18272465.823658537</v>
      </c>
      <c r="J25" s="680"/>
      <c r="K25" s="680"/>
      <c r="L25" s="680"/>
      <c r="M25" s="680"/>
      <c r="N25" s="680"/>
      <c r="O25" s="680"/>
    </row>
    <row r="26" spans="1:15">
      <c r="A26" s="340">
        <v>20</v>
      </c>
      <c r="B26" s="355" t="s">
        <v>489</v>
      </c>
      <c r="C26" s="676">
        <v>0</v>
      </c>
      <c r="D26" s="676">
        <v>64860090.863744512</v>
      </c>
      <c r="E26" s="676">
        <v>1726958.0635070372</v>
      </c>
      <c r="F26" s="676">
        <v>0</v>
      </c>
      <c r="G26" s="676">
        <v>0</v>
      </c>
      <c r="H26" s="677">
        <f t="shared" si="0"/>
        <v>63133132.800237477</v>
      </c>
      <c r="J26" s="680"/>
      <c r="K26" s="680"/>
      <c r="L26" s="680"/>
      <c r="M26" s="680"/>
      <c r="N26" s="680"/>
      <c r="O26" s="680"/>
    </row>
    <row r="27" spans="1:15">
      <c r="A27" s="340">
        <v>21</v>
      </c>
      <c r="B27" s="355" t="s">
        <v>415</v>
      </c>
      <c r="C27" s="676">
        <v>0</v>
      </c>
      <c r="D27" s="676">
        <v>7681583.3390766839</v>
      </c>
      <c r="E27" s="676">
        <v>10480.078517534739</v>
      </c>
      <c r="F27" s="676">
        <v>0</v>
      </c>
      <c r="G27" s="676">
        <v>0</v>
      </c>
      <c r="H27" s="677">
        <f t="shared" si="0"/>
        <v>7671103.2605591491</v>
      </c>
      <c r="J27" s="680"/>
      <c r="K27" s="680"/>
      <c r="L27" s="680"/>
      <c r="M27" s="680"/>
      <c r="N27" s="680"/>
      <c r="O27" s="680"/>
    </row>
    <row r="28" spans="1:15">
      <c r="A28" s="340">
        <v>22</v>
      </c>
      <c r="B28" s="355" t="s">
        <v>416</v>
      </c>
      <c r="C28" s="676">
        <v>2730523.731765511</v>
      </c>
      <c r="D28" s="676">
        <v>40460106.473980337</v>
      </c>
      <c r="E28" s="676">
        <v>569504.41572775226</v>
      </c>
      <c r="F28" s="676">
        <v>0</v>
      </c>
      <c r="G28" s="676">
        <v>0</v>
      </c>
      <c r="H28" s="677">
        <f t="shared" si="0"/>
        <v>42621125.790018097</v>
      </c>
      <c r="J28" s="680"/>
      <c r="K28" s="680"/>
      <c r="L28" s="680"/>
      <c r="M28" s="680"/>
      <c r="N28" s="680"/>
      <c r="O28" s="680"/>
    </row>
    <row r="29" spans="1:15">
      <c r="A29" s="340">
        <v>23</v>
      </c>
      <c r="B29" s="355" t="s">
        <v>417</v>
      </c>
      <c r="C29" s="676">
        <v>3670734.3189887735</v>
      </c>
      <c r="D29" s="676">
        <v>77709955.891790152</v>
      </c>
      <c r="E29" s="676">
        <v>418587.77602469397</v>
      </c>
      <c r="F29" s="676">
        <v>0</v>
      </c>
      <c r="G29" s="676">
        <v>0</v>
      </c>
      <c r="H29" s="677">
        <f t="shared" si="0"/>
        <v>80962102.434754223</v>
      </c>
      <c r="J29" s="680"/>
      <c r="K29" s="680"/>
      <c r="L29" s="680"/>
      <c r="M29" s="680"/>
      <c r="N29" s="680"/>
      <c r="O29" s="680"/>
    </row>
    <row r="30" spans="1:15">
      <c r="A30" s="340">
        <v>24</v>
      </c>
      <c r="B30" s="355" t="s">
        <v>488</v>
      </c>
      <c r="C30" s="676">
        <v>3442636.3080289997</v>
      </c>
      <c r="D30" s="676">
        <v>37138782.942421481</v>
      </c>
      <c r="E30" s="676">
        <v>1027321.7049026021</v>
      </c>
      <c r="F30" s="676">
        <v>0</v>
      </c>
      <c r="G30" s="676">
        <v>0</v>
      </c>
      <c r="H30" s="677">
        <f t="shared" si="0"/>
        <v>39554097.545547873</v>
      </c>
      <c r="J30" s="680"/>
      <c r="K30" s="680"/>
      <c r="L30" s="680"/>
      <c r="M30" s="680"/>
      <c r="N30" s="680"/>
      <c r="O30" s="680"/>
    </row>
    <row r="31" spans="1:15">
      <c r="A31" s="340">
        <v>25</v>
      </c>
      <c r="B31" s="355" t="s">
        <v>418</v>
      </c>
      <c r="C31" s="676">
        <v>6230193.9084470049</v>
      </c>
      <c r="D31" s="676">
        <v>116407881.85672919</v>
      </c>
      <c r="E31" s="676">
        <v>2428520.8045912385</v>
      </c>
      <c r="F31" s="676">
        <v>0</v>
      </c>
      <c r="G31" s="676">
        <v>0</v>
      </c>
      <c r="H31" s="677">
        <f t="shared" si="0"/>
        <v>120209554.96058497</v>
      </c>
      <c r="J31" s="680"/>
      <c r="K31" s="680"/>
      <c r="L31" s="680"/>
      <c r="M31" s="680"/>
      <c r="N31" s="680"/>
      <c r="O31" s="680"/>
    </row>
    <row r="32" spans="1:15">
      <c r="A32" s="340">
        <v>26</v>
      </c>
      <c r="B32" s="355" t="s">
        <v>485</v>
      </c>
      <c r="C32" s="676">
        <v>154105.75540000043</v>
      </c>
      <c r="D32" s="676">
        <v>142869.31488300001</v>
      </c>
      <c r="E32" s="676">
        <v>156207.78769766039</v>
      </c>
      <c r="F32" s="676">
        <v>0</v>
      </c>
      <c r="G32" s="676">
        <v>0</v>
      </c>
      <c r="H32" s="677">
        <f t="shared" si="0"/>
        <v>140767.28258534009</v>
      </c>
      <c r="J32" s="680"/>
      <c r="K32" s="680"/>
      <c r="L32" s="680"/>
      <c r="M32" s="680"/>
      <c r="N32" s="680"/>
      <c r="O32" s="680"/>
    </row>
    <row r="33" spans="1:15">
      <c r="A33" s="340">
        <v>27</v>
      </c>
      <c r="B33" s="340" t="s">
        <v>419</v>
      </c>
      <c r="C33" s="676">
        <v>307139.21999999997</v>
      </c>
      <c r="D33" s="676">
        <v>137032163.04165986</v>
      </c>
      <c r="E33" s="676">
        <v>87654.19376309673</v>
      </c>
      <c r="F33" s="676">
        <v>0</v>
      </c>
      <c r="G33" s="676">
        <v>83654.69</v>
      </c>
      <c r="H33" s="677">
        <f t="shared" si="0"/>
        <v>137251648.06789675</v>
      </c>
      <c r="J33" s="680"/>
      <c r="K33" s="680"/>
      <c r="L33" s="680"/>
      <c r="M33" s="680"/>
      <c r="N33" s="680"/>
      <c r="O33" s="680"/>
    </row>
    <row r="34" spans="1:15">
      <c r="A34" s="340">
        <v>28</v>
      </c>
      <c r="B34" s="344" t="s">
        <v>64</v>
      </c>
      <c r="C34" s="678">
        <f>SUM(C7:C33)</f>
        <v>86497544.631226718</v>
      </c>
      <c r="D34" s="678">
        <f>SUM(D7:D33)</f>
        <v>1910352106.6609862</v>
      </c>
      <c r="E34" s="678">
        <f>SUM(E7:E33)</f>
        <v>32628626.712901007</v>
      </c>
      <c r="F34" s="678">
        <f>SUM(F7:F33)</f>
        <v>0</v>
      </c>
      <c r="G34" s="678">
        <f>SUM(G7:G33)</f>
        <v>83654.69</v>
      </c>
      <c r="H34" s="677">
        <f t="shared" si="0"/>
        <v>1964221024.5793118</v>
      </c>
      <c r="J34" s="680"/>
      <c r="K34" s="680"/>
      <c r="L34" s="680"/>
      <c r="M34" s="680"/>
      <c r="N34" s="680"/>
      <c r="O34" s="680"/>
    </row>
    <row r="36" spans="1:15">
      <c r="B36" s="354"/>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G15"/>
  <sheetViews>
    <sheetView showGridLines="0" zoomScale="80" zoomScaleNormal="80" workbookViewId="0"/>
  </sheetViews>
  <sheetFormatPr defaultColWidth="9.140625" defaultRowHeight="12.75"/>
  <cols>
    <col min="1" max="1" width="11.85546875" style="270" bestFit="1" customWidth="1"/>
    <col min="2" max="2" width="108" style="270" bestFit="1" customWidth="1"/>
    <col min="3" max="3" width="35.5703125" style="270" customWidth="1"/>
    <col min="4" max="4" width="38.42578125" style="270" customWidth="1"/>
    <col min="5" max="5" width="9.140625" style="270"/>
    <col min="6" max="6" width="15.28515625" style="270" bestFit="1" customWidth="1"/>
    <col min="7" max="7" width="12.42578125" style="270" bestFit="1" customWidth="1"/>
    <col min="8" max="16384" width="9.140625" style="270"/>
  </cols>
  <sheetData>
    <row r="1" spans="1:7" ht="13.5">
      <c r="A1" s="268" t="s">
        <v>30</v>
      </c>
      <c r="B1" s="338" t="str">
        <f>'Info '!C2</f>
        <v>JSC Cartu Bank</v>
      </c>
    </row>
    <row r="2" spans="1:7">
      <c r="A2" s="268" t="s">
        <v>31</v>
      </c>
      <c r="B2" s="537">
        <f>'1. key ratios '!B2</f>
        <v>46022</v>
      </c>
    </row>
    <row r="3" spans="1:7">
      <c r="A3" s="269" t="s">
        <v>420</v>
      </c>
    </row>
    <row r="5" spans="1:7">
      <c r="A5" s="798" t="s">
        <v>634</v>
      </c>
      <c r="B5" s="798"/>
      <c r="C5" s="336" t="s">
        <v>437</v>
      </c>
      <c r="D5" s="336" t="s">
        <v>478</v>
      </c>
    </row>
    <row r="6" spans="1:7">
      <c r="A6" s="363">
        <v>1</v>
      </c>
      <c r="B6" s="356" t="s">
        <v>633</v>
      </c>
      <c r="C6" s="674">
        <v>32313635.05049701</v>
      </c>
      <c r="D6" s="674">
        <v>491946.54734085326</v>
      </c>
      <c r="F6" s="673"/>
      <c r="G6" s="673"/>
    </row>
    <row r="7" spans="1:7">
      <c r="A7" s="360">
        <v>2</v>
      </c>
      <c r="B7" s="356" t="s">
        <v>632</v>
      </c>
      <c r="C7" s="674">
        <f>SUM(C8:C9)</f>
        <v>2732057.2875389932</v>
      </c>
      <c r="D7" s="674">
        <f>SUM(D8:D9)</f>
        <v>257323.79314869861</v>
      </c>
      <c r="F7" s="673"/>
      <c r="G7" s="673"/>
    </row>
    <row r="8" spans="1:7">
      <c r="A8" s="362">
        <v>2.1</v>
      </c>
      <c r="B8" s="361" t="s">
        <v>493</v>
      </c>
      <c r="C8" s="674">
        <v>1127954.7813186024</v>
      </c>
      <c r="D8" s="674">
        <v>257323.79314869861</v>
      </c>
      <c r="F8" s="673"/>
      <c r="G8" s="673"/>
    </row>
    <row r="9" spans="1:7">
      <c r="A9" s="362">
        <v>2.2000000000000002</v>
      </c>
      <c r="B9" s="361" t="s">
        <v>491</v>
      </c>
      <c r="C9" s="674">
        <v>1604102.506220391</v>
      </c>
      <c r="D9" s="674">
        <v>0</v>
      </c>
      <c r="F9" s="673"/>
      <c r="G9" s="673"/>
    </row>
    <row r="10" spans="1:7">
      <c r="A10" s="363">
        <v>3</v>
      </c>
      <c r="B10" s="356" t="s">
        <v>631</v>
      </c>
      <c r="C10" s="674">
        <f>SUM(C11:C13)</f>
        <v>3219950.6062537017</v>
      </c>
      <c r="D10" s="674">
        <f>SUM(D11:D13)</f>
        <v>73896.316867242131</v>
      </c>
      <c r="F10" s="673"/>
      <c r="G10" s="673"/>
    </row>
    <row r="11" spans="1:7">
      <c r="A11" s="362">
        <v>3.1</v>
      </c>
      <c r="B11" s="361" t="s">
        <v>422</v>
      </c>
      <c r="C11" s="674">
        <v>0</v>
      </c>
      <c r="D11" s="674">
        <v>0</v>
      </c>
      <c r="F11" s="673"/>
      <c r="G11" s="673"/>
    </row>
    <row r="12" spans="1:7">
      <c r="A12" s="362">
        <v>3.2</v>
      </c>
      <c r="B12" s="361" t="s">
        <v>630</v>
      </c>
      <c r="C12" s="674">
        <v>668836.79373087641</v>
      </c>
      <c r="D12" s="674">
        <v>47665.70878454503</v>
      </c>
      <c r="F12" s="673"/>
      <c r="G12" s="673"/>
    </row>
    <row r="13" spans="1:7">
      <c r="A13" s="362">
        <v>3.3</v>
      </c>
      <c r="B13" s="361" t="s">
        <v>492</v>
      </c>
      <c r="C13" s="674">
        <v>2551113.8125228253</v>
      </c>
      <c r="D13" s="674">
        <v>26230.608082697105</v>
      </c>
      <c r="F13" s="673"/>
      <c r="G13" s="673"/>
    </row>
    <row r="14" spans="1:7">
      <c r="A14" s="360">
        <v>4</v>
      </c>
      <c r="B14" s="359" t="s">
        <v>629</v>
      </c>
      <c r="C14" s="674">
        <v>-119749.93508551206</v>
      </c>
      <c r="D14" s="674">
        <v>1.9230839143347112E-11</v>
      </c>
      <c r="F14" s="673"/>
      <c r="G14" s="673"/>
    </row>
    <row r="15" spans="1:7">
      <c r="A15" s="357">
        <v>5</v>
      </c>
      <c r="B15" s="356" t="s">
        <v>628</v>
      </c>
      <c r="C15" s="675">
        <f>C6+C7-C10+C14</f>
        <v>31705991.796696786</v>
      </c>
      <c r="D15" s="675">
        <f>D6+D7-D10+D14</f>
        <v>675374.02362230979</v>
      </c>
      <c r="F15" s="673"/>
      <c r="G15" s="673"/>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36"/>
  <sheetViews>
    <sheetView showGridLines="0" zoomScale="80" zoomScaleNormal="80" workbookViewId="0"/>
  </sheetViews>
  <sheetFormatPr defaultColWidth="9.140625" defaultRowHeight="12.75"/>
  <cols>
    <col min="1" max="1" width="11.85546875" style="270" bestFit="1" customWidth="1"/>
    <col min="2" max="2" width="128.85546875" style="270" bestFit="1" customWidth="1"/>
    <col min="3" max="3" width="37" style="270" customWidth="1"/>
    <col min="4" max="4" width="50.5703125" style="270" customWidth="1"/>
    <col min="5" max="16384" width="9.140625" style="270"/>
  </cols>
  <sheetData>
    <row r="1" spans="1:4" ht="13.5">
      <c r="A1" s="268" t="s">
        <v>30</v>
      </c>
      <c r="B1" s="338" t="str">
        <f>'Info '!C2</f>
        <v>JSC Cartu Bank</v>
      </c>
    </row>
    <row r="2" spans="1:4">
      <c r="A2" s="268" t="s">
        <v>31</v>
      </c>
      <c r="B2" s="537">
        <f>'1. key ratios '!B2</f>
        <v>46022</v>
      </c>
    </row>
    <row r="3" spans="1:4">
      <c r="A3" s="269" t="s">
        <v>424</v>
      </c>
    </row>
    <row r="4" spans="1:4">
      <c r="A4" s="269"/>
    </row>
    <row r="5" spans="1:4" ht="15" customHeight="1">
      <c r="A5" s="799" t="s">
        <v>494</v>
      </c>
      <c r="B5" s="800"/>
      <c r="C5" s="803" t="s">
        <v>425</v>
      </c>
      <c r="D5" s="803" t="s">
        <v>426</v>
      </c>
    </row>
    <row r="6" spans="1:4">
      <c r="A6" s="801"/>
      <c r="B6" s="802"/>
      <c r="C6" s="803"/>
      <c r="D6" s="803"/>
    </row>
    <row r="7" spans="1:4" s="673" customFormat="1">
      <c r="A7" s="329">
        <v>1</v>
      </c>
      <c r="B7" s="329" t="s">
        <v>421</v>
      </c>
      <c r="C7" s="674">
        <v>91733910.777279824</v>
      </c>
      <c r="D7" s="681"/>
    </row>
    <row r="8" spans="1:4" s="673" customFormat="1">
      <c r="A8" s="358">
        <v>2</v>
      </c>
      <c r="B8" s="358" t="s">
        <v>427</v>
      </c>
      <c r="C8" s="674">
        <v>919607.89152431651</v>
      </c>
      <c r="D8" s="681"/>
    </row>
    <row r="9" spans="1:4" s="673" customFormat="1">
      <c r="A9" s="358">
        <v>3</v>
      </c>
      <c r="B9" s="366" t="s">
        <v>637</v>
      </c>
      <c r="C9" s="674">
        <v>0</v>
      </c>
      <c r="D9" s="681"/>
    </row>
    <row r="10" spans="1:4" s="673" customFormat="1">
      <c r="A10" s="358">
        <v>4</v>
      </c>
      <c r="B10" s="358" t="s">
        <v>428</v>
      </c>
      <c r="C10" s="674">
        <f>SUM(C11:C17)</f>
        <v>6463113.4875772009</v>
      </c>
      <c r="D10" s="681"/>
    </row>
    <row r="11" spans="1:4" s="673" customFormat="1">
      <c r="A11" s="358">
        <v>5</v>
      </c>
      <c r="B11" s="365" t="s">
        <v>636</v>
      </c>
      <c r="C11" s="674">
        <v>255733.07456400001</v>
      </c>
      <c r="D11" s="681"/>
    </row>
    <row r="12" spans="1:4" s="673" customFormat="1">
      <c r="A12" s="358">
        <v>6</v>
      </c>
      <c r="B12" s="365" t="s">
        <v>429</v>
      </c>
      <c r="C12" s="674">
        <v>5172270.4716977663</v>
      </c>
      <c r="D12" s="681"/>
    </row>
    <row r="13" spans="1:4" s="673" customFormat="1">
      <c r="A13" s="358">
        <v>7</v>
      </c>
      <c r="B13" s="365" t="s">
        <v>432</v>
      </c>
      <c r="C13" s="674">
        <v>0</v>
      </c>
      <c r="D13" s="681"/>
    </row>
    <row r="14" spans="1:4" s="673" customFormat="1">
      <c r="A14" s="358">
        <v>8</v>
      </c>
      <c r="B14" s="365" t="s">
        <v>430</v>
      </c>
      <c r="C14" s="674">
        <v>690281.87</v>
      </c>
      <c r="D14" s="674">
        <v>998821.40999999992</v>
      </c>
    </row>
    <row r="15" spans="1:4" s="673" customFormat="1">
      <c r="A15" s="358">
        <v>9</v>
      </c>
      <c r="B15" s="365" t="s">
        <v>431</v>
      </c>
      <c r="C15" s="674">
        <v>0</v>
      </c>
      <c r="D15" s="674">
        <v>0</v>
      </c>
    </row>
    <row r="16" spans="1:4" s="673" customFormat="1">
      <c r="A16" s="358">
        <v>10</v>
      </c>
      <c r="B16" s="365" t="s">
        <v>433</v>
      </c>
      <c r="C16" s="674">
        <v>0</v>
      </c>
      <c r="D16" s="674">
        <v>0</v>
      </c>
    </row>
    <row r="17" spans="1:4" s="673" customFormat="1">
      <c r="A17" s="358">
        <v>11</v>
      </c>
      <c r="B17" s="365" t="s">
        <v>635</v>
      </c>
      <c r="C17" s="674">
        <v>344828.07131543476</v>
      </c>
      <c r="D17" s="681"/>
    </row>
    <row r="18" spans="1:4" s="673" customFormat="1">
      <c r="A18" s="329">
        <v>12</v>
      </c>
      <c r="B18" s="364" t="s">
        <v>423</v>
      </c>
      <c r="C18" s="675">
        <f>C7+C8+C9-C10</f>
        <v>86190405.181226939</v>
      </c>
      <c r="D18" s="681"/>
    </row>
    <row r="21" spans="1:4">
      <c r="B21" s="268"/>
    </row>
    <row r="22" spans="1:4">
      <c r="B22" s="268"/>
    </row>
    <row r="23" spans="1:4">
      <c r="B23" s="269"/>
    </row>
    <row r="25" spans="1:4">
      <c r="C25" s="672"/>
      <c r="D25" s="672"/>
    </row>
    <row r="26" spans="1:4">
      <c r="C26" s="672"/>
      <c r="D26" s="672"/>
    </row>
    <row r="27" spans="1:4">
      <c r="C27" s="672"/>
      <c r="D27" s="672"/>
    </row>
    <row r="28" spans="1:4">
      <c r="C28" s="672"/>
      <c r="D28" s="672"/>
    </row>
    <row r="29" spans="1:4">
      <c r="C29" s="672"/>
      <c r="D29" s="672"/>
    </row>
    <row r="30" spans="1:4">
      <c r="C30" s="672"/>
      <c r="D30" s="672"/>
    </row>
    <row r="31" spans="1:4">
      <c r="C31" s="672"/>
      <c r="D31" s="672"/>
    </row>
    <row r="32" spans="1:4">
      <c r="C32" s="672"/>
      <c r="D32" s="672"/>
    </row>
    <row r="33" spans="3:4">
      <c r="C33" s="672"/>
      <c r="D33" s="672"/>
    </row>
    <row r="34" spans="3:4">
      <c r="C34" s="672"/>
      <c r="D34" s="672"/>
    </row>
    <row r="35" spans="3:4">
      <c r="C35" s="672"/>
      <c r="D35" s="672"/>
    </row>
    <row r="36" spans="3:4">
      <c r="C36" s="672"/>
      <c r="D36" s="672"/>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55"/>
  <sheetViews>
    <sheetView showGridLines="0" zoomScale="80" zoomScaleNormal="80" workbookViewId="0"/>
  </sheetViews>
  <sheetFormatPr defaultColWidth="9.140625" defaultRowHeight="12.75"/>
  <cols>
    <col min="1" max="1" width="11.85546875" style="351" bestFit="1" customWidth="1"/>
    <col min="2" max="2" width="63.85546875" style="351" customWidth="1"/>
    <col min="3" max="3" width="15.5703125" style="351" customWidth="1"/>
    <col min="4" max="18" width="22.140625" style="351" customWidth="1"/>
    <col min="19" max="19" width="23.140625" style="351" bestFit="1" customWidth="1"/>
    <col min="20" max="26" width="22.140625" style="351" customWidth="1"/>
    <col min="27" max="27" width="23.140625" style="351" bestFit="1" customWidth="1"/>
    <col min="28" max="28" width="20" style="351" customWidth="1"/>
    <col min="29" max="16384" width="9.140625" style="351"/>
  </cols>
  <sheetData>
    <row r="1" spans="1:28" ht="13.5">
      <c r="A1" s="268" t="s">
        <v>30</v>
      </c>
      <c r="B1" s="338" t="str">
        <f>'Info '!C2</f>
        <v>JSC Cartu Bank</v>
      </c>
    </row>
    <row r="2" spans="1:28">
      <c r="A2" s="268" t="s">
        <v>31</v>
      </c>
      <c r="B2" s="537">
        <f>'1. key ratios '!B2</f>
        <v>46022</v>
      </c>
      <c r="C2" s="352"/>
    </row>
    <row r="3" spans="1:28">
      <c r="A3" s="269" t="s">
        <v>434</v>
      </c>
    </row>
    <row r="5" spans="1:28" ht="15" customHeight="1">
      <c r="A5" s="805" t="s">
        <v>649</v>
      </c>
      <c r="B5" s="806"/>
      <c r="C5" s="811" t="s">
        <v>435</v>
      </c>
      <c r="D5" s="812"/>
      <c r="E5" s="812"/>
      <c r="F5" s="812"/>
      <c r="G5" s="812"/>
      <c r="H5" s="812"/>
      <c r="I5" s="812"/>
      <c r="J5" s="812"/>
      <c r="K5" s="812"/>
      <c r="L5" s="812"/>
      <c r="M5" s="812"/>
      <c r="N5" s="812"/>
      <c r="O5" s="812"/>
      <c r="P5" s="812"/>
      <c r="Q5" s="812"/>
      <c r="R5" s="812"/>
      <c r="S5" s="812"/>
      <c r="T5" s="375"/>
      <c r="U5" s="375"/>
      <c r="V5" s="375"/>
      <c r="W5" s="375"/>
      <c r="X5" s="375"/>
      <c r="Y5" s="375"/>
      <c r="Z5" s="375"/>
      <c r="AA5" s="374"/>
      <c r="AB5" s="369"/>
    </row>
    <row r="6" spans="1:28" ht="12" customHeight="1">
      <c r="A6" s="807"/>
      <c r="B6" s="808"/>
      <c r="C6" s="813" t="s">
        <v>64</v>
      </c>
      <c r="D6" s="815" t="s">
        <v>648</v>
      </c>
      <c r="E6" s="815"/>
      <c r="F6" s="815"/>
      <c r="G6" s="815"/>
      <c r="H6" s="815" t="s">
        <v>647</v>
      </c>
      <c r="I6" s="815"/>
      <c r="J6" s="815"/>
      <c r="K6" s="815"/>
      <c r="L6" s="372"/>
      <c r="M6" s="816" t="s">
        <v>646</v>
      </c>
      <c r="N6" s="816"/>
      <c r="O6" s="816"/>
      <c r="P6" s="816"/>
      <c r="Q6" s="816"/>
      <c r="R6" s="816"/>
      <c r="S6" s="796"/>
      <c r="T6" s="373"/>
      <c r="U6" s="804" t="s">
        <v>645</v>
      </c>
      <c r="V6" s="804"/>
      <c r="W6" s="804"/>
      <c r="X6" s="804"/>
      <c r="Y6" s="804"/>
      <c r="Z6" s="804"/>
      <c r="AA6" s="797"/>
      <c r="AB6" s="372"/>
    </row>
    <row r="7" spans="1:28" ht="25.5">
      <c r="A7" s="809"/>
      <c r="B7" s="810"/>
      <c r="C7" s="814"/>
      <c r="D7" s="371"/>
      <c r="E7" s="348" t="s">
        <v>436</v>
      </c>
      <c r="F7" s="348" t="s">
        <v>643</v>
      </c>
      <c r="G7" s="350" t="s">
        <v>644</v>
      </c>
      <c r="H7" s="352"/>
      <c r="I7" s="348" t="s">
        <v>436</v>
      </c>
      <c r="J7" s="348" t="s">
        <v>643</v>
      </c>
      <c r="K7" s="350" t="s">
        <v>644</v>
      </c>
      <c r="L7" s="370"/>
      <c r="M7" s="348" t="s">
        <v>436</v>
      </c>
      <c r="N7" s="348" t="s">
        <v>643</v>
      </c>
      <c r="O7" s="348" t="s">
        <v>642</v>
      </c>
      <c r="P7" s="348" t="s">
        <v>641</v>
      </c>
      <c r="Q7" s="348" t="s">
        <v>640</v>
      </c>
      <c r="R7" s="348" t="s">
        <v>639</v>
      </c>
      <c r="S7" s="348" t="s">
        <v>638</v>
      </c>
      <c r="T7" s="370"/>
      <c r="U7" s="348" t="s">
        <v>436</v>
      </c>
      <c r="V7" s="348" t="s">
        <v>643</v>
      </c>
      <c r="W7" s="348" t="s">
        <v>642</v>
      </c>
      <c r="X7" s="348" t="s">
        <v>641</v>
      </c>
      <c r="Y7" s="348" t="s">
        <v>640</v>
      </c>
      <c r="Z7" s="348" t="s">
        <v>639</v>
      </c>
      <c r="AA7" s="348" t="s">
        <v>638</v>
      </c>
      <c r="AB7" s="369"/>
    </row>
    <row r="8" spans="1:28">
      <c r="A8" s="368">
        <v>1</v>
      </c>
      <c r="B8" s="344" t="s">
        <v>437</v>
      </c>
      <c r="C8" s="676">
        <v>1180106686.055727</v>
      </c>
      <c r="D8" s="676">
        <v>970592148.37154412</v>
      </c>
      <c r="E8" s="676">
        <v>22878587.507451493</v>
      </c>
      <c r="F8" s="676">
        <v>0</v>
      </c>
      <c r="G8" s="676">
        <v>0</v>
      </c>
      <c r="H8" s="676">
        <v>123324132.2729557</v>
      </c>
      <c r="I8" s="676">
        <v>3212400.465952686</v>
      </c>
      <c r="J8" s="676">
        <v>9773866.4804915879</v>
      </c>
      <c r="K8" s="676">
        <v>0</v>
      </c>
      <c r="L8" s="676">
        <v>85174737.079699621</v>
      </c>
      <c r="M8" s="676">
        <v>5116730.7025653701</v>
      </c>
      <c r="N8" s="676">
        <v>5682.2071644437519</v>
      </c>
      <c r="O8" s="676">
        <v>13451504.559043873</v>
      </c>
      <c r="P8" s="676">
        <v>167262.01530000009</v>
      </c>
      <c r="Q8" s="676">
        <v>9906551.3754691854</v>
      </c>
      <c r="R8" s="676">
        <v>30348751.150873579</v>
      </c>
      <c r="S8" s="676">
        <v>11597431.768666899</v>
      </c>
      <c r="T8" s="676">
        <v>1015668.3315270001</v>
      </c>
      <c r="U8" s="676">
        <v>0</v>
      </c>
      <c r="V8" s="676">
        <v>0</v>
      </c>
      <c r="W8" s="676">
        <v>470391.97687499999</v>
      </c>
      <c r="X8" s="676">
        <v>0</v>
      </c>
      <c r="Y8" s="676">
        <v>0</v>
      </c>
      <c r="Z8" s="676">
        <v>0</v>
      </c>
      <c r="AA8" s="676">
        <v>0</v>
      </c>
    </row>
    <row r="9" spans="1:28">
      <c r="A9" s="340">
        <v>1.1000000000000001</v>
      </c>
      <c r="B9" s="360" t="s">
        <v>438</v>
      </c>
      <c r="C9" s="683">
        <v>0</v>
      </c>
      <c r="D9" s="676">
        <v>0</v>
      </c>
      <c r="E9" s="676">
        <v>0</v>
      </c>
      <c r="F9" s="676">
        <v>0</v>
      </c>
      <c r="G9" s="676">
        <v>0</v>
      </c>
      <c r="H9" s="676">
        <v>0</v>
      </c>
      <c r="I9" s="676">
        <v>0</v>
      </c>
      <c r="J9" s="676">
        <v>0</v>
      </c>
      <c r="K9" s="676">
        <v>0</v>
      </c>
      <c r="L9" s="676">
        <v>0</v>
      </c>
      <c r="M9" s="676">
        <v>0</v>
      </c>
      <c r="N9" s="676">
        <v>0</v>
      </c>
      <c r="O9" s="676">
        <v>0</v>
      </c>
      <c r="P9" s="676">
        <v>0</v>
      </c>
      <c r="Q9" s="676">
        <v>0</v>
      </c>
      <c r="R9" s="676">
        <v>0</v>
      </c>
      <c r="S9" s="676">
        <v>0</v>
      </c>
      <c r="T9" s="676">
        <v>0</v>
      </c>
      <c r="U9" s="676">
        <v>0</v>
      </c>
      <c r="V9" s="676">
        <v>0</v>
      </c>
      <c r="W9" s="676">
        <v>0</v>
      </c>
      <c r="X9" s="676">
        <v>0</v>
      </c>
      <c r="Y9" s="676">
        <v>0</v>
      </c>
      <c r="Z9" s="676">
        <v>0</v>
      </c>
      <c r="AA9" s="676">
        <v>0</v>
      </c>
    </row>
    <row r="10" spans="1:28">
      <c r="A10" s="340">
        <v>1.2</v>
      </c>
      <c r="B10" s="360" t="s">
        <v>439</v>
      </c>
      <c r="C10" s="683">
        <v>0</v>
      </c>
      <c r="D10" s="676">
        <v>0</v>
      </c>
      <c r="E10" s="676">
        <v>0</v>
      </c>
      <c r="F10" s="676">
        <v>0</v>
      </c>
      <c r="G10" s="676">
        <v>0</v>
      </c>
      <c r="H10" s="676">
        <v>0</v>
      </c>
      <c r="I10" s="676">
        <v>0</v>
      </c>
      <c r="J10" s="676">
        <v>0</v>
      </c>
      <c r="K10" s="676">
        <v>0</v>
      </c>
      <c r="L10" s="676">
        <v>0</v>
      </c>
      <c r="M10" s="676">
        <v>0</v>
      </c>
      <c r="N10" s="676">
        <v>0</v>
      </c>
      <c r="O10" s="676">
        <v>0</v>
      </c>
      <c r="P10" s="676">
        <v>0</v>
      </c>
      <c r="Q10" s="676">
        <v>0</v>
      </c>
      <c r="R10" s="676">
        <v>0</v>
      </c>
      <c r="S10" s="676">
        <v>0</v>
      </c>
      <c r="T10" s="676">
        <v>0</v>
      </c>
      <c r="U10" s="676">
        <v>0</v>
      </c>
      <c r="V10" s="676">
        <v>0</v>
      </c>
      <c r="W10" s="676">
        <v>0</v>
      </c>
      <c r="X10" s="676">
        <v>0</v>
      </c>
      <c r="Y10" s="676">
        <v>0</v>
      </c>
      <c r="Z10" s="676">
        <v>0</v>
      </c>
      <c r="AA10" s="676">
        <v>0</v>
      </c>
    </row>
    <row r="11" spans="1:28">
      <c r="A11" s="340">
        <v>1.3</v>
      </c>
      <c r="B11" s="360" t="s">
        <v>440</v>
      </c>
      <c r="C11" s="683">
        <v>0</v>
      </c>
      <c r="D11" s="676">
        <v>0</v>
      </c>
      <c r="E11" s="676">
        <v>0</v>
      </c>
      <c r="F11" s="676">
        <v>0</v>
      </c>
      <c r="G11" s="676">
        <v>0</v>
      </c>
      <c r="H11" s="676">
        <v>0</v>
      </c>
      <c r="I11" s="676">
        <v>0</v>
      </c>
      <c r="J11" s="676">
        <v>0</v>
      </c>
      <c r="K11" s="676">
        <v>0</v>
      </c>
      <c r="L11" s="676">
        <v>0</v>
      </c>
      <c r="M11" s="676">
        <v>0</v>
      </c>
      <c r="N11" s="676">
        <v>0</v>
      </c>
      <c r="O11" s="676">
        <v>0</v>
      </c>
      <c r="P11" s="676">
        <v>0</v>
      </c>
      <c r="Q11" s="676">
        <v>0</v>
      </c>
      <c r="R11" s="676">
        <v>0</v>
      </c>
      <c r="S11" s="676">
        <v>0</v>
      </c>
      <c r="T11" s="676">
        <v>0</v>
      </c>
      <c r="U11" s="676">
        <v>0</v>
      </c>
      <c r="V11" s="676">
        <v>0</v>
      </c>
      <c r="W11" s="676">
        <v>0</v>
      </c>
      <c r="X11" s="676">
        <v>0</v>
      </c>
      <c r="Y11" s="676">
        <v>0</v>
      </c>
      <c r="Z11" s="676">
        <v>0</v>
      </c>
      <c r="AA11" s="676">
        <v>0</v>
      </c>
    </row>
    <row r="12" spans="1:28">
      <c r="A12" s="340">
        <v>1.4</v>
      </c>
      <c r="B12" s="360" t="s">
        <v>441</v>
      </c>
      <c r="C12" s="683">
        <v>23035522.350000001</v>
      </c>
      <c r="D12" s="676">
        <v>23035522.350000001</v>
      </c>
      <c r="E12" s="676">
        <v>0</v>
      </c>
      <c r="F12" s="676">
        <v>0</v>
      </c>
      <c r="G12" s="676">
        <v>0</v>
      </c>
      <c r="H12" s="676">
        <v>0</v>
      </c>
      <c r="I12" s="676">
        <v>0</v>
      </c>
      <c r="J12" s="676">
        <v>0</v>
      </c>
      <c r="K12" s="676">
        <v>0</v>
      </c>
      <c r="L12" s="676">
        <v>0</v>
      </c>
      <c r="M12" s="676">
        <v>0</v>
      </c>
      <c r="N12" s="676">
        <v>0</v>
      </c>
      <c r="O12" s="676">
        <v>0</v>
      </c>
      <c r="P12" s="676">
        <v>0</v>
      </c>
      <c r="Q12" s="676">
        <v>0</v>
      </c>
      <c r="R12" s="676">
        <v>0</v>
      </c>
      <c r="S12" s="676">
        <v>0</v>
      </c>
      <c r="T12" s="676">
        <v>0</v>
      </c>
      <c r="U12" s="676">
        <v>0</v>
      </c>
      <c r="V12" s="676">
        <v>0</v>
      </c>
      <c r="W12" s="676">
        <v>0</v>
      </c>
      <c r="X12" s="676">
        <v>0</v>
      </c>
      <c r="Y12" s="676">
        <v>0</v>
      </c>
      <c r="Z12" s="676">
        <v>0</v>
      </c>
      <c r="AA12" s="676">
        <v>0</v>
      </c>
    </row>
    <row r="13" spans="1:28">
      <c r="A13" s="340">
        <v>1.5</v>
      </c>
      <c r="B13" s="360" t="s">
        <v>442</v>
      </c>
      <c r="C13" s="683">
        <v>1033101052.7984263</v>
      </c>
      <c r="D13" s="676">
        <v>833152476.82526958</v>
      </c>
      <c r="E13" s="676">
        <v>22878587.507451493</v>
      </c>
      <c r="F13" s="676">
        <v>0</v>
      </c>
      <c r="G13" s="676">
        <v>0</v>
      </c>
      <c r="H13" s="676">
        <v>117695764.78273173</v>
      </c>
      <c r="I13" s="676">
        <v>1312309.6551155027</v>
      </c>
      <c r="J13" s="676">
        <v>8298658.0178361386</v>
      </c>
      <c r="K13" s="676">
        <v>0</v>
      </c>
      <c r="L13" s="676">
        <v>81237142.858897567</v>
      </c>
      <c r="M13" s="676">
        <v>4655958.4634013698</v>
      </c>
      <c r="N13" s="676">
        <v>0</v>
      </c>
      <c r="O13" s="676">
        <v>13449395.903743872</v>
      </c>
      <c r="P13" s="676">
        <v>0</v>
      </c>
      <c r="Q13" s="676">
        <v>9798226.1914691851</v>
      </c>
      <c r="R13" s="676">
        <v>29635879.376770578</v>
      </c>
      <c r="S13" s="676">
        <v>11410742.918984899</v>
      </c>
      <c r="T13" s="676">
        <v>1015668.3315270001</v>
      </c>
      <c r="U13" s="676">
        <v>0</v>
      </c>
      <c r="V13" s="676">
        <v>0</v>
      </c>
      <c r="W13" s="676">
        <v>470391.97687499999</v>
      </c>
      <c r="X13" s="676">
        <v>0</v>
      </c>
      <c r="Y13" s="676">
        <v>0</v>
      </c>
      <c r="Z13" s="676">
        <v>0</v>
      </c>
      <c r="AA13" s="676">
        <v>0</v>
      </c>
    </row>
    <row r="14" spans="1:28">
      <c r="A14" s="340">
        <v>1.6</v>
      </c>
      <c r="B14" s="360" t="s">
        <v>443</v>
      </c>
      <c r="C14" s="683">
        <v>123970110.90730068</v>
      </c>
      <c r="D14" s="676">
        <v>114404149.19627446</v>
      </c>
      <c r="E14" s="676">
        <v>0</v>
      </c>
      <c r="F14" s="676">
        <v>0</v>
      </c>
      <c r="G14" s="676">
        <v>0</v>
      </c>
      <c r="H14" s="676">
        <v>5628367.4902239796</v>
      </c>
      <c r="I14" s="676">
        <v>1900090.8108371836</v>
      </c>
      <c r="J14" s="676">
        <v>1475208.4626554493</v>
      </c>
      <c r="K14" s="676">
        <v>0</v>
      </c>
      <c r="L14" s="676">
        <v>3937594.2208020594</v>
      </c>
      <c r="M14" s="676">
        <v>460772.23916400003</v>
      </c>
      <c r="N14" s="676">
        <v>5682.2071644437519</v>
      </c>
      <c r="O14" s="676">
        <v>2108.6552999999999</v>
      </c>
      <c r="P14" s="676">
        <v>167262.01530000009</v>
      </c>
      <c r="Q14" s="676">
        <v>108325.18399999999</v>
      </c>
      <c r="R14" s="676">
        <v>712871.77410299995</v>
      </c>
      <c r="S14" s="676">
        <v>186688.84968200026</v>
      </c>
      <c r="T14" s="676">
        <v>0</v>
      </c>
      <c r="U14" s="676">
        <v>0</v>
      </c>
      <c r="V14" s="676">
        <v>0</v>
      </c>
      <c r="W14" s="676">
        <v>0</v>
      </c>
      <c r="X14" s="676">
        <v>0</v>
      </c>
      <c r="Y14" s="676">
        <v>0</v>
      </c>
      <c r="Z14" s="676">
        <v>0</v>
      </c>
      <c r="AA14" s="676">
        <v>0</v>
      </c>
    </row>
    <row r="15" spans="1:28">
      <c r="A15" s="368">
        <v>2</v>
      </c>
      <c r="B15" s="344" t="s">
        <v>444</v>
      </c>
      <c r="C15" s="676">
        <v>76901276.230000004</v>
      </c>
      <c r="D15" s="676">
        <v>76901276.230000004</v>
      </c>
      <c r="E15" s="676">
        <v>0</v>
      </c>
      <c r="F15" s="676">
        <v>0</v>
      </c>
      <c r="G15" s="676">
        <v>0</v>
      </c>
      <c r="H15" s="676">
        <v>0</v>
      </c>
      <c r="I15" s="676">
        <v>0</v>
      </c>
      <c r="J15" s="676">
        <v>0</v>
      </c>
      <c r="K15" s="676">
        <v>0</v>
      </c>
      <c r="L15" s="676">
        <v>0</v>
      </c>
      <c r="M15" s="676">
        <v>0</v>
      </c>
      <c r="N15" s="676">
        <v>0</v>
      </c>
      <c r="O15" s="676">
        <v>0</v>
      </c>
      <c r="P15" s="676">
        <v>0</v>
      </c>
      <c r="Q15" s="676">
        <v>0</v>
      </c>
      <c r="R15" s="676">
        <v>0</v>
      </c>
      <c r="S15" s="676">
        <v>0</v>
      </c>
      <c r="T15" s="676">
        <v>0</v>
      </c>
      <c r="U15" s="676">
        <v>0</v>
      </c>
      <c r="V15" s="676">
        <v>0</v>
      </c>
      <c r="W15" s="676">
        <v>0</v>
      </c>
      <c r="X15" s="676">
        <v>0</v>
      </c>
      <c r="Y15" s="676">
        <v>0</v>
      </c>
      <c r="Z15" s="676">
        <v>0</v>
      </c>
      <c r="AA15" s="676">
        <v>0</v>
      </c>
    </row>
    <row r="16" spans="1:28">
      <c r="A16" s="340">
        <v>2.1</v>
      </c>
      <c r="B16" s="360" t="s">
        <v>438</v>
      </c>
      <c r="C16" s="683">
        <v>0</v>
      </c>
      <c r="D16" s="676">
        <v>0</v>
      </c>
      <c r="E16" s="676">
        <v>0</v>
      </c>
      <c r="F16" s="676">
        <v>0</v>
      </c>
      <c r="G16" s="676">
        <v>0</v>
      </c>
      <c r="H16" s="676">
        <v>0</v>
      </c>
      <c r="I16" s="676">
        <v>0</v>
      </c>
      <c r="J16" s="676">
        <v>0</v>
      </c>
      <c r="K16" s="676">
        <v>0</v>
      </c>
      <c r="L16" s="676">
        <v>0</v>
      </c>
      <c r="M16" s="676">
        <v>0</v>
      </c>
      <c r="N16" s="676">
        <v>0</v>
      </c>
      <c r="O16" s="676">
        <v>0</v>
      </c>
      <c r="P16" s="676">
        <v>0</v>
      </c>
      <c r="Q16" s="676">
        <v>0</v>
      </c>
      <c r="R16" s="676">
        <v>0</v>
      </c>
      <c r="S16" s="676">
        <v>0</v>
      </c>
      <c r="T16" s="676">
        <v>0</v>
      </c>
      <c r="U16" s="676">
        <v>0</v>
      </c>
      <c r="V16" s="676">
        <v>0</v>
      </c>
      <c r="W16" s="676">
        <v>0</v>
      </c>
      <c r="X16" s="676">
        <v>0</v>
      </c>
      <c r="Y16" s="676">
        <v>0</v>
      </c>
      <c r="Z16" s="676">
        <v>0</v>
      </c>
      <c r="AA16" s="676">
        <v>0</v>
      </c>
    </row>
    <row r="17" spans="1:27">
      <c r="A17" s="340">
        <v>2.2000000000000002</v>
      </c>
      <c r="B17" s="360" t="s">
        <v>439</v>
      </c>
      <c r="C17" s="683">
        <v>23942935.210000001</v>
      </c>
      <c r="D17" s="676">
        <v>23942935.210000001</v>
      </c>
      <c r="E17" s="676">
        <v>0</v>
      </c>
      <c r="F17" s="676">
        <v>0</v>
      </c>
      <c r="G17" s="676">
        <v>0</v>
      </c>
      <c r="H17" s="676">
        <v>0</v>
      </c>
      <c r="I17" s="676">
        <v>0</v>
      </c>
      <c r="J17" s="676">
        <v>0</v>
      </c>
      <c r="K17" s="676">
        <v>0</v>
      </c>
      <c r="L17" s="676">
        <v>0</v>
      </c>
      <c r="M17" s="676">
        <v>0</v>
      </c>
      <c r="N17" s="676">
        <v>0</v>
      </c>
      <c r="O17" s="676">
        <v>0</v>
      </c>
      <c r="P17" s="676">
        <v>0</v>
      </c>
      <c r="Q17" s="676">
        <v>0</v>
      </c>
      <c r="R17" s="676">
        <v>0</v>
      </c>
      <c r="S17" s="676">
        <v>0</v>
      </c>
      <c r="T17" s="676">
        <v>0</v>
      </c>
      <c r="U17" s="676">
        <v>0</v>
      </c>
      <c r="V17" s="676">
        <v>0</v>
      </c>
      <c r="W17" s="676">
        <v>0</v>
      </c>
      <c r="X17" s="676">
        <v>0</v>
      </c>
      <c r="Y17" s="676">
        <v>0</v>
      </c>
      <c r="Z17" s="676">
        <v>0</v>
      </c>
      <c r="AA17" s="676">
        <v>0</v>
      </c>
    </row>
    <row r="18" spans="1:27">
      <c r="A18" s="340">
        <v>2.2999999999999998</v>
      </c>
      <c r="B18" s="360" t="s">
        <v>440</v>
      </c>
      <c r="C18" s="683">
        <v>0</v>
      </c>
      <c r="D18" s="676">
        <v>0</v>
      </c>
      <c r="E18" s="676">
        <v>0</v>
      </c>
      <c r="F18" s="676">
        <v>0</v>
      </c>
      <c r="G18" s="676">
        <v>0</v>
      </c>
      <c r="H18" s="676">
        <v>0</v>
      </c>
      <c r="I18" s="676">
        <v>0</v>
      </c>
      <c r="J18" s="676">
        <v>0</v>
      </c>
      <c r="K18" s="676">
        <v>0</v>
      </c>
      <c r="L18" s="676">
        <v>0</v>
      </c>
      <c r="M18" s="676">
        <v>0</v>
      </c>
      <c r="N18" s="676">
        <v>0</v>
      </c>
      <c r="O18" s="676">
        <v>0</v>
      </c>
      <c r="P18" s="676">
        <v>0</v>
      </c>
      <c r="Q18" s="676">
        <v>0</v>
      </c>
      <c r="R18" s="676">
        <v>0</v>
      </c>
      <c r="S18" s="676">
        <v>0</v>
      </c>
      <c r="T18" s="676">
        <v>0</v>
      </c>
      <c r="U18" s="676">
        <v>0</v>
      </c>
      <c r="V18" s="676">
        <v>0</v>
      </c>
      <c r="W18" s="676">
        <v>0</v>
      </c>
      <c r="X18" s="676">
        <v>0</v>
      </c>
      <c r="Y18" s="676">
        <v>0</v>
      </c>
      <c r="Z18" s="676">
        <v>0</v>
      </c>
      <c r="AA18" s="676">
        <v>0</v>
      </c>
    </row>
    <row r="19" spans="1:27">
      <c r="A19" s="340">
        <v>2.4</v>
      </c>
      <c r="B19" s="360" t="s">
        <v>441</v>
      </c>
      <c r="C19" s="683">
        <v>25066466.079999998</v>
      </c>
      <c r="D19" s="676">
        <v>25066466.079999998</v>
      </c>
      <c r="E19" s="676">
        <v>0</v>
      </c>
      <c r="F19" s="676">
        <v>0</v>
      </c>
      <c r="G19" s="676">
        <v>0</v>
      </c>
      <c r="H19" s="676">
        <v>0</v>
      </c>
      <c r="I19" s="676">
        <v>0</v>
      </c>
      <c r="J19" s="676">
        <v>0</v>
      </c>
      <c r="K19" s="676">
        <v>0</v>
      </c>
      <c r="L19" s="676">
        <v>0</v>
      </c>
      <c r="M19" s="676">
        <v>0</v>
      </c>
      <c r="N19" s="676">
        <v>0</v>
      </c>
      <c r="O19" s="676">
        <v>0</v>
      </c>
      <c r="P19" s="676">
        <v>0</v>
      </c>
      <c r="Q19" s="676">
        <v>0</v>
      </c>
      <c r="R19" s="676">
        <v>0</v>
      </c>
      <c r="S19" s="676">
        <v>0</v>
      </c>
      <c r="T19" s="676">
        <v>0</v>
      </c>
      <c r="U19" s="676">
        <v>0</v>
      </c>
      <c r="V19" s="676">
        <v>0</v>
      </c>
      <c r="W19" s="676">
        <v>0</v>
      </c>
      <c r="X19" s="676">
        <v>0</v>
      </c>
      <c r="Y19" s="676">
        <v>0</v>
      </c>
      <c r="Z19" s="676">
        <v>0</v>
      </c>
      <c r="AA19" s="676">
        <v>0</v>
      </c>
    </row>
    <row r="20" spans="1:27">
      <c r="A20" s="340">
        <v>2.5</v>
      </c>
      <c r="B20" s="360" t="s">
        <v>442</v>
      </c>
      <c r="C20" s="683">
        <v>27891874.940000001</v>
      </c>
      <c r="D20" s="676">
        <v>27891874.940000001</v>
      </c>
      <c r="E20" s="676">
        <v>0</v>
      </c>
      <c r="F20" s="676">
        <v>0</v>
      </c>
      <c r="G20" s="676">
        <v>0</v>
      </c>
      <c r="H20" s="676">
        <v>0</v>
      </c>
      <c r="I20" s="676">
        <v>0</v>
      </c>
      <c r="J20" s="676">
        <v>0</v>
      </c>
      <c r="K20" s="676">
        <v>0</v>
      </c>
      <c r="L20" s="676">
        <v>0</v>
      </c>
      <c r="M20" s="676">
        <v>0</v>
      </c>
      <c r="N20" s="676">
        <v>0</v>
      </c>
      <c r="O20" s="676">
        <v>0</v>
      </c>
      <c r="P20" s="676">
        <v>0</v>
      </c>
      <c r="Q20" s="676">
        <v>0</v>
      </c>
      <c r="R20" s="676">
        <v>0</v>
      </c>
      <c r="S20" s="676">
        <v>0</v>
      </c>
      <c r="T20" s="676">
        <v>0</v>
      </c>
      <c r="U20" s="676">
        <v>0</v>
      </c>
      <c r="V20" s="676">
        <v>0</v>
      </c>
      <c r="W20" s="676">
        <v>0</v>
      </c>
      <c r="X20" s="676">
        <v>0</v>
      </c>
      <c r="Y20" s="676">
        <v>0</v>
      </c>
      <c r="Z20" s="676">
        <v>0</v>
      </c>
      <c r="AA20" s="676">
        <v>0</v>
      </c>
    </row>
    <row r="21" spans="1:27">
      <c r="A21" s="340">
        <v>2.6</v>
      </c>
      <c r="B21" s="360" t="s">
        <v>443</v>
      </c>
      <c r="C21" s="683">
        <v>0</v>
      </c>
      <c r="D21" s="676">
        <v>0</v>
      </c>
      <c r="E21" s="676">
        <v>0</v>
      </c>
      <c r="F21" s="676">
        <v>0</v>
      </c>
      <c r="G21" s="676">
        <v>0</v>
      </c>
      <c r="H21" s="676">
        <v>0</v>
      </c>
      <c r="I21" s="676">
        <v>0</v>
      </c>
      <c r="J21" s="676">
        <v>0</v>
      </c>
      <c r="K21" s="676">
        <v>0</v>
      </c>
      <c r="L21" s="676">
        <v>0</v>
      </c>
      <c r="M21" s="676">
        <v>0</v>
      </c>
      <c r="N21" s="676">
        <v>0</v>
      </c>
      <c r="O21" s="676">
        <v>0</v>
      </c>
      <c r="P21" s="676">
        <v>0</v>
      </c>
      <c r="Q21" s="676">
        <v>0</v>
      </c>
      <c r="R21" s="676">
        <v>0</v>
      </c>
      <c r="S21" s="676">
        <v>0</v>
      </c>
      <c r="T21" s="676">
        <v>0</v>
      </c>
      <c r="U21" s="676">
        <v>0</v>
      </c>
      <c r="V21" s="676">
        <v>0</v>
      </c>
      <c r="W21" s="676">
        <v>0</v>
      </c>
      <c r="X21" s="676">
        <v>0</v>
      </c>
      <c r="Y21" s="676">
        <v>0</v>
      </c>
      <c r="Z21" s="676">
        <v>0</v>
      </c>
      <c r="AA21" s="676">
        <v>0</v>
      </c>
    </row>
    <row r="22" spans="1:27">
      <c r="A22" s="368">
        <v>3</v>
      </c>
      <c r="B22" s="344" t="s">
        <v>484</v>
      </c>
      <c r="C22" s="676">
        <v>203836486.49139997</v>
      </c>
      <c r="D22" s="676">
        <v>197983560.22849995</v>
      </c>
      <c r="E22" s="367"/>
      <c r="F22" s="367"/>
      <c r="G22" s="367"/>
      <c r="H22" s="676">
        <v>5852426.2574000005</v>
      </c>
      <c r="I22" s="367"/>
      <c r="J22" s="367"/>
      <c r="K22" s="367"/>
      <c r="L22" s="676">
        <v>500.00550000000658</v>
      </c>
      <c r="M22" s="367"/>
      <c r="N22" s="367"/>
      <c r="O22" s="367"/>
      <c r="P22" s="367"/>
      <c r="Q22" s="367"/>
      <c r="R22" s="367"/>
      <c r="S22" s="367"/>
      <c r="T22" s="676">
        <v>0</v>
      </c>
      <c r="U22" s="367"/>
      <c r="V22" s="367"/>
      <c r="W22" s="367"/>
      <c r="X22" s="367"/>
      <c r="Y22" s="367"/>
      <c r="Z22" s="367"/>
      <c r="AA22" s="367"/>
    </row>
    <row r="23" spans="1:27">
      <c r="A23" s="340">
        <v>3.1</v>
      </c>
      <c r="B23" s="360" t="s">
        <v>438</v>
      </c>
      <c r="C23" s="683">
        <v>0</v>
      </c>
      <c r="D23" s="676">
        <v>0</v>
      </c>
      <c r="E23" s="367"/>
      <c r="F23" s="367"/>
      <c r="G23" s="367"/>
      <c r="H23" s="676">
        <v>0</v>
      </c>
      <c r="I23" s="367"/>
      <c r="J23" s="367"/>
      <c r="K23" s="367"/>
      <c r="L23" s="676">
        <v>0</v>
      </c>
      <c r="M23" s="367"/>
      <c r="N23" s="367"/>
      <c r="O23" s="367"/>
      <c r="P23" s="367"/>
      <c r="Q23" s="367"/>
      <c r="R23" s="367"/>
      <c r="S23" s="367"/>
      <c r="T23" s="676">
        <v>0</v>
      </c>
      <c r="U23" s="367"/>
      <c r="V23" s="367"/>
      <c r="W23" s="367"/>
      <c r="X23" s="367"/>
      <c r="Y23" s="367"/>
      <c r="Z23" s="367"/>
      <c r="AA23" s="367"/>
    </row>
    <row r="24" spans="1:27">
      <c r="A24" s="340">
        <v>3.2</v>
      </c>
      <c r="B24" s="360" t="s">
        <v>439</v>
      </c>
      <c r="C24" s="683">
        <v>0</v>
      </c>
      <c r="D24" s="676">
        <v>0</v>
      </c>
      <c r="E24" s="367"/>
      <c r="F24" s="367"/>
      <c r="G24" s="367"/>
      <c r="H24" s="676">
        <v>0</v>
      </c>
      <c r="I24" s="367"/>
      <c r="J24" s="367"/>
      <c r="K24" s="367"/>
      <c r="L24" s="676">
        <v>0</v>
      </c>
      <c r="M24" s="367"/>
      <c r="N24" s="367"/>
      <c r="O24" s="367"/>
      <c r="P24" s="367"/>
      <c r="Q24" s="367"/>
      <c r="R24" s="367"/>
      <c r="S24" s="367"/>
      <c r="T24" s="676">
        <v>0</v>
      </c>
      <c r="U24" s="367"/>
      <c r="V24" s="367"/>
      <c r="W24" s="367"/>
      <c r="X24" s="367"/>
      <c r="Y24" s="367"/>
      <c r="Z24" s="367"/>
      <c r="AA24" s="367"/>
    </row>
    <row r="25" spans="1:27">
      <c r="A25" s="340">
        <v>3.3</v>
      </c>
      <c r="B25" s="360" t="s">
        <v>440</v>
      </c>
      <c r="C25" s="683">
        <v>0</v>
      </c>
      <c r="D25" s="676">
        <v>0</v>
      </c>
      <c r="E25" s="367"/>
      <c r="F25" s="367"/>
      <c r="G25" s="367"/>
      <c r="H25" s="676">
        <v>0</v>
      </c>
      <c r="I25" s="367"/>
      <c r="J25" s="367"/>
      <c r="K25" s="367"/>
      <c r="L25" s="676">
        <v>0</v>
      </c>
      <c r="M25" s="367"/>
      <c r="N25" s="367"/>
      <c r="O25" s="367"/>
      <c r="P25" s="367"/>
      <c r="Q25" s="367"/>
      <c r="R25" s="367"/>
      <c r="S25" s="367"/>
      <c r="T25" s="676">
        <v>0</v>
      </c>
      <c r="U25" s="367"/>
      <c r="V25" s="367"/>
      <c r="W25" s="367"/>
      <c r="X25" s="367"/>
      <c r="Y25" s="367"/>
      <c r="Z25" s="367"/>
      <c r="AA25" s="367"/>
    </row>
    <row r="26" spans="1:27">
      <c r="A26" s="340">
        <v>3.4</v>
      </c>
      <c r="B26" s="360" t="s">
        <v>441</v>
      </c>
      <c r="C26" s="683">
        <v>2387819.1800000002</v>
      </c>
      <c r="D26" s="676">
        <v>2387819.1800000002</v>
      </c>
      <c r="E26" s="367"/>
      <c r="F26" s="367"/>
      <c r="G26" s="367"/>
      <c r="H26" s="676">
        <v>0</v>
      </c>
      <c r="I26" s="367"/>
      <c r="J26" s="367"/>
      <c r="K26" s="367"/>
      <c r="L26" s="676">
        <v>0</v>
      </c>
      <c r="M26" s="367"/>
      <c r="N26" s="367"/>
      <c r="O26" s="367"/>
      <c r="P26" s="367"/>
      <c r="Q26" s="367"/>
      <c r="R26" s="367"/>
      <c r="S26" s="367"/>
      <c r="T26" s="676">
        <v>0</v>
      </c>
      <c r="U26" s="367"/>
      <c r="V26" s="367"/>
      <c r="W26" s="367"/>
      <c r="X26" s="367"/>
      <c r="Y26" s="367"/>
      <c r="Z26" s="367"/>
      <c r="AA26" s="367"/>
    </row>
    <row r="27" spans="1:27">
      <c r="A27" s="340">
        <v>3.5</v>
      </c>
      <c r="B27" s="360" t="s">
        <v>442</v>
      </c>
      <c r="C27" s="683">
        <v>198120772.06559998</v>
      </c>
      <c r="D27" s="676">
        <v>192269239.17159995</v>
      </c>
      <c r="E27" s="367"/>
      <c r="F27" s="367"/>
      <c r="G27" s="367"/>
      <c r="H27" s="676">
        <v>5851532.8940000003</v>
      </c>
      <c r="I27" s="367"/>
      <c r="J27" s="367"/>
      <c r="K27" s="367"/>
      <c r="L27" s="676">
        <v>7.2759576141834259E-12</v>
      </c>
      <c r="M27" s="367"/>
      <c r="N27" s="367"/>
      <c r="O27" s="367"/>
      <c r="P27" s="367"/>
      <c r="Q27" s="367"/>
      <c r="R27" s="367"/>
      <c r="S27" s="367"/>
      <c r="T27" s="676">
        <v>0</v>
      </c>
      <c r="U27" s="367"/>
      <c r="V27" s="367"/>
      <c r="W27" s="367"/>
      <c r="X27" s="367"/>
      <c r="Y27" s="367"/>
      <c r="Z27" s="367"/>
      <c r="AA27" s="367"/>
    </row>
    <row r="28" spans="1:27">
      <c r="A28" s="340">
        <v>3.6</v>
      </c>
      <c r="B28" s="360" t="s">
        <v>443</v>
      </c>
      <c r="C28" s="683">
        <v>3327895.2457999997</v>
      </c>
      <c r="D28" s="676">
        <v>3326501.8768999996</v>
      </c>
      <c r="E28" s="367"/>
      <c r="F28" s="367"/>
      <c r="G28" s="367"/>
      <c r="H28" s="676">
        <v>893.363400000046</v>
      </c>
      <c r="I28" s="367"/>
      <c r="J28" s="367"/>
      <c r="K28" s="367"/>
      <c r="L28" s="676">
        <v>500.0054999999993</v>
      </c>
      <c r="M28" s="367"/>
      <c r="N28" s="367"/>
      <c r="O28" s="367"/>
      <c r="P28" s="367"/>
      <c r="Q28" s="367"/>
      <c r="R28" s="367"/>
      <c r="S28" s="367"/>
      <c r="T28" s="676">
        <v>0</v>
      </c>
      <c r="U28" s="367"/>
      <c r="V28" s="367"/>
      <c r="W28" s="367"/>
      <c r="X28" s="367"/>
      <c r="Y28" s="367"/>
      <c r="Z28" s="367"/>
      <c r="AA28" s="367"/>
    </row>
    <row r="35" spans="3:27">
      <c r="C35" s="682"/>
      <c r="D35" s="682"/>
      <c r="E35" s="682"/>
      <c r="F35" s="682"/>
      <c r="G35" s="682"/>
      <c r="H35" s="682"/>
      <c r="I35" s="682"/>
      <c r="J35" s="682"/>
      <c r="K35" s="682"/>
      <c r="L35" s="682"/>
      <c r="M35" s="682"/>
      <c r="N35" s="682"/>
      <c r="O35" s="682"/>
      <c r="P35" s="682"/>
      <c r="Q35" s="682"/>
      <c r="R35" s="682"/>
      <c r="S35" s="682"/>
      <c r="T35" s="682"/>
      <c r="U35" s="682"/>
      <c r="V35" s="682"/>
      <c r="W35" s="682"/>
      <c r="X35" s="682"/>
      <c r="Y35" s="682"/>
      <c r="Z35" s="682"/>
      <c r="AA35" s="682"/>
    </row>
    <row r="36" spans="3:27">
      <c r="C36" s="682"/>
      <c r="D36" s="682"/>
      <c r="E36" s="682"/>
      <c r="F36" s="682"/>
      <c r="G36" s="682"/>
      <c r="H36" s="682"/>
      <c r="I36" s="682"/>
      <c r="J36" s="682"/>
      <c r="K36" s="682"/>
      <c r="L36" s="682"/>
      <c r="M36" s="682"/>
      <c r="N36" s="682"/>
      <c r="O36" s="682"/>
      <c r="P36" s="682"/>
      <c r="Q36" s="682"/>
      <c r="R36" s="682"/>
      <c r="S36" s="682"/>
      <c r="T36" s="682"/>
      <c r="U36" s="682"/>
      <c r="V36" s="682"/>
      <c r="W36" s="682"/>
      <c r="X36" s="682"/>
      <c r="Y36" s="682"/>
      <c r="Z36" s="682"/>
      <c r="AA36" s="682"/>
    </row>
    <row r="37" spans="3:27">
      <c r="C37" s="682"/>
      <c r="D37" s="682"/>
      <c r="E37" s="682"/>
      <c r="F37" s="682"/>
      <c r="G37" s="682"/>
      <c r="H37" s="682"/>
      <c r="I37" s="682"/>
      <c r="J37" s="682"/>
      <c r="K37" s="682"/>
      <c r="L37" s="682"/>
      <c r="M37" s="682"/>
      <c r="N37" s="682"/>
      <c r="O37" s="682"/>
      <c r="P37" s="682"/>
      <c r="Q37" s="682"/>
      <c r="R37" s="682"/>
      <c r="S37" s="682"/>
      <c r="T37" s="682"/>
      <c r="U37" s="682"/>
      <c r="V37" s="682"/>
      <c r="W37" s="682"/>
      <c r="X37" s="682"/>
      <c r="Y37" s="682"/>
      <c r="Z37" s="682"/>
      <c r="AA37" s="682"/>
    </row>
    <row r="38" spans="3:27">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row>
    <row r="39" spans="3:27">
      <c r="C39" s="682"/>
      <c r="D39" s="682"/>
      <c r="E39" s="682"/>
      <c r="F39" s="682"/>
      <c r="G39" s="682"/>
      <c r="H39" s="682"/>
      <c r="I39" s="682"/>
      <c r="J39" s="682"/>
      <c r="K39" s="682"/>
      <c r="L39" s="682"/>
      <c r="M39" s="682"/>
      <c r="N39" s="682"/>
      <c r="O39" s="682"/>
      <c r="P39" s="682"/>
      <c r="Q39" s="682"/>
      <c r="R39" s="682"/>
      <c r="S39" s="682"/>
      <c r="T39" s="682"/>
      <c r="U39" s="682"/>
      <c r="V39" s="682"/>
      <c r="W39" s="682"/>
      <c r="X39" s="682"/>
      <c r="Y39" s="682"/>
      <c r="Z39" s="682"/>
      <c r="AA39" s="682"/>
    </row>
    <row r="40" spans="3:27">
      <c r="C40" s="682"/>
      <c r="D40" s="682"/>
      <c r="E40" s="682"/>
      <c r="F40" s="682"/>
      <c r="G40" s="682"/>
      <c r="H40" s="682"/>
      <c r="I40" s="682"/>
      <c r="J40" s="682"/>
      <c r="K40" s="682"/>
      <c r="L40" s="682"/>
      <c r="M40" s="682"/>
      <c r="N40" s="682"/>
      <c r="O40" s="682"/>
      <c r="P40" s="682"/>
      <c r="Q40" s="682"/>
      <c r="R40" s="682"/>
      <c r="S40" s="682"/>
      <c r="T40" s="682"/>
      <c r="U40" s="682"/>
      <c r="V40" s="682"/>
      <c r="W40" s="682"/>
      <c r="X40" s="682"/>
      <c r="Y40" s="682"/>
      <c r="Z40" s="682"/>
      <c r="AA40" s="682"/>
    </row>
    <row r="41" spans="3:27">
      <c r="C41" s="682"/>
      <c r="D41" s="682"/>
      <c r="E41" s="682"/>
      <c r="F41" s="682"/>
      <c r="G41" s="682"/>
      <c r="H41" s="682"/>
      <c r="I41" s="682"/>
      <c r="J41" s="682"/>
      <c r="K41" s="682"/>
      <c r="L41" s="682"/>
      <c r="M41" s="682"/>
      <c r="N41" s="682"/>
      <c r="O41" s="682"/>
      <c r="P41" s="682"/>
      <c r="Q41" s="682"/>
      <c r="R41" s="682"/>
      <c r="S41" s="682"/>
      <c r="T41" s="682"/>
      <c r="U41" s="682"/>
      <c r="V41" s="682"/>
      <c r="W41" s="682"/>
      <c r="X41" s="682"/>
      <c r="Y41" s="682"/>
      <c r="Z41" s="682"/>
      <c r="AA41" s="682"/>
    </row>
    <row r="42" spans="3:27">
      <c r="C42" s="682"/>
      <c r="D42" s="682"/>
      <c r="E42" s="682"/>
      <c r="F42" s="682"/>
      <c r="G42" s="682"/>
      <c r="H42" s="682"/>
      <c r="I42" s="682"/>
      <c r="J42" s="682"/>
      <c r="K42" s="682"/>
      <c r="L42" s="682"/>
      <c r="M42" s="682"/>
      <c r="N42" s="682"/>
      <c r="O42" s="682"/>
      <c r="P42" s="682"/>
      <c r="Q42" s="682"/>
      <c r="R42" s="682"/>
      <c r="S42" s="682"/>
      <c r="T42" s="682"/>
      <c r="U42" s="682"/>
      <c r="V42" s="682"/>
      <c r="W42" s="682"/>
      <c r="X42" s="682"/>
      <c r="Y42" s="682"/>
      <c r="Z42" s="682"/>
      <c r="AA42" s="682"/>
    </row>
    <row r="43" spans="3:27">
      <c r="C43" s="682"/>
      <c r="D43" s="682"/>
      <c r="E43" s="682"/>
      <c r="F43" s="682"/>
      <c r="G43" s="682"/>
      <c r="H43" s="682"/>
      <c r="I43" s="682"/>
      <c r="J43" s="682"/>
      <c r="K43" s="682"/>
      <c r="L43" s="682"/>
      <c r="M43" s="682"/>
      <c r="N43" s="682"/>
      <c r="O43" s="682"/>
      <c r="P43" s="682"/>
      <c r="Q43" s="682"/>
      <c r="R43" s="682"/>
      <c r="S43" s="682"/>
      <c r="T43" s="682"/>
      <c r="U43" s="682"/>
      <c r="V43" s="682"/>
      <c r="W43" s="682"/>
      <c r="X43" s="682"/>
      <c r="Y43" s="682"/>
      <c r="Z43" s="682"/>
      <c r="AA43" s="682"/>
    </row>
    <row r="44" spans="3:27">
      <c r="C44" s="682"/>
      <c r="D44" s="682"/>
      <c r="E44" s="682"/>
      <c r="F44" s="682"/>
      <c r="G44" s="682"/>
      <c r="H44" s="682"/>
      <c r="I44" s="682"/>
      <c r="J44" s="682"/>
      <c r="K44" s="682"/>
      <c r="L44" s="682"/>
      <c r="M44" s="682"/>
      <c r="N44" s="682"/>
      <c r="O44" s="682"/>
      <c r="P44" s="682"/>
      <c r="Q44" s="682"/>
      <c r="R44" s="682"/>
      <c r="S44" s="682"/>
      <c r="T44" s="682"/>
      <c r="U44" s="682"/>
      <c r="V44" s="682"/>
      <c r="W44" s="682"/>
      <c r="X44" s="682"/>
      <c r="Y44" s="682"/>
      <c r="Z44" s="682"/>
      <c r="AA44" s="682"/>
    </row>
    <row r="45" spans="3:27">
      <c r="C45" s="682"/>
      <c r="D45" s="682"/>
      <c r="E45" s="682"/>
      <c r="F45" s="682"/>
      <c r="G45" s="682"/>
      <c r="H45" s="682"/>
      <c r="I45" s="682"/>
      <c r="J45" s="682"/>
      <c r="K45" s="682"/>
      <c r="L45" s="682"/>
      <c r="M45" s="682"/>
      <c r="N45" s="682"/>
      <c r="O45" s="682"/>
      <c r="P45" s="682"/>
      <c r="Q45" s="682"/>
      <c r="R45" s="682"/>
      <c r="S45" s="682"/>
      <c r="T45" s="682"/>
      <c r="U45" s="682"/>
      <c r="V45" s="682"/>
      <c r="W45" s="682"/>
      <c r="X45" s="682"/>
      <c r="Y45" s="682"/>
      <c r="Z45" s="682"/>
      <c r="AA45" s="682"/>
    </row>
    <row r="46" spans="3:27">
      <c r="C46" s="682"/>
      <c r="D46" s="682"/>
      <c r="E46" s="682"/>
      <c r="F46" s="682"/>
      <c r="G46" s="682"/>
      <c r="H46" s="682"/>
      <c r="I46" s="682"/>
      <c r="J46" s="682"/>
      <c r="K46" s="682"/>
      <c r="L46" s="682"/>
      <c r="M46" s="682"/>
      <c r="N46" s="682"/>
      <c r="O46" s="682"/>
      <c r="P46" s="682"/>
      <c r="Q46" s="682"/>
      <c r="R46" s="682"/>
      <c r="S46" s="682"/>
      <c r="T46" s="682"/>
      <c r="U46" s="682"/>
      <c r="V46" s="682"/>
      <c r="W46" s="682"/>
      <c r="X46" s="682"/>
      <c r="Y46" s="682"/>
      <c r="Z46" s="682"/>
      <c r="AA46" s="682"/>
    </row>
    <row r="47" spans="3:27">
      <c r="C47" s="682"/>
      <c r="D47" s="682"/>
      <c r="E47" s="682"/>
      <c r="F47" s="682"/>
      <c r="G47" s="682"/>
      <c r="H47" s="682"/>
      <c r="I47" s="682"/>
      <c r="J47" s="682"/>
      <c r="K47" s="682"/>
      <c r="L47" s="682"/>
      <c r="M47" s="682"/>
      <c r="N47" s="682"/>
      <c r="O47" s="682"/>
      <c r="P47" s="682"/>
      <c r="Q47" s="682"/>
      <c r="R47" s="682"/>
      <c r="S47" s="682"/>
      <c r="T47" s="682"/>
      <c r="U47" s="682"/>
      <c r="V47" s="682"/>
      <c r="W47" s="682"/>
      <c r="X47" s="682"/>
      <c r="Y47" s="682"/>
      <c r="Z47" s="682"/>
      <c r="AA47" s="682"/>
    </row>
    <row r="48" spans="3:27">
      <c r="C48" s="682"/>
      <c r="D48" s="682"/>
      <c r="E48" s="682"/>
      <c r="F48" s="682"/>
      <c r="G48" s="682"/>
      <c r="H48" s="682"/>
      <c r="I48" s="682"/>
      <c r="J48" s="682"/>
      <c r="K48" s="682"/>
      <c r="L48" s="682"/>
      <c r="M48" s="682"/>
      <c r="N48" s="682"/>
      <c r="O48" s="682"/>
      <c r="P48" s="682"/>
      <c r="Q48" s="682"/>
      <c r="R48" s="682"/>
      <c r="S48" s="682"/>
      <c r="T48" s="682"/>
      <c r="U48" s="682"/>
      <c r="V48" s="682"/>
      <c r="W48" s="682"/>
      <c r="X48" s="682"/>
      <c r="Y48" s="682"/>
      <c r="Z48" s="682"/>
      <c r="AA48" s="682"/>
    </row>
    <row r="49" spans="3:27">
      <c r="C49" s="682"/>
      <c r="D49" s="682"/>
      <c r="E49" s="682"/>
      <c r="F49" s="682"/>
      <c r="G49" s="682"/>
      <c r="H49" s="682"/>
      <c r="I49" s="682"/>
      <c r="J49" s="682"/>
      <c r="K49" s="682"/>
      <c r="L49" s="682"/>
      <c r="M49" s="682"/>
      <c r="N49" s="682"/>
      <c r="O49" s="682"/>
      <c r="P49" s="682"/>
      <c r="Q49" s="682"/>
      <c r="R49" s="682"/>
      <c r="S49" s="682"/>
      <c r="T49" s="682"/>
      <c r="U49" s="682"/>
      <c r="V49" s="682"/>
      <c r="W49" s="682"/>
      <c r="X49" s="682"/>
      <c r="Y49" s="682"/>
      <c r="Z49" s="682"/>
      <c r="AA49" s="682"/>
    </row>
    <row r="50" spans="3:27">
      <c r="C50" s="682"/>
      <c r="D50" s="682"/>
      <c r="E50" s="682"/>
      <c r="F50" s="682"/>
      <c r="G50" s="682"/>
      <c r="H50" s="682"/>
      <c r="I50" s="682"/>
      <c r="J50" s="682"/>
      <c r="K50" s="682"/>
      <c r="L50" s="682"/>
      <c r="M50" s="682"/>
      <c r="N50" s="682"/>
      <c r="O50" s="682"/>
      <c r="P50" s="682"/>
      <c r="Q50" s="682"/>
      <c r="R50" s="682"/>
      <c r="S50" s="682"/>
      <c r="T50" s="682"/>
      <c r="U50" s="682"/>
      <c r="V50" s="682"/>
      <c r="W50" s="682"/>
      <c r="X50" s="682"/>
      <c r="Y50" s="682"/>
      <c r="Z50" s="682"/>
      <c r="AA50" s="682"/>
    </row>
    <row r="51" spans="3:27">
      <c r="C51" s="682"/>
      <c r="D51" s="682"/>
      <c r="E51" s="682"/>
      <c r="F51" s="682"/>
      <c r="G51" s="682"/>
      <c r="H51" s="682"/>
      <c r="I51" s="682"/>
      <c r="J51" s="682"/>
      <c r="K51" s="682"/>
      <c r="L51" s="682"/>
      <c r="M51" s="682"/>
      <c r="N51" s="682"/>
      <c r="O51" s="682"/>
      <c r="P51" s="682"/>
      <c r="Q51" s="682"/>
      <c r="R51" s="682"/>
      <c r="S51" s="682"/>
      <c r="T51" s="682"/>
      <c r="U51" s="682"/>
      <c r="V51" s="682"/>
      <c r="W51" s="682"/>
      <c r="X51" s="682"/>
      <c r="Y51" s="682"/>
      <c r="Z51" s="682"/>
      <c r="AA51" s="682"/>
    </row>
    <row r="52" spans="3:27">
      <c r="C52" s="682"/>
      <c r="D52" s="682"/>
      <c r="E52" s="682"/>
      <c r="F52" s="682"/>
      <c r="G52" s="682"/>
      <c r="H52" s="682"/>
      <c r="I52" s="682"/>
      <c r="J52" s="682"/>
      <c r="K52" s="682"/>
      <c r="L52" s="682"/>
      <c r="M52" s="682"/>
      <c r="N52" s="682"/>
      <c r="O52" s="682"/>
      <c r="P52" s="682"/>
      <c r="Q52" s="682"/>
      <c r="R52" s="682"/>
      <c r="S52" s="682"/>
      <c r="T52" s="682"/>
      <c r="U52" s="682"/>
      <c r="V52" s="682"/>
      <c r="W52" s="682"/>
      <c r="X52" s="682"/>
      <c r="Y52" s="682"/>
      <c r="Z52" s="682"/>
      <c r="AA52" s="682"/>
    </row>
    <row r="53" spans="3:27">
      <c r="C53" s="682"/>
      <c r="D53" s="682"/>
      <c r="E53" s="682"/>
      <c r="F53" s="682"/>
      <c r="G53" s="682"/>
      <c r="H53" s="682"/>
      <c r="I53" s="682"/>
      <c r="J53" s="682"/>
      <c r="K53" s="682"/>
      <c r="L53" s="682"/>
      <c r="M53" s="682"/>
      <c r="N53" s="682"/>
      <c r="O53" s="682"/>
      <c r="P53" s="682"/>
      <c r="Q53" s="682"/>
      <c r="R53" s="682"/>
      <c r="S53" s="682"/>
      <c r="T53" s="682"/>
      <c r="U53" s="682"/>
      <c r="V53" s="682"/>
      <c r="W53" s="682"/>
      <c r="X53" s="682"/>
      <c r="Y53" s="682"/>
      <c r="Z53" s="682"/>
      <c r="AA53" s="682"/>
    </row>
    <row r="54" spans="3:27">
      <c r="C54" s="682"/>
      <c r="D54" s="682"/>
      <c r="E54" s="682"/>
      <c r="F54" s="682"/>
      <c r="G54" s="682"/>
      <c r="H54" s="682"/>
      <c r="I54" s="682"/>
      <c r="J54" s="682"/>
      <c r="K54" s="682"/>
      <c r="L54" s="682"/>
      <c r="M54" s="682"/>
      <c r="N54" s="682"/>
      <c r="O54" s="682"/>
      <c r="P54" s="682"/>
      <c r="Q54" s="682"/>
      <c r="R54" s="682"/>
      <c r="S54" s="682"/>
      <c r="T54" s="682"/>
      <c r="U54" s="682"/>
      <c r="V54" s="682"/>
      <c r="W54" s="682"/>
      <c r="X54" s="682"/>
      <c r="Y54" s="682"/>
      <c r="Z54" s="682"/>
      <c r="AA54" s="682"/>
    </row>
    <row r="55" spans="3:27">
      <c r="C55" s="682"/>
      <c r="D55" s="682"/>
      <c r="E55" s="682"/>
      <c r="F55" s="682"/>
      <c r="G55" s="682"/>
      <c r="H55" s="682"/>
      <c r="I55" s="682"/>
      <c r="J55" s="682"/>
      <c r="K55" s="682"/>
      <c r="L55" s="682"/>
      <c r="M55" s="682"/>
      <c r="N55" s="682"/>
      <c r="O55" s="682"/>
      <c r="P55" s="682"/>
      <c r="Q55" s="682"/>
      <c r="R55" s="682"/>
      <c r="S55" s="682"/>
      <c r="T55" s="682"/>
      <c r="U55" s="682"/>
      <c r="V55" s="682"/>
      <c r="W55" s="682"/>
      <c r="X55" s="682"/>
      <c r="Y55" s="682"/>
      <c r="Z55" s="682"/>
      <c r="AA55" s="682"/>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42"/>
  <sheetViews>
    <sheetView showGridLines="0" zoomScale="80" zoomScaleNormal="80" workbookViewId="0"/>
  </sheetViews>
  <sheetFormatPr defaultColWidth="9.140625" defaultRowHeight="12.75"/>
  <cols>
    <col min="1" max="1" width="11.85546875" style="351" bestFit="1" customWidth="1"/>
    <col min="2" max="2" width="90.140625" style="351" bestFit="1" customWidth="1"/>
    <col min="3" max="3" width="20.140625" style="351" customWidth="1"/>
    <col min="4" max="4" width="22.140625" style="351" customWidth="1"/>
    <col min="5" max="7" width="17.140625" style="351" customWidth="1"/>
    <col min="8" max="8" width="22.140625" style="351" customWidth="1"/>
    <col min="9" max="10" width="17.140625" style="351" customWidth="1"/>
    <col min="11" max="27" width="22.140625" style="351" customWidth="1"/>
    <col min="28" max="16384" width="9.140625" style="351"/>
  </cols>
  <sheetData>
    <row r="1" spans="1:27" ht="13.5">
      <c r="A1" s="268" t="s">
        <v>30</v>
      </c>
      <c r="B1" s="338" t="str">
        <f>'Info '!C2</f>
        <v>JSC Cartu Bank</v>
      </c>
    </row>
    <row r="2" spans="1:27">
      <c r="A2" s="268" t="s">
        <v>31</v>
      </c>
      <c r="B2" s="537">
        <f>'1. key ratios '!B2</f>
        <v>46022</v>
      </c>
    </row>
    <row r="3" spans="1:27">
      <c r="A3" s="269" t="s">
        <v>446</v>
      </c>
      <c r="C3" s="353"/>
    </row>
    <row r="4" spans="1:27" ht="13.5" thickBot="1">
      <c r="A4" s="269"/>
      <c r="B4" s="353"/>
      <c r="C4" s="353"/>
    </row>
    <row r="5" spans="1:27" ht="13.5" customHeight="1">
      <c r="A5" s="817" t="s">
        <v>652</v>
      </c>
      <c r="B5" s="818"/>
      <c r="C5" s="826" t="s">
        <v>651</v>
      </c>
      <c r="D5" s="827"/>
      <c r="E5" s="827"/>
      <c r="F5" s="827"/>
      <c r="G5" s="827"/>
      <c r="H5" s="827"/>
      <c r="I5" s="827"/>
      <c r="J5" s="827"/>
      <c r="K5" s="827"/>
      <c r="L5" s="827"/>
      <c r="M5" s="827"/>
      <c r="N5" s="827"/>
      <c r="O5" s="827"/>
      <c r="P5" s="827"/>
      <c r="Q5" s="827"/>
      <c r="R5" s="827"/>
      <c r="S5" s="828"/>
      <c r="T5" s="375"/>
      <c r="U5" s="375"/>
      <c r="V5" s="375"/>
      <c r="W5" s="375"/>
      <c r="X5" s="375"/>
      <c r="Y5" s="375"/>
      <c r="Z5" s="375"/>
      <c r="AA5" s="374"/>
    </row>
    <row r="6" spans="1:27" ht="12" customHeight="1">
      <c r="A6" s="819"/>
      <c r="B6" s="820"/>
      <c r="C6" s="823" t="s">
        <v>64</v>
      </c>
      <c r="D6" s="815" t="s">
        <v>648</v>
      </c>
      <c r="E6" s="815"/>
      <c r="F6" s="815"/>
      <c r="G6" s="815"/>
      <c r="H6" s="815" t="s">
        <v>647</v>
      </c>
      <c r="I6" s="815"/>
      <c r="J6" s="815"/>
      <c r="K6" s="815"/>
      <c r="L6" s="372"/>
      <c r="M6" s="816" t="s">
        <v>646</v>
      </c>
      <c r="N6" s="816"/>
      <c r="O6" s="816"/>
      <c r="P6" s="816"/>
      <c r="Q6" s="816"/>
      <c r="R6" s="816"/>
      <c r="S6" s="825"/>
      <c r="T6" s="375"/>
      <c r="U6" s="804" t="s">
        <v>645</v>
      </c>
      <c r="V6" s="804"/>
      <c r="W6" s="804"/>
      <c r="X6" s="804"/>
      <c r="Y6" s="804"/>
      <c r="Z6" s="804"/>
      <c r="AA6" s="797"/>
    </row>
    <row r="7" spans="1:27" ht="25.5">
      <c r="A7" s="821"/>
      <c r="B7" s="822"/>
      <c r="C7" s="824"/>
      <c r="D7" s="371"/>
      <c r="E7" s="348" t="s">
        <v>436</v>
      </c>
      <c r="F7" s="348" t="s">
        <v>643</v>
      </c>
      <c r="G7" s="350" t="s">
        <v>644</v>
      </c>
      <c r="H7" s="352"/>
      <c r="I7" s="348" t="s">
        <v>436</v>
      </c>
      <c r="J7" s="348" t="s">
        <v>643</v>
      </c>
      <c r="K7" s="350" t="s">
        <v>644</v>
      </c>
      <c r="L7" s="370"/>
      <c r="M7" s="348" t="s">
        <v>436</v>
      </c>
      <c r="N7" s="348" t="s">
        <v>643</v>
      </c>
      <c r="O7" s="348" t="s">
        <v>642</v>
      </c>
      <c r="P7" s="348" t="s">
        <v>641</v>
      </c>
      <c r="Q7" s="348" t="s">
        <v>640</v>
      </c>
      <c r="R7" s="348" t="s">
        <v>639</v>
      </c>
      <c r="S7" s="400" t="s">
        <v>638</v>
      </c>
      <c r="T7" s="399"/>
      <c r="U7" s="348" t="s">
        <v>436</v>
      </c>
      <c r="V7" s="348" t="s">
        <v>643</v>
      </c>
      <c r="W7" s="348" t="s">
        <v>642</v>
      </c>
      <c r="X7" s="348" t="s">
        <v>641</v>
      </c>
      <c r="Y7" s="348" t="s">
        <v>640</v>
      </c>
      <c r="Z7" s="348" t="s">
        <v>639</v>
      </c>
      <c r="AA7" s="348" t="s">
        <v>638</v>
      </c>
    </row>
    <row r="8" spans="1:27">
      <c r="A8" s="398">
        <v>1</v>
      </c>
      <c r="B8" s="397" t="s">
        <v>437</v>
      </c>
      <c r="C8" s="684">
        <v>1180106686.0557261</v>
      </c>
      <c r="D8" s="676">
        <v>970592148.37154472</v>
      </c>
      <c r="E8" s="676">
        <v>22878587.507451493</v>
      </c>
      <c r="F8" s="676">
        <v>0</v>
      </c>
      <c r="G8" s="676">
        <v>0</v>
      </c>
      <c r="H8" s="676">
        <v>123324132.27295573</v>
      </c>
      <c r="I8" s="676">
        <v>3212400.465952686</v>
      </c>
      <c r="J8" s="676">
        <v>9773866.480491586</v>
      </c>
      <c r="K8" s="676">
        <v>0</v>
      </c>
      <c r="L8" s="676">
        <v>85174737.079699785</v>
      </c>
      <c r="M8" s="676">
        <v>5116730.7025653701</v>
      </c>
      <c r="N8" s="676">
        <v>5682.2071644437519</v>
      </c>
      <c r="O8" s="676">
        <v>13451504.559043862</v>
      </c>
      <c r="P8" s="676">
        <v>167262.01530000009</v>
      </c>
      <c r="Q8" s="676">
        <v>9906551.3754691929</v>
      </c>
      <c r="R8" s="676">
        <v>30348751.150873583</v>
      </c>
      <c r="S8" s="685">
        <v>11597431.768666906</v>
      </c>
      <c r="T8" s="686">
        <v>1015668.3315270001</v>
      </c>
      <c r="U8" s="676">
        <v>0</v>
      </c>
      <c r="V8" s="676">
        <v>0</v>
      </c>
      <c r="W8" s="676">
        <v>470391.97687499999</v>
      </c>
      <c r="X8" s="676">
        <v>0</v>
      </c>
      <c r="Y8" s="676">
        <v>0</v>
      </c>
      <c r="Z8" s="676">
        <v>0</v>
      </c>
      <c r="AA8" s="685">
        <v>0</v>
      </c>
    </row>
    <row r="9" spans="1:27">
      <c r="A9" s="390">
        <v>1.1000000000000001</v>
      </c>
      <c r="B9" s="396" t="s">
        <v>447</v>
      </c>
      <c r="C9" s="687">
        <v>1142602970.4649279</v>
      </c>
      <c r="D9" s="676">
        <v>947424297.85553551</v>
      </c>
      <c r="E9" s="676">
        <v>22878587.507451493</v>
      </c>
      <c r="F9" s="676">
        <v>0</v>
      </c>
      <c r="G9" s="676">
        <v>0</v>
      </c>
      <c r="H9" s="676">
        <v>117963247.53346103</v>
      </c>
      <c r="I9" s="676">
        <v>2201473.4626912195</v>
      </c>
      <c r="J9" s="676">
        <v>9739868.5004915856</v>
      </c>
      <c r="K9" s="676">
        <v>0</v>
      </c>
      <c r="L9" s="676">
        <v>76199756.74440369</v>
      </c>
      <c r="M9" s="676">
        <v>5116730.7025653701</v>
      </c>
      <c r="N9" s="676">
        <v>4596.6097644437486</v>
      </c>
      <c r="O9" s="676">
        <v>13449395.903743872</v>
      </c>
      <c r="P9" s="676">
        <v>104692.25</v>
      </c>
      <c r="Q9" s="676">
        <v>9860198.3914691843</v>
      </c>
      <c r="R9" s="676">
        <v>30245327.314873576</v>
      </c>
      <c r="S9" s="685">
        <v>11513411.123266894</v>
      </c>
      <c r="T9" s="686">
        <v>1015668.3315270001</v>
      </c>
      <c r="U9" s="676">
        <v>0</v>
      </c>
      <c r="V9" s="676">
        <v>0</v>
      </c>
      <c r="W9" s="676">
        <v>470391.97687499999</v>
      </c>
      <c r="X9" s="676">
        <v>0</v>
      </c>
      <c r="Y9" s="676">
        <v>0</v>
      </c>
      <c r="Z9" s="676">
        <v>0</v>
      </c>
      <c r="AA9" s="685">
        <v>0</v>
      </c>
    </row>
    <row r="10" spans="1:27">
      <c r="A10" s="394" t="s">
        <v>14</v>
      </c>
      <c r="B10" s="395" t="s">
        <v>448</v>
      </c>
      <c r="C10" s="688">
        <v>999174173.34791028</v>
      </c>
      <c r="D10" s="676">
        <v>808935017.46048856</v>
      </c>
      <c r="E10" s="676">
        <v>22878587.507451493</v>
      </c>
      <c r="F10" s="676">
        <v>0</v>
      </c>
      <c r="G10" s="676">
        <v>0</v>
      </c>
      <c r="H10" s="676">
        <v>117963247.53346103</v>
      </c>
      <c r="I10" s="676">
        <v>2201473.4626912195</v>
      </c>
      <c r="J10" s="676">
        <v>9739868.5004915856</v>
      </c>
      <c r="K10" s="676">
        <v>0</v>
      </c>
      <c r="L10" s="676">
        <v>71260240.022433758</v>
      </c>
      <c r="M10" s="676">
        <v>5116730.7025653701</v>
      </c>
      <c r="N10" s="676">
        <v>0</v>
      </c>
      <c r="O10" s="676">
        <v>13449395.903743872</v>
      </c>
      <c r="P10" s="676">
        <v>0</v>
      </c>
      <c r="Q10" s="676">
        <v>8877025.9432361852</v>
      </c>
      <c r="R10" s="676">
        <v>29409198.704873577</v>
      </c>
      <c r="S10" s="685">
        <v>11207757.243266895</v>
      </c>
      <c r="T10" s="686">
        <v>1015668.3315270001</v>
      </c>
      <c r="U10" s="676">
        <v>0</v>
      </c>
      <c r="V10" s="676">
        <v>0</v>
      </c>
      <c r="W10" s="676">
        <v>470391.97687499999</v>
      </c>
      <c r="X10" s="676">
        <v>0</v>
      </c>
      <c r="Y10" s="676">
        <v>0</v>
      </c>
      <c r="Z10" s="676">
        <v>0</v>
      </c>
      <c r="AA10" s="685">
        <v>0</v>
      </c>
    </row>
    <row r="11" spans="1:27">
      <c r="A11" s="392" t="s">
        <v>449</v>
      </c>
      <c r="B11" s="393" t="s">
        <v>450</v>
      </c>
      <c r="C11" s="689">
        <v>406462927.1597268</v>
      </c>
      <c r="D11" s="676">
        <v>351919018.06274354</v>
      </c>
      <c r="E11" s="676">
        <v>22878587.507451493</v>
      </c>
      <c r="F11" s="676">
        <v>0</v>
      </c>
      <c r="G11" s="676">
        <v>0</v>
      </c>
      <c r="H11" s="676">
        <v>17712965.075386439</v>
      </c>
      <c r="I11" s="676">
        <v>427121.69491003675</v>
      </c>
      <c r="J11" s="676">
        <v>7361310.898737506</v>
      </c>
      <c r="K11" s="676">
        <v>0</v>
      </c>
      <c r="L11" s="676">
        <v>35815275.690069973</v>
      </c>
      <c r="M11" s="676">
        <v>4086728.2034013695</v>
      </c>
      <c r="N11" s="676">
        <v>0</v>
      </c>
      <c r="O11" s="676">
        <v>13449395.903743872</v>
      </c>
      <c r="P11" s="676">
        <v>0</v>
      </c>
      <c r="Q11" s="676">
        <v>4016458.4676599996</v>
      </c>
      <c r="R11" s="676">
        <v>937086.35028899997</v>
      </c>
      <c r="S11" s="685">
        <v>10125475.240227895</v>
      </c>
      <c r="T11" s="686">
        <v>1015668.3315270001</v>
      </c>
      <c r="U11" s="676">
        <v>0</v>
      </c>
      <c r="V11" s="676">
        <v>0</v>
      </c>
      <c r="W11" s="676">
        <v>470391.97687499999</v>
      </c>
      <c r="X11" s="676">
        <v>0</v>
      </c>
      <c r="Y11" s="676">
        <v>0</v>
      </c>
      <c r="Z11" s="676">
        <v>0</v>
      </c>
      <c r="AA11" s="685">
        <v>0</v>
      </c>
    </row>
    <row r="12" spans="1:27">
      <c r="A12" s="392" t="s">
        <v>451</v>
      </c>
      <c r="B12" s="393" t="s">
        <v>452</v>
      </c>
      <c r="C12" s="689">
        <v>50734436.058979742</v>
      </c>
      <c r="D12" s="676">
        <v>41849919.77989094</v>
      </c>
      <c r="E12" s="676">
        <v>0</v>
      </c>
      <c r="F12" s="676">
        <v>0</v>
      </c>
      <c r="G12" s="676">
        <v>0</v>
      </c>
      <c r="H12" s="676">
        <v>4768391.6177811828</v>
      </c>
      <c r="I12" s="676">
        <v>1774351.7677811827</v>
      </c>
      <c r="J12" s="676">
        <v>0</v>
      </c>
      <c r="K12" s="676">
        <v>0</v>
      </c>
      <c r="L12" s="676">
        <v>4116124.6613076227</v>
      </c>
      <c r="M12" s="676">
        <v>1030002.499164</v>
      </c>
      <c r="N12" s="676">
        <v>0</v>
      </c>
      <c r="O12" s="676">
        <v>0</v>
      </c>
      <c r="P12" s="676">
        <v>0</v>
      </c>
      <c r="Q12" s="676">
        <v>732183.7449040385</v>
      </c>
      <c r="R12" s="676">
        <v>1764368.613078584</v>
      </c>
      <c r="S12" s="685">
        <v>589569.80416099995</v>
      </c>
      <c r="T12" s="686">
        <v>0</v>
      </c>
      <c r="U12" s="676">
        <v>0</v>
      </c>
      <c r="V12" s="676">
        <v>0</v>
      </c>
      <c r="W12" s="676">
        <v>0</v>
      </c>
      <c r="X12" s="676">
        <v>0</v>
      </c>
      <c r="Y12" s="676">
        <v>0</v>
      </c>
      <c r="Z12" s="676">
        <v>0</v>
      </c>
      <c r="AA12" s="685">
        <v>0</v>
      </c>
    </row>
    <row r="13" spans="1:27">
      <c r="A13" s="392" t="s">
        <v>453</v>
      </c>
      <c r="B13" s="393" t="s">
        <v>454</v>
      </c>
      <c r="C13" s="689">
        <v>41257880.996065214</v>
      </c>
      <c r="D13" s="676">
        <v>33239556.541359577</v>
      </c>
      <c r="E13" s="676">
        <v>0</v>
      </c>
      <c r="F13" s="676">
        <v>0</v>
      </c>
      <c r="G13" s="676">
        <v>0</v>
      </c>
      <c r="H13" s="676">
        <v>8018324.4547056332</v>
      </c>
      <c r="I13" s="676">
        <v>0</v>
      </c>
      <c r="J13" s="676">
        <v>2107801.8547056331</v>
      </c>
      <c r="K13" s="676">
        <v>0</v>
      </c>
      <c r="L13" s="676">
        <v>0</v>
      </c>
      <c r="M13" s="676">
        <v>0</v>
      </c>
      <c r="N13" s="676">
        <v>0</v>
      </c>
      <c r="O13" s="676">
        <v>0</v>
      </c>
      <c r="P13" s="676">
        <v>0</v>
      </c>
      <c r="Q13" s="676">
        <v>0</v>
      </c>
      <c r="R13" s="676">
        <v>0</v>
      </c>
      <c r="S13" s="685">
        <v>0</v>
      </c>
      <c r="T13" s="686">
        <v>0</v>
      </c>
      <c r="U13" s="676">
        <v>0</v>
      </c>
      <c r="V13" s="676">
        <v>0</v>
      </c>
      <c r="W13" s="676">
        <v>0</v>
      </c>
      <c r="X13" s="676">
        <v>0</v>
      </c>
      <c r="Y13" s="676">
        <v>0</v>
      </c>
      <c r="Z13" s="676">
        <v>0</v>
      </c>
      <c r="AA13" s="685">
        <v>0</v>
      </c>
    </row>
    <row r="14" spans="1:27">
      <c r="A14" s="392" t="s">
        <v>455</v>
      </c>
      <c r="B14" s="393" t="s">
        <v>456</v>
      </c>
      <c r="C14" s="689">
        <v>500718929.13313925</v>
      </c>
      <c r="D14" s="676">
        <v>381926523.07649541</v>
      </c>
      <c r="E14" s="676">
        <v>0</v>
      </c>
      <c r="F14" s="676">
        <v>0</v>
      </c>
      <c r="G14" s="676">
        <v>0</v>
      </c>
      <c r="H14" s="676">
        <v>87463566.385587767</v>
      </c>
      <c r="I14" s="676">
        <v>0</v>
      </c>
      <c r="J14" s="676">
        <v>270755.74704844924</v>
      </c>
      <c r="K14" s="676">
        <v>0</v>
      </c>
      <c r="L14" s="676">
        <v>31328839.671056144</v>
      </c>
      <c r="M14" s="676">
        <v>0</v>
      </c>
      <c r="N14" s="676">
        <v>0</v>
      </c>
      <c r="O14" s="676">
        <v>0</v>
      </c>
      <c r="P14" s="676">
        <v>0</v>
      </c>
      <c r="Q14" s="676">
        <v>4128383.7306721467</v>
      </c>
      <c r="R14" s="676">
        <v>26707743.741505992</v>
      </c>
      <c r="S14" s="685">
        <v>492712.19887800002</v>
      </c>
      <c r="T14" s="686">
        <v>0</v>
      </c>
      <c r="U14" s="676">
        <v>0</v>
      </c>
      <c r="V14" s="676">
        <v>0</v>
      </c>
      <c r="W14" s="676">
        <v>0</v>
      </c>
      <c r="X14" s="676">
        <v>0</v>
      </c>
      <c r="Y14" s="676">
        <v>0</v>
      </c>
      <c r="Z14" s="676">
        <v>0</v>
      </c>
      <c r="AA14" s="685">
        <v>0</v>
      </c>
    </row>
    <row r="15" spans="1:27">
      <c r="A15" s="391">
        <v>1.2</v>
      </c>
      <c r="B15" s="389" t="s">
        <v>650</v>
      </c>
      <c r="C15" s="687">
        <v>30802629.386734881</v>
      </c>
      <c r="D15" s="676">
        <v>4052278.2639422771</v>
      </c>
      <c r="E15" s="676">
        <v>13680.088672807427</v>
      </c>
      <c r="F15" s="676">
        <v>0</v>
      </c>
      <c r="G15" s="676">
        <v>0</v>
      </c>
      <c r="H15" s="676">
        <v>9458384.832736332</v>
      </c>
      <c r="I15" s="676">
        <v>6289.9753281479552</v>
      </c>
      <c r="J15" s="676">
        <v>66232.768198908263</v>
      </c>
      <c r="K15" s="676">
        <v>0</v>
      </c>
      <c r="L15" s="676">
        <v>17288450.894052502</v>
      </c>
      <c r="M15" s="676">
        <v>111194.38643442951</v>
      </c>
      <c r="N15" s="676">
        <v>22.983048822218748</v>
      </c>
      <c r="O15" s="676">
        <v>67246.979517114771</v>
      </c>
      <c r="P15" s="676">
        <v>523.46125000000006</v>
      </c>
      <c r="Q15" s="676">
        <v>2860965.2306699734</v>
      </c>
      <c r="R15" s="676">
        <v>12931890.004402135</v>
      </c>
      <c r="S15" s="685">
        <v>761571.76442417805</v>
      </c>
      <c r="T15" s="686">
        <v>3515.3960037829511</v>
      </c>
      <c r="U15" s="676">
        <v>0</v>
      </c>
      <c r="V15" s="676">
        <v>0</v>
      </c>
      <c r="W15" s="676">
        <v>2351.959884375</v>
      </c>
      <c r="X15" s="676">
        <v>0</v>
      </c>
      <c r="Y15" s="676">
        <v>0</v>
      </c>
      <c r="Z15" s="676">
        <v>0</v>
      </c>
      <c r="AA15" s="685">
        <v>0</v>
      </c>
    </row>
    <row r="16" spans="1:27">
      <c r="A16" s="390">
        <v>1.3</v>
      </c>
      <c r="B16" s="389" t="s">
        <v>495</v>
      </c>
      <c r="C16" s="388"/>
      <c r="D16" s="386"/>
      <c r="E16" s="386"/>
      <c r="F16" s="386"/>
      <c r="G16" s="386"/>
      <c r="H16" s="386"/>
      <c r="I16" s="386"/>
      <c r="J16" s="386"/>
      <c r="K16" s="386"/>
      <c r="L16" s="386"/>
      <c r="M16" s="386"/>
      <c r="N16" s="386"/>
      <c r="O16" s="386"/>
      <c r="P16" s="386"/>
      <c r="Q16" s="386"/>
      <c r="R16" s="386"/>
      <c r="S16" s="385"/>
      <c r="T16" s="387"/>
      <c r="U16" s="386"/>
      <c r="V16" s="386"/>
      <c r="W16" s="386"/>
      <c r="X16" s="386"/>
      <c r="Y16" s="386"/>
      <c r="Z16" s="386"/>
      <c r="AA16" s="385"/>
    </row>
    <row r="17" spans="1:27">
      <c r="A17" s="382" t="s">
        <v>457</v>
      </c>
      <c r="B17" s="384" t="s">
        <v>458</v>
      </c>
      <c r="C17" s="690">
        <v>1130685416.6091623</v>
      </c>
      <c r="D17" s="676">
        <v>938899964.10578132</v>
      </c>
      <c r="E17" s="676">
        <v>22878587.507451493</v>
      </c>
      <c r="F17" s="676">
        <v>0</v>
      </c>
      <c r="G17" s="676">
        <v>0</v>
      </c>
      <c r="H17" s="676">
        <v>117963247.53346103</v>
      </c>
      <c r="I17" s="676">
        <v>2201473.4626912195</v>
      </c>
      <c r="J17" s="676">
        <v>9739868.5004915856</v>
      </c>
      <c r="K17" s="676">
        <v>0</v>
      </c>
      <c r="L17" s="676">
        <v>72806536.638392657</v>
      </c>
      <c r="M17" s="676">
        <v>5116730.7025653701</v>
      </c>
      <c r="N17" s="676">
        <v>4596.6097644437486</v>
      </c>
      <c r="O17" s="676">
        <v>13449395.903743872</v>
      </c>
      <c r="P17" s="676">
        <v>104692.25</v>
      </c>
      <c r="Q17" s="676">
        <v>8091714.4163289825</v>
      </c>
      <c r="R17" s="676">
        <v>28703126.228516538</v>
      </c>
      <c r="S17" s="685">
        <v>11467007.484388895</v>
      </c>
      <c r="T17" s="686">
        <v>1015668.3315270001</v>
      </c>
      <c r="U17" s="676">
        <v>0</v>
      </c>
      <c r="V17" s="676">
        <v>0</v>
      </c>
      <c r="W17" s="676">
        <v>470391.97687499999</v>
      </c>
      <c r="X17" s="676">
        <v>0</v>
      </c>
      <c r="Y17" s="676">
        <v>0</v>
      </c>
      <c r="Z17" s="676">
        <v>0</v>
      </c>
      <c r="AA17" s="685">
        <v>0</v>
      </c>
    </row>
    <row r="18" spans="1:27">
      <c r="A18" s="380" t="s">
        <v>459</v>
      </c>
      <c r="B18" s="381" t="s">
        <v>460</v>
      </c>
      <c r="C18" s="691">
        <v>828255417.17106628</v>
      </c>
      <c r="D18" s="676">
        <v>672688849.92517555</v>
      </c>
      <c r="E18" s="676">
        <v>22878587.507451493</v>
      </c>
      <c r="F18" s="676">
        <v>0</v>
      </c>
      <c r="G18" s="676">
        <v>0</v>
      </c>
      <c r="H18" s="676">
        <v>91032577.160228446</v>
      </c>
      <c r="I18" s="676">
        <v>2201473.4626912195</v>
      </c>
      <c r="J18" s="676">
        <v>9545282.3790359423</v>
      </c>
      <c r="K18" s="676">
        <v>0</v>
      </c>
      <c r="L18" s="676">
        <v>63518321.754135095</v>
      </c>
      <c r="M18" s="676">
        <v>5116730.7025653701</v>
      </c>
      <c r="N18" s="676">
        <v>0</v>
      </c>
      <c r="O18" s="676">
        <v>13449395.903743872</v>
      </c>
      <c r="P18" s="676">
        <v>0</v>
      </c>
      <c r="Q18" s="676">
        <v>6988084.7396943308</v>
      </c>
      <c r="R18" s="676">
        <v>23602625.278994773</v>
      </c>
      <c r="S18" s="685">
        <v>11161353.604388896</v>
      </c>
      <c r="T18" s="686">
        <v>1015668.3315270001</v>
      </c>
      <c r="U18" s="676">
        <v>0</v>
      </c>
      <c r="V18" s="676">
        <v>0</v>
      </c>
      <c r="W18" s="676">
        <v>470391.97687499999</v>
      </c>
      <c r="X18" s="676">
        <v>0</v>
      </c>
      <c r="Y18" s="676">
        <v>0</v>
      </c>
      <c r="Z18" s="676">
        <v>0</v>
      </c>
      <c r="AA18" s="685">
        <v>0</v>
      </c>
    </row>
    <row r="19" spans="1:27">
      <c r="A19" s="382" t="s">
        <v>461</v>
      </c>
      <c r="B19" s="383" t="s">
        <v>462</v>
      </c>
      <c r="C19" s="692">
        <v>1937002852.6568286</v>
      </c>
      <c r="D19" s="676">
        <v>1691427392.6212642</v>
      </c>
      <c r="E19" s="676">
        <v>27231168.92240807</v>
      </c>
      <c r="F19" s="676">
        <v>0</v>
      </c>
      <c r="G19" s="676">
        <v>0</v>
      </c>
      <c r="H19" s="676">
        <v>130340470.84305595</v>
      </c>
      <c r="I19" s="676">
        <v>3224354.5096850535</v>
      </c>
      <c r="J19" s="676">
        <v>13411484.323072346</v>
      </c>
      <c r="K19" s="676">
        <v>0</v>
      </c>
      <c r="L19" s="676">
        <v>103446237.42403634</v>
      </c>
      <c r="M19" s="676">
        <v>7022316.6454472113</v>
      </c>
      <c r="N19" s="676">
        <v>10542.475478460674</v>
      </c>
      <c r="O19" s="676">
        <v>23479168.435777888</v>
      </c>
      <c r="P19" s="676">
        <v>275047.34000000003</v>
      </c>
      <c r="Q19" s="676">
        <v>46955482.291347727</v>
      </c>
      <c r="R19" s="676">
        <v>8549095.2038532291</v>
      </c>
      <c r="S19" s="685">
        <v>12563097.963824736</v>
      </c>
      <c r="T19" s="686">
        <v>11788751.768472999</v>
      </c>
      <c r="U19" s="676">
        <v>0</v>
      </c>
      <c r="V19" s="676">
        <v>0</v>
      </c>
      <c r="W19" s="676">
        <v>1626395.8231250001</v>
      </c>
      <c r="X19" s="676">
        <v>0</v>
      </c>
      <c r="Y19" s="676">
        <v>0</v>
      </c>
      <c r="Z19" s="676">
        <v>0</v>
      </c>
      <c r="AA19" s="685">
        <v>0</v>
      </c>
    </row>
    <row r="20" spans="1:27">
      <c r="A20" s="380" t="s">
        <v>463</v>
      </c>
      <c r="B20" s="381" t="s">
        <v>460</v>
      </c>
      <c r="C20" s="691">
        <v>725947243.05379391</v>
      </c>
      <c r="D20" s="676">
        <v>587546094.6154871</v>
      </c>
      <c r="E20" s="676">
        <v>10555650.05543462</v>
      </c>
      <c r="F20" s="676">
        <v>0</v>
      </c>
      <c r="G20" s="676">
        <v>0</v>
      </c>
      <c r="H20" s="676">
        <v>34170113.979762159</v>
      </c>
      <c r="I20" s="676">
        <v>1217678.6278087809</v>
      </c>
      <c r="J20" s="676">
        <v>10789831.266625237</v>
      </c>
      <c r="K20" s="676">
        <v>0</v>
      </c>
      <c r="L20" s="676">
        <v>92442282.690070882</v>
      </c>
      <c r="M20" s="676">
        <v>6205040.20990072</v>
      </c>
      <c r="N20" s="676">
        <v>0</v>
      </c>
      <c r="O20" s="676">
        <v>23066768.511589266</v>
      </c>
      <c r="P20" s="676">
        <v>0</v>
      </c>
      <c r="Q20" s="676">
        <v>45716581.807511568</v>
      </c>
      <c r="R20" s="676">
        <v>1946515.3071124824</v>
      </c>
      <c r="S20" s="685">
        <v>11118089.378415279</v>
      </c>
      <c r="T20" s="686">
        <v>11788751.768472999</v>
      </c>
      <c r="U20" s="676">
        <v>0</v>
      </c>
      <c r="V20" s="676">
        <v>0</v>
      </c>
      <c r="W20" s="676">
        <v>1626395.8231250001</v>
      </c>
      <c r="X20" s="676">
        <v>0</v>
      </c>
      <c r="Y20" s="676">
        <v>0</v>
      </c>
      <c r="Z20" s="676">
        <v>0</v>
      </c>
      <c r="AA20" s="685">
        <v>0</v>
      </c>
    </row>
    <row r="21" spans="1:27">
      <c r="A21" s="379">
        <v>1.4</v>
      </c>
      <c r="B21" s="378" t="s">
        <v>464</v>
      </c>
      <c r="C21" s="693">
        <v>4096148.4200000004</v>
      </c>
      <c r="D21" s="676">
        <v>2074822.71</v>
      </c>
      <c r="E21" s="676">
        <v>0</v>
      </c>
      <c r="F21" s="676">
        <v>0</v>
      </c>
      <c r="G21" s="676">
        <v>0</v>
      </c>
      <c r="H21" s="676">
        <v>1715671.8300000003</v>
      </c>
      <c r="I21" s="676">
        <v>0</v>
      </c>
      <c r="J21" s="676">
        <v>0</v>
      </c>
      <c r="K21" s="676">
        <v>0</v>
      </c>
      <c r="L21" s="676">
        <v>305653.88</v>
      </c>
      <c r="M21" s="676">
        <v>0</v>
      </c>
      <c r="N21" s="676">
        <v>0</v>
      </c>
      <c r="O21" s="676">
        <v>0</v>
      </c>
      <c r="P21" s="676">
        <v>0</v>
      </c>
      <c r="Q21" s="676">
        <v>0</v>
      </c>
      <c r="R21" s="676">
        <v>0</v>
      </c>
      <c r="S21" s="685">
        <v>305653.88</v>
      </c>
      <c r="T21" s="686">
        <v>0</v>
      </c>
      <c r="U21" s="676">
        <v>0</v>
      </c>
      <c r="V21" s="676">
        <v>0</v>
      </c>
      <c r="W21" s="676">
        <v>0</v>
      </c>
      <c r="X21" s="676">
        <v>0</v>
      </c>
      <c r="Y21" s="676">
        <v>0</v>
      </c>
      <c r="Z21" s="676">
        <v>0</v>
      </c>
      <c r="AA21" s="685">
        <v>0</v>
      </c>
    </row>
    <row r="22" spans="1:27" ht="13.5" thickBot="1">
      <c r="A22" s="377">
        <v>1.5</v>
      </c>
      <c r="B22" s="376" t="s">
        <v>465</v>
      </c>
      <c r="C22" s="694">
        <v>0</v>
      </c>
      <c r="D22" s="695">
        <v>0</v>
      </c>
      <c r="E22" s="695">
        <v>0</v>
      </c>
      <c r="F22" s="695">
        <v>0</v>
      </c>
      <c r="G22" s="695">
        <v>0</v>
      </c>
      <c r="H22" s="695">
        <v>0</v>
      </c>
      <c r="I22" s="695">
        <v>0</v>
      </c>
      <c r="J22" s="695">
        <v>0</v>
      </c>
      <c r="K22" s="695">
        <v>0</v>
      </c>
      <c r="L22" s="695">
        <v>0</v>
      </c>
      <c r="M22" s="695">
        <v>0</v>
      </c>
      <c r="N22" s="695">
        <v>0</v>
      </c>
      <c r="O22" s="695">
        <v>0</v>
      </c>
      <c r="P22" s="695">
        <v>0</v>
      </c>
      <c r="Q22" s="695">
        <v>0</v>
      </c>
      <c r="R22" s="695">
        <v>0</v>
      </c>
      <c r="S22" s="696">
        <v>0</v>
      </c>
      <c r="T22" s="697">
        <v>0</v>
      </c>
      <c r="U22" s="695">
        <v>0</v>
      </c>
      <c r="V22" s="695">
        <v>0</v>
      </c>
      <c r="W22" s="695">
        <v>0</v>
      </c>
      <c r="X22" s="695">
        <v>0</v>
      </c>
      <c r="Y22" s="695">
        <v>0</v>
      </c>
      <c r="Z22" s="695">
        <v>0</v>
      </c>
      <c r="AA22" s="696">
        <v>0</v>
      </c>
    </row>
    <row r="28" spans="1:27">
      <c r="C28" s="682"/>
      <c r="D28" s="682"/>
      <c r="E28" s="682"/>
      <c r="F28" s="682"/>
      <c r="G28" s="682"/>
      <c r="H28" s="682"/>
      <c r="I28" s="682"/>
      <c r="J28" s="682"/>
      <c r="K28" s="682"/>
      <c r="L28" s="682"/>
      <c r="M28" s="682"/>
      <c r="N28" s="682"/>
      <c r="O28" s="682"/>
      <c r="P28" s="682"/>
      <c r="Q28" s="682"/>
      <c r="R28" s="682"/>
      <c r="S28" s="682"/>
      <c r="T28" s="682"/>
      <c r="U28" s="682"/>
      <c r="V28" s="682"/>
      <c r="W28" s="682"/>
      <c r="X28" s="682"/>
      <c r="Y28" s="682"/>
      <c r="Z28" s="682"/>
      <c r="AA28" s="682"/>
    </row>
    <row r="29" spans="1:27">
      <c r="C29" s="682"/>
      <c r="D29" s="682"/>
      <c r="E29" s="682"/>
      <c r="F29" s="682"/>
      <c r="G29" s="682"/>
      <c r="H29" s="682"/>
      <c r="I29" s="682"/>
      <c r="J29" s="682"/>
      <c r="K29" s="682"/>
      <c r="L29" s="682"/>
      <c r="M29" s="682"/>
      <c r="N29" s="682"/>
      <c r="O29" s="682"/>
      <c r="P29" s="682"/>
      <c r="Q29" s="682"/>
      <c r="R29" s="682"/>
      <c r="S29" s="682"/>
      <c r="T29" s="682"/>
      <c r="U29" s="682"/>
      <c r="V29" s="682"/>
      <c r="W29" s="682"/>
      <c r="X29" s="682"/>
      <c r="Y29" s="682"/>
      <c r="Z29" s="682"/>
      <c r="AA29" s="682"/>
    </row>
    <row r="30" spans="1:27">
      <c r="C30" s="682"/>
      <c r="D30" s="682"/>
      <c r="E30" s="682"/>
      <c r="F30" s="682"/>
      <c r="G30" s="682"/>
      <c r="H30" s="682"/>
      <c r="I30" s="682"/>
      <c r="J30" s="682"/>
      <c r="K30" s="682"/>
      <c r="L30" s="682"/>
      <c r="M30" s="682"/>
      <c r="N30" s="682"/>
      <c r="O30" s="682"/>
      <c r="P30" s="682"/>
      <c r="Q30" s="682"/>
      <c r="R30" s="682"/>
      <c r="S30" s="682"/>
      <c r="T30" s="682"/>
      <c r="U30" s="682"/>
      <c r="V30" s="682"/>
      <c r="W30" s="682"/>
      <c r="X30" s="682"/>
      <c r="Y30" s="682"/>
      <c r="Z30" s="682"/>
      <c r="AA30" s="682"/>
    </row>
    <row r="31" spans="1:27">
      <c r="C31" s="682"/>
      <c r="D31" s="682"/>
      <c r="E31" s="682"/>
      <c r="F31" s="682"/>
      <c r="G31" s="682"/>
      <c r="H31" s="682"/>
      <c r="I31" s="682"/>
      <c r="J31" s="682"/>
      <c r="K31" s="682"/>
      <c r="L31" s="682"/>
      <c r="M31" s="682"/>
      <c r="N31" s="682"/>
      <c r="O31" s="682"/>
      <c r="P31" s="682"/>
      <c r="Q31" s="682"/>
      <c r="R31" s="682"/>
      <c r="S31" s="682"/>
      <c r="T31" s="682"/>
      <c r="U31" s="682"/>
      <c r="V31" s="682"/>
      <c r="W31" s="682"/>
      <c r="X31" s="682"/>
      <c r="Y31" s="682"/>
      <c r="Z31" s="682"/>
      <c r="AA31" s="682"/>
    </row>
    <row r="32" spans="1:27">
      <c r="C32" s="682"/>
      <c r="D32" s="682"/>
      <c r="E32" s="682"/>
      <c r="F32" s="682"/>
      <c r="G32" s="682"/>
      <c r="H32" s="682"/>
      <c r="I32" s="682"/>
      <c r="J32" s="682"/>
      <c r="K32" s="682"/>
      <c r="L32" s="682"/>
      <c r="M32" s="682"/>
      <c r="N32" s="682"/>
      <c r="O32" s="682"/>
      <c r="P32" s="682"/>
      <c r="Q32" s="682"/>
      <c r="R32" s="682"/>
      <c r="S32" s="682"/>
      <c r="T32" s="682"/>
      <c r="U32" s="682"/>
      <c r="V32" s="682"/>
      <c r="W32" s="682"/>
      <c r="X32" s="682"/>
      <c r="Y32" s="682"/>
      <c r="Z32" s="682"/>
      <c r="AA32" s="682"/>
    </row>
    <row r="33" spans="3:27">
      <c r="C33" s="682"/>
      <c r="D33" s="682"/>
      <c r="E33" s="682"/>
      <c r="F33" s="682"/>
      <c r="G33" s="682"/>
      <c r="H33" s="682"/>
      <c r="I33" s="682"/>
      <c r="J33" s="682"/>
      <c r="K33" s="682"/>
      <c r="L33" s="682"/>
      <c r="M33" s="682"/>
      <c r="N33" s="682"/>
      <c r="O33" s="682"/>
      <c r="P33" s="682"/>
      <c r="Q33" s="682"/>
      <c r="R33" s="682"/>
      <c r="S33" s="682"/>
      <c r="T33" s="682"/>
      <c r="U33" s="682"/>
      <c r="V33" s="682"/>
      <c r="W33" s="682"/>
      <c r="X33" s="682"/>
      <c r="Y33" s="682"/>
      <c r="Z33" s="682"/>
      <c r="AA33" s="682"/>
    </row>
    <row r="34" spans="3:27">
      <c r="C34" s="682"/>
      <c r="D34" s="682"/>
      <c r="E34" s="682"/>
      <c r="F34" s="682"/>
      <c r="G34" s="682"/>
      <c r="H34" s="682"/>
      <c r="I34" s="682"/>
      <c r="J34" s="682"/>
      <c r="K34" s="682"/>
      <c r="L34" s="682"/>
      <c r="M34" s="682"/>
      <c r="N34" s="682"/>
      <c r="O34" s="682"/>
      <c r="P34" s="682"/>
      <c r="Q34" s="682"/>
      <c r="R34" s="682"/>
      <c r="S34" s="682"/>
      <c r="T34" s="682"/>
      <c r="U34" s="682"/>
      <c r="V34" s="682"/>
      <c r="W34" s="682"/>
      <c r="X34" s="682"/>
      <c r="Y34" s="682"/>
      <c r="Z34" s="682"/>
      <c r="AA34" s="682"/>
    </row>
    <row r="35" spans="3:27">
      <c r="C35" s="682"/>
      <c r="D35" s="682"/>
      <c r="E35" s="682"/>
      <c r="F35" s="682"/>
      <c r="G35" s="682"/>
      <c r="H35" s="682"/>
      <c r="I35" s="682"/>
      <c r="J35" s="682"/>
      <c r="K35" s="682"/>
      <c r="L35" s="682"/>
      <c r="M35" s="682"/>
      <c r="N35" s="682"/>
      <c r="O35" s="682"/>
      <c r="P35" s="682"/>
      <c r="Q35" s="682"/>
      <c r="R35" s="682"/>
      <c r="S35" s="682"/>
      <c r="T35" s="682"/>
      <c r="U35" s="682"/>
      <c r="V35" s="682"/>
      <c r="W35" s="682"/>
      <c r="X35" s="682"/>
      <c r="Y35" s="682"/>
      <c r="Z35" s="682"/>
      <c r="AA35" s="682"/>
    </row>
    <row r="36" spans="3:27">
      <c r="C36" s="682"/>
      <c r="D36" s="682"/>
      <c r="E36" s="682"/>
      <c r="F36" s="682"/>
      <c r="G36" s="682"/>
      <c r="H36" s="682"/>
      <c r="I36" s="682"/>
      <c r="J36" s="682"/>
      <c r="K36" s="682"/>
      <c r="L36" s="682"/>
      <c r="M36" s="682"/>
      <c r="N36" s="682"/>
      <c r="O36" s="682"/>
      <c r="P36" s="682"/>
      <c r="Q36" s="682"/>
      <c r="R36" s="682"/>
      <c r="S36" s="682"/>
      <c r="T36" s="682"/>
      <c r="U36" s="682"/>
      <c r="V36" s="682"/>
      <c r="W36" s="682"/>
      <c r="X36" s="682"/>
      <c r="Y36" s="682"/>
      <c r="Z36" s="682"/>
      <c r="AA36" s="682"/>
    </row>
    <row r="37" spans="3:27">
      <c r="C37" s="682"/>
      <c r="D37" s="682"/>
      <c r="E37" s="682"/>
      <c r="F37" s="682"/>
      <c r="G37" s="682"/>
      <c r="H37" s="682"/>
      <c r="I37" s="682"/>
      <c r="J37" s="682"/>
      <c r="K37" s="682"/>
      <c r="L37" s="682"/>
      <c r="M37" s="682"/>
      <c r="N37" s="682"/>
      <c r="O37" s="682"/>
      <c r="P37" s="682"/>
      <c r="Q37" s="682"/>
      <c r="R37" s="682"/>
      <c r="S37" s="682"/>
      <c r="T37" s="682"/>
      <c r="U37" s="682"/>
      <c r="V37" s="682"/>
      <c r="W37" s="682"/>
      <c r="X37" s="682"/>
      <c r="Y37" s="682"/>
      <c r="Z37" s="682"/>
      <c r="AA37" s="682"/>
    </row>
    <row r="38" spans="3:27">
      <c r="C38" s="682"/>
      <c r="D38" s="682"/>
      <c r="E38" s="682"/>
      <c r="F38" s="682"/>
      <c r="G38" s="682"/>
      <c r="H38" s="682"/>
      <c r="I38" s="682"/>
      <c r="J38" s="682"/>
      <c r="K38" s="682"/>
      <c r="L38" s="682"/>
      <c r="M38" s="682"/>
      <c r="N38" s="682"/>
      <c r="O38" s="682"/>
      <c r="P38" s="682"/>
      <c r="Q38" s="682"/>
      <c r="R38" s="682"/>
      <c r="S38" s="682"/>
      <c r="T38" s="682"/>
      <c r="U38" s="682"/>
      <c r="V38" s="682"/>
      <c r="W38" s="682"/>
      <c r="X38" s="682"/>
      <c r="Y38" s="682"/>
      <c r="Z38" s="682"/>
      <c r="AA38" s="682"/>
    </row>
    <row r="39" spans="3:27">
      <c r="C39" s="682"/>
      <c r="D39" s="682"/>
      <c r="E39" s="682"/>
      <c r="F39" s="682"/>
      <c r="G39" s="682"/>
      <c r="H39" s="682"/>
      <c r="I39" s="682"/>
      <c r="J39" s="682"/>
      <c r="K39" s="682"/>
      <c r="L39" s="682"/>
      <c r="M39" s="682"/>
      <c r="N39" s="682"/>
      <c r="O39" s="682"/>
      <c r="P39" s="682"/>
      <c r="Q39" s="682"/>
      <c r="R39" s="682"/>
      <c r="S39" s="682"/>
      <c r="T39" s="682"/>
      <c r="U39" s="682"/>
      <c r="V39" s="682"/>
      <c r="W39" s="682"/>
      <c r="X39" s="682"/>
      <c r="Y39" s="682"/>
      <c r="Z39" s="682"/>
      <c r="AA39" s="682"/>
    </row>
    <row r="40" spans="3:27">
      <c r="C40" s="682"/>
      <c r="D40" s="682"/>
      <c r="E40" s="682"/>
      <c r="F40" s="682"/>
      <c r="G40" s="682"/>
      <c r="H40" s="682"/>
      <c r="I40" s="682"/>
      <c r="J40" s="682"/>
      <c r="K40" s="682"/>
      <c r="L40" s="682"/>
      <c r="M40" s="682"/>
      <c r="N40" s="682"/>
      <c r="O40" s="682"/>
      <c r="P40" s="682"/>
      <c r="Q40" s="682"/>
      <c r="R40" s="682"/>
      <c r="S40" s="682"/>
      <c r="T40" s="682"/>
      <c r="U40" s="682"/>
      <c r="V40" s="682"/>
      <c r="W40" s="682"/>
      <c r="X40" s="682"/>
      <c r="Y40" s="682"/>
      <c r="Z40" s="682"/>
      <c r="AA40" s="682"/>
    </row>
    <row r="41" spans="3:27">
      <c r="C41" s="682"/>
      <c r="D41" s="682"/>
      <c r="E41" s="682"/>
      <c r="F41" s="682"/>
      <c r="G41" s="682"/>
      <c r="H41" s="682"/>
      <c r="I41" s="682"/>
      <c r="J41" s="682"/>
      <c r="K41" s="682"/>
      <c r="L41" s="682"/>
      <c r="M41" s="682"/>
      <c r="N41" s="682"/>
      <c r="O41" s="682"/>
      <c r="P41" s="682"/>
      <c r="Q41" s="682"/>
      <c r="R41" s="682"/>
      <c r="S41" s="682"/>
      <c r="T41" s="682"/>
      <c r="U41" s="682"/>
      <c r="V41" s="682"/>
      <c r="W41" s="682"/>
      <c r="X41" s="682"/>
      <c r="Y41" s="682"/>
      <c r="Z41" s="682"/>
      <c r="AA41" s="682"/>
    </row>
    <row r="42" spans="3:27">
      <c r="C42" s="682"/>
      <c r="D42" s="682"/>
      <c r="E42" s="682"/>
      <c r="F42" s="682"/>
      <c r="G42" s="682"/>
      <c r="H42" s="682"/>
      <c r="I42" s="682"/>
      <c r="J42" s="682"/>
      <c r="K42" s="682"/>
      <c r="L42" s="682"/>
      <c r="M42" s="682"/>
      <c r="N42" s="682"/>
      <c r="O42" s="682"/>
      <c r="P42" s="682"/>
      <c r="Q42" s="682"/>
      <c r="R42" s="682"/>
      <c r="S42" s="682"/>
      <c r="T42" s="682"/>
      <c r="U42" s="682"/>
      <c r="V42" s="682"/>
      <c r="W42" s="682"/>
      <c r="X42" s="682"/>
      <c r="Y42" s="682"/>
      <c r="Z42" s="682"/>
      <c r="AA42" s="682"/>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O76"/>
  <sheetViews>
    <sheetView showGridLines="0" zoomScale="80" zoomScaleNormal="80" workbookViewId="0"/>
  </sheetViews>
  <sheetFormatPr defaultColWidth="8.85546875" defaultRowHeight="15"/>
  <cols>
    <col min="1" max="1" width="8.85546875" style="484"/>
    <col min="2" max="2" width="69.140625" style="485" customWidth="1"/>
    <col min="3" max="3" width="13.42578125" style="558" bestFit="1" customWidth="1"/>
    <col min="4" max="5" width="15.140625" style="558" bestFit="1" customWidth="1"/>
    <col min="6" max="6" width="13.42578125" style="558" bestFit="1" customWidth="1"/>
    <col min="7" max="8" width="15.140625" style="558" bestFit="1" customWidth="1"/>
    <col min="9" max="9" width="8.85546875" style="455"/>
    <col min="10" max="10" width="15.85546875" style="455" bestFit="1" customWidth="1"/>
    <col min="11" max="15" width="17" style="455" bestFit="1" customWidth="1"/>
    <col min="16" max="16384" width="8.85546875" style="455"/>
  </cols>
  <sheetData>
    <row r="1" spans="1:15">
      <c r="A1" s="116" t="s">
        <v>30</v>
      </c>
      <c r="B1" s="454" t="str">
        <f>'Info '!C2</f>
        <v>JSC Cartu Bank</v>
      </c>
      <c r="C1" s="559"/>
    </row>
    <row r="2" spans="1:15">
      <c r="A2" s="116" t="s">
        <v>31</v>
      </c>
      <c r="B2" s="536">
        <f>'1. key ratios '!B2</f>
        <v>46022</v>
      </c>
      <c r="C2" s="559"/>
    </row>
    <row r="3" spans="1:15">
      <c r="A3" s="116"/>
      <c r="B3" s="454"/>
      <c r="C3" s="559"/>
    </row>
    <row r="4" spans="1:15" ht="21" customHeight="1">
      <c r="A4" s="721" t="s">
        <v>6</v>
      </c>
      <c r="B4" s="722" t="s">
        <v>521</v>
      </c>
      <c r="C4" s="724" t="s">
        <v>522</v>
      </c>
      <c r="D4" s="724"/>
      <c r="E4" s="724"/>
      <c r="F4" s="724" t="s">
        <v>523</v>
      </c>
      <c r="G4" s="724"/>
      <c r="H4" s="725"/>
    </row>
    <row r="5" spans="1:15" ht="21" customHeight="1">
      <c r="A5" s="721"/>
      <c r="B5" s="723"/>
      <c r="C5" s="560" t="s">
        <v>32</v>
      </c>
      <c r="D5" s="560" t="s">
        <v>33</v>
      </c>
      <c r="E5" s="560" t="s">
        <v>34</v>
      </c>
      <c r="F5" s="560" t="s">
        <v>32</v>
      </c>
      <c r="G5" s="560" t="s">
        <v>33</v>
      </c>
      <c r="H5" s="560" t="s">
        <v>34</v>
      </c>
    </row>
    <row r="6" spans="1:15" ht="26.45" customHeight="1">
      <c r="A6" s="721"/>
      <c r="B6" s="456" t="s">
        <v>524</v>
      </c>
      <c r="C6" s="726"/>
      <c r="D6" s="727"/>
      <c r="E6" s="727"/>
      <c r="F6" s="727"/>
      <c r="G6" s="727"/>
      <c r="H6" s="728"/>
    </row>
    <row r="7" spans="1:15" ht="23.1" customHeight="1">
      <c r="A7" s="457">
        <v>1</v>
      </c>
      <c r="B7" s="458" t="s">
        <v>525</v>
      </c>
      <c r="C7" s="561">
        <f>SUM(C8:C10)</f>
        <v>80887008.760174274</v>
      </c>
      <c r="D7" s="561">
        <f>SUM(D8:D10)</f>
        <v>554602539.39955521</v>
      </c>
      <c r="E7" s="562">
        <f>C7+D7</f>
        <v>635489548.15972948</v>
      </c>
      <c r="F7" s="561">
        <f>SUM(F8:F10)</f>
        <v>55762490.604931399</v>
      </c>
      <c r="G7" s="561">
        <f>SUM(G8:G10)</f>
        <v>733658517.94779134</v>
      </c>
      <c r="H7" s="562">
        <f>F7+G7</f>
        <v>789421008.55272269</v>
      </c>
      <c r="I7" s="558"/>
      <c r="J7" s="558"/>
      <c r="K7" s="558"/>
      <c r="L7" s="558"/>
      <c r="M7" s="558"/>
      <c r="N7" s="558"/>
      <c r="O7" s="558"/>
    </row>
    <row r="8" spans="1:15">
      <c r="A8" s="457">
        <v>1.1000000000000001</v>
      </c>
      <c r="B8" s="459" t="s">
        <v>526</v>
      </c>
      <c r="C8" s="561">
        <v>9367039.75</v>
      </c>
      <c r="D8" s="561">
        <v>23726724.1074</v>
      </c>
      <c r="E8" s="562">
        <f t="shared" ref="E8:E36" si="0">C8+D8</f>
        <v>33093763.8574</v>
      </c>
      <c r="F8" s="561">
        <v>8283273.4500000002</v>
      </c>
      <c r="G8" s="561">
        <v>26480351.842300002</v>
      </c>
      <c r="H8" s="562">
        <f t="shared" ref="H8:H36" si="1">F8+G8</f>
        <v>34763625.292300001</v>
      </c>
      <c r="I8" s="558"/>
      <c r="J8" s="558"/>
      <c r="K8" s="558"/>
      <c r="L8" s="558"/>
      <c r="M8" s="558"/>
      <c r="N8" s="558"/>
      <c r="O8" s="558"/>
    </row>
    <row r="9" spans="1:15">
      <c r="A9" s="457">
        <v>1.2</v>
      </c>
      <c r="B9" s="459" t="s">
        <v>527</v>
      </c>
      <c r="C9" s="561">
        <v>43032976.174825989</v>
      </c>
      <c r="D9" s="561">
        <v>258837731.37930262</v>
      </c>
      <c r="E9" s="562">
        <f t="shared" si="0"/>
        <v>301870707.55412859</v>
      </c>
      <c r="F9" s="561">
        <v>47244554.764931396</v>
      </c>
      <c r="G9" s="561">
        <v>353888586.80130661</v>
      </c>
      <c r="H9" s="562">
        <f t="shared" si="1"/>
        <v>401133141.56623799</v>
      </c>
      <c r="I9" s="558"/>
      <c r="J9" s="558"/>
      <c r="K9" s="558"/>
      <c r="L9" s="558"/>
      <c r="M9" s="558"/>
      <c r="N9" s="558"/>
      <c r="O9" s="558"/>
    </row>
    <row r="10" spans="1:15">
      <c r="A10" s="457">
        <v>1.3</v>
      </c>
      <c r="B10" s="459" t="s">
        <v>528</v>
      </c>
      <c r="C10" s="561">
        <v>28486992.835348278</v>
      </c>
      <c r="D10" s="561">
        <v>272038083.91285259</v>
      </c>
      <c r="E10" s="562">
        <f t="shared" si="0"/>
        <v>300525076.74820089</v>
      </c>
      <c r="F10" s="561">
        <v>234662.39</v>
      </c>
      <c r="G10" s="561">
        <v>353289579.30418479</v>
      </c>
      <c r="H10" s="562">
        <f t="shared" si="1"/>
        <v>353524241.69418478</v>
      </c>
      <c r="I10" s="558"/>
      <c r="J10" s="558"/>
      <c r="K10" s="558"/>
      <c r="L10" s="558"/>
      <c r="M10" s="558"/>
      <c r="N10" s="558"/>
      <c r="O10" s="558"/>
    </row>
    <row r="11" spans="1:15">
      <c r="A11" s="457">
        <v>2</v>
      </c>
      <c r="B11" s="460" t="s">
        <v>529</v>
      </c>
      <c r="C11" s="561">
        <v>0</v>
      </c>
      <c r="D11" s="561">
        <v>0</v>
      </c>
      <c r="E11" s="562">
        <f t="shared" si="0"/>
        <v>0</v>
      </c>
      <c r="F11" s="561">
        <v>0</v>
      </c>
      <c r="G11" s="561">
        <v>0</v>
      </c>
      <c r="H11" s="562">
        <f t="shared" si="1"/>
        <v>0</v>
      </c>
      <c r="I11" s="558"/>
      <c r="J11" s="558"/>
      <c r="K11" s="558"/>
      <c r="L11" s="558"/>
      <c r="M11" s="558"/>
      <c r="N11" s="558"/>
      <c r="O11" s="558"/>
    </row>
    <row r="12" spans="1:15">
      <c r="A12" s="457">
        <v>2.1</v>
      </c>
      <c r="B12" s="461" t="s">
        <v>530</v>
      </c>
      <c r="C12" s="561">
        <v>0</v>
      </c>
      <c r="D12" s="561">
        <v>0</v>
      </c>
      <c r="E12" s="562">
        <f t="shared" si="0"/>
        <v>0</v>
      </c>
      <c r="F12" s="561">
        <v>0</v>
      </c>
      <c r="G12" s="561">
        <v>0</v>
      </c>
      <c r="H12" s="562">
        <f t="shared" si="1"/>
        <v>0</v>
      </c>
      <c r="I12" s="558"/>
      <c r="J12" s="558"/>
      <c r="K12" s="558"/>
      <c r="L12" s="558"/>
      <c r="M12" s="558"/>
      <c r="N12" s="558"/>
      <c r="O12" s="558"/>
    </row>
    <row r="13" spans="1:15" ht="26.45" customHeight="1">
      <c r="A13" s="457">
        <v>3</v>
      </c>
      <c r="B13" s="462" t="s">
        <v>531</v>
      </c>
      <c r="C13" s="561">
        <v>0</v>
      </c>
      <c r="D13" s="561">
        <v>0</v>
      </c>
      <c r="E13" s="562">
        <f t="shared" si="0"/>
        <v>0</v>
      </c>
      <c r="F13" s="561">
        <v>0</v>
      </c>
      <c r="G13" s="561">
        <v>0</v>
      </c>
      <c r="H13" s="562">
        <f t="shared" si="1"/>
        <v>0</v>
      </c>
      <c r="I13" s="558"/>
      <c r="J13" s="558"/>
      <c r="K13" s="558"/>
      <c r="L13" s="558"/>
      <c r="M13" s="558"/>
      <c r="N13" s="558"/>
      <c r="O13" s="558"/>
    </row>
    <row r="14" spans="1:15" ht="26.45" customHeight="1">
      <c r="A14" s="457">
        <v>4</v>
      </c>
      <c r="B14" s="463" t="s">
        <v>532</v>
      </c>
      <c r="C14" s="561">
        <v>0</v>
      </c>
      <c r="D14" s="561">
        <v>0</v>
      </c>
      <c r="E14" s="562">
        <f t="shared" si="0"/>
        <v>0</v>
      </c>
      <c r="F14" s="561">
        <v>0</v>
      </c>
      <c r="G14" s="561">
        <v>0</v>
      </c>
      <c r="H14" s="562">
        <f t="shared" si="1"/>
        <v>0</v>
      </c>
      <c r="I14" s="558"/>
      <c r="J14" s="558"/>
      <c r="K14" s="558"/>
      <c r="L14" s="558"/>
      <c r="M14" s="558"/>
      <c r="N14" s="558"/>
      <c r="O14" s="558"/>
    </row>
    <row r="15" spans="1:15" ht="24.6" customHeight="1">
      <c r="A15" s="457">
        <v>5</v>
      </c>
      <c r="B15" s="464" t="s">
        <v>533</v>
      </c>
      <c r="C15" s="563">
        <f>SUM(C16:C18)</f>
        <v>175637.53</v>
      </c>
      <c r="D15" s="563">
        <f>SUM(D16:D18)</f>
        <v>0</v>
      </c>
      <c r="E15" s="564">
        <f t="shared" si="0"/>
        <v>175637.53</v>
      </c>
      <c r="F15" s="563">
        <f>SUM(F16:F18)</f>
        <v>7268401.9199999999</v>
      </c>
      <c r="G15" s="563">
        <f>SUM(G16:G18)</f>
        <v>0</v>
      </c>
      <c r="H15" s="564">
        <f t="shared" si="1"/>
        <v>7268401.9199999999</v>
      </c>
      <c r="I15" s="558"/>
      <c r="J15" s="558"/>
      <c r="K15" s="558"/>
      <c r="L15" s="558"/>
      <c r="M15" s="558"/>
      <c r="N15" s="558"/>
      <c r="O15" s="558"/>
    </row>
    <row r="16" spans="1:15">
      <c r="A16" s="457">
        <v>5.0999999999999996</v>
      </c>
      <c r="B16" s="465" t="s">
        <v>534</v>
      </c>
      <c r="C16" s="561">
        <v>175637.53</v>
      </c>
      <c r="D16" s="561">
        <v>0</v>
      </c>
      <c r="E16" s="562">
        <f t="shared" si="0"/>
        <v>175637.53</v>
      </c>
      <c r="F16" s="561">
        <v>168050</v>
      </c>
      <c r="G16" s="561">
        <v>0</v>
      </c>
      <c r="H16" s="562">
        <f t="shared" si="1"/>
        <v>168050</v>
      </c>
      <c r="I16" s="558"/>
      <c r="J16" s="558"/>
      <c r="K16" s="558"/>
      <c r="L16" s="558"/>
      <c r="M16" s="558"/>
      <c r="N16" s="558"/>
      <c r="O16" s="558"/>
    </row>
    <row r="17" spans="1:15">
      <c r="A17" s="457">
        <v>5.2</v>
      </c>
      <c r="B17" s="465" t="s">
        <v>535</v>
      </c>
      <c r="C17" s="561">
        <v>0</v>
      </c>
      <c r="D17" s="561">
        <v>0</v>
      </c>
      <c r="E17" s="562">
        <f t="shared" si="0"/>
        <v>0</v>
      </c>
      <c r="F17" s="561">
        <v>7100351.9199999999</v>
      </c>
      <c r="G17" s="561">
        <v>0</v>
      </c>
      <c r="H17" s="562">
        <f t="shared" si="1"/>
        <v>7100351.9199999999</v>
      </c>
      <c r="I17" s="558"/>
      <c r="J17" s="558"/>
      <c r="K17" s="558"/>
      <c r="L17" s="558"/>
      <c r="M17" s="558"/>
      <c r="N17" s="558"/>
      <c r="O17" s="558"/>
    </row>
    <row r="18" spans="1:15">
      <c r="A18" s="457">
        <v>5.3</v>
      </c>
      <c r="B18" s="466" t="s">
        <v>536</v>
      </c>
      <c r="C18" s="561">
        <v>0</v>
      </c>
      <c r="D18" s="561">
        <v>0</v>
      </c>
      <c r="E18" s="562">
        <f t="shared" si="0"/>
        <v>0</v>
      </c>
      <c r="F18" s="561">
        <v>0</v>
      </c>
      <c r="G18" s="561">
        <v>0</v>
      </c>
      <c r="H18" s="562">
        <f t="shared" si="1"/>
        <v>0</v>
      </c>
      <c r="I18" s="558"/>
      <c r="J18" s="558"/>
      <c r="K18" s="558"/>
      <c r="L18" s="558"/>
      <c r="M18" s="558"/>
      <c r="N18" s="558"/>
      <c r="O18" s="558"/>
    </row>
    <row r="19" spans="1:15">
      <c r="A19" s="457">
        <v>6</v>
      </c>
      <c r="B19" s="462" t="s">
        <v>537</v>
      </c>
      <c r="C19" s="561">
        <f>SUM(C20:C21)</f>
        <v>612101907.70781207</v>
      </c>
      <c r="D19" s="561">
        <f>SUM(D20:D21)</f>
        <v>613351333.72107291</v>
      </c>
      <c r="E19" s="562">
        <f t="shared" si="0"/>
        <v>1225453241.428885</v>
      </c>
      <c r="F19" s="561">
        <f>SUM(F20:F21)</f>
        <v>500277823.96291465</v>
      </c>
      <c r="G19" s="561">
        <f>SUM(G20:G21)</f>
        <v>629150408.57564116</v>
      </c>
      <c r="H19" s="562">
        <f t="shared" si="1"/>
        <v>1129428232.5385559</v>
      </c>
      <c r="I19" s="558"/>
      <c r="J19" s="558"/>
      <c r="K19" s="558"/>
      <c r="L19" s="558"/>
      <c r="M19" s="558"/>
      <c r="N19" s="558"/>
      <c r="O19" s="558"/>
    </row>
    <row r="20" spans="1:15">
      <c r="A20" s="457">
        <v>6.1</v>
      </c>
      <c r="B20" s="465" t="s">
        <v>535</v>
      </c>
      <c r="C20" s="561">
        <v>76172897.287993968</v>
      </c>
      <c r="D20" s="561">
        <v>0</v>
      </c>
      <c r="E20" s="562">
        <f t="shared" si="0"/>
        <v>76172897.287993968</v>
      </c>
      <c r="F20" s="561">
        <v>60645864.893809594</v>
      </c>
      <c r="G20" s="561">
        <v>0</v>
      </c>
      <c r="H20" s="562">
        <f t="shared" si="1"/>
        <v>60645864.893809594</v>
      </c>
      <c r="I20" s="558"/>
      <c r="J20" s="558"/>
      <c r="K20" s="558"/>
      <c r="L20" s="558"/>
      <c r="M20" s="558"/>
      <c r="N20" s="558"/>
      <c r="O20" s="558"/>
    </row>
    <row r="21" spans="1:15">
      <c r="A21" s="457">
        <v>6.2</v>
      </c>
      <c r="B21" s="466" t="s">
        <v>536</v>
      </c>
      <c r="C21" s="561">
        <v>535929010.41981816</v>
      </c>
      <c r="D21" s="561">
        <v>613351333.72107291</v>
      </c>
      <c r="E21" s="562">
        <f t="shared" si="0"/>
        <v>1149280344.1408911</v>
      </c>
      <c r="F21" s="561">
        <v>439631959.06910503</v>
      </c>
      <c r="G21" s="561">
        <v>629150408.57564116</v>
      </c>
      <c r="H21" s="562">
        <f t="shared" si="1"/>
        <v>1068782367.6447462</v>
      </c>
      <c r="I21" s="558"/>
      <c r="J21" s="558"/>
      <c r="K21" s="558"/>
      <c r="L21" s="558"/>
      <c r="M21" s="558"/>
      <c r="N21" s="558"/>
      <c r="O21" s="558"/>
    </row>
    <row r="22" spans="1:15">
      <c r="A22" s="457">
        <v>7</v>
      </c>
      <c r="B22" s="460" t="s">
        <v>538</v>
      </c>
      <c r="C22" s="561">
        <v>9527300</v>
      </c>
      <c r="D22" s="561">
        <v>0</v>
      </c>
      <c r="E22" s="562">
        <f t="shared" si="0"/>
        <v>9527300</v>
      </c>
      <c r="F22" s="561">
        <v>9522300</v>
      </c>
      <c r="G22" s="561">
        <v>0</v>
      </c>
      <c r="H22" s="562">
        <f t="shared" si="1"/>
        <v>9522300</v>
      </c>
      <c r="I22" s="558"/>
      <c r="J22" s="558"/>
      <c r="K22" s="558"/>
      <c r="L22" s="558"/>
      <c r="M22" s="558"/>
      <c r="N22" s="558"/>
      <c r="O22" s="558"/>
    </row>
    <row r="23" spans="1:15">
      <c r="A23" s="457">
        <v>8</v>
      </c>
      <c r="B23" s="467" t="s">
        <v>539</v>
      </c>
      <c r="C23" s="561">
        <v>0</v>
      </c>
      <c r="D23" s="561">
        <v>0</v>
      </c>
      <c r="E23" s="562">
        <f t="shared" si="0"/>
        <v>0</v>
      </c>
      <c r="F23" s="561">
        <v>0</v>
      </c>
      <c r="G23" s="561">
        <v>0</v>
      </c>
      <c r="H23" s="562">
        <f t="shared" si="1"/>
        <v>0</v>
      </c>
      <c r="I23" s="558"/>
      <c r="J23" s="558"/>
      <c r="K23" s="558"/>
      <c r="L23" s="558"/>
      <c r="M23" s="558"/>
      <c r="N23" s="558"/>
      <c r="O23" s="558"/>
    </row>
    <row r="24" spans="1:15">
      <c r="A24" s="457">
        <v>9</v>
      </c>
      <c r="B24" s="463" t="s">
        <v>540</v>
      </c>
      <c r="C24" s="561">
        <f>SUM(C25:C26)</f>
        <v>23199562.777369156</v>
      </c>
      <c r="D24" s="561">
        <f>SUM(D25:D26)</f>
        <v>0</v>
      </c>
      <c r="E24" s="562">
        <f t="shared" si="0"/>
        <v>23199562.777369156</v>
      </c>
      <c r="F24" s="561">
        <f>SUM(F25:F26)</f>
        <v>21823291.053665988</v>
      </c>
      <c r="G24" s="561">
        <f>SUM(G25:G26)</f>
        <v>0</v>
      </c>
      <c r="H24" s="562">
        <f t="shared" si="1"/>
        <v>21823291.053665988</v>
      </c>
      <c r="I24" s="558"/>
      <c r="J24" s="558"/>
      <c r="K24" s="558"/>
      <c r="L24" s="558"/>
      <c r="M24" s="558"/>
      <c r="N24" s="558"/>
      <c r="O24" s="558"/>
    </row>
    <row r="25" spans="1:15">
      <c r="A25" s="457">
        <v>9.1</v>
      </c>
      <c r="B25" s="465" t="s">
        <v>541</v>
      </c>
      <c r="C25" s="561">
        <v>23199562.777369156</v>
      </c>
      <c r="D25" s="561">
        <v>0</v>
      </c>
      <c r="E25" s="562">
        <f t="shared" si="0"/>
        <v>23199562.777369156</v>
      </c>
      <c r="F25" s="561">
        <v>21823291.053665988</v>
      </c>
      <c r="G25" s="561">
        <v>0</v>
      </c>
      <c r="H25" s="562">
        <f t="shared" si="1"/>
        <v>21823291.053665988</v>
      </c>
      <c r="I25" s="558"/>
      <c r="J25" s="558"/>
      <c r="K25" s="558"/>
      <c r="L25" s="558"/>
      <c r="M25" s="558"/>
      <c r="N25" s="558"/>
      <c r="O25" s="558"/>
    </row>
    <row r="26" spans="1:15">
      <c r="A26" s="457">
        <v>9.1999999999999993</v>
      </c>
      <c r="B26" s="465" t="s">
        <v>542</v>
      </c>
      <c r="C26" s="561">
        <v>0</v>
      </c>
      <c r="D26" s="561">
        <v>0</v>
      </c>
      <c r="E26" s="562">
        <f t="shared" si="0"/>
        <v>0</v>
      </c>
      <c r="F26" s="561">
        <v>0</v>
      </c>
      <c r="G26" s="561">
        <v>0</v>
      </c>
      <c r="H26" s="562">
        <f t="shared" si="1"/>
        <v>0</v>
      </c>
      <c r="I26" s="558"/>
      <c r="J26" s="558"/>
      <c r="K26" s="558"/>
      <c r="L26" s="558"/>
      <c r="M26" s="558"/>
      <c r="N26" s="558"/>
      <c r="O26" s="558"/>
    </row>
    <row r="27" spans="1:15">
      <c r="A27" s="457">
        <v>10</v>
      </c>
      <c r="B27" s="463" t="s">
        <v>543</v>
      </c>
      <c r="C27" s="561">
        <f>SUM(C28:C29)</f>
        <v>14924278.020000001</v>
      </c>
      <c r="D27" s="561">
        <f>SUM(D28:D29)</f>
        <v>1247218.47</v>
      </c>
      <c r="E27" s="562">
        <f t="shared" si="0"/>
        <v>16171496.490000002</v>
      </c>
      <c r="F27" s="561">
        <f>SUM(F28:F29)</f>
        <v>9986994.1300000008</v>
      </c>
      <c r="G27" s="561">
        <f>SUM(G28:G29)</f>
        <v>416050.34</v>
      </c>
      <c r="H27" s="562">
        <f t="shared" si="1"/>
        <v>10403044.470000001</v>
      </c>
      <c r="I27" s="558"/>
      <c r="J27" s="558"/>
      <c r="K27" s="558"/>
      <c r="L27" s="558"/>
      <c r="M27" s="558"/>
      <c r="N27" s="558"/>
      <c r="O27" s="558"/>
    </row>
    <row r="28" spans="1:15">
      <c r="A28" s="457">
        <v>10.1</v>
      </c>
      <c r="B28" s="465" t="s">
        <v>544</v>
      </c>
      <c r="C28" s="561">
        <v>0</v>
      </c>
      <c r="D28" s="561">
        <v>0</v>
      </c>
      <c r="E28" s="562">
        <f t="shared" si="0"/>
        <v>0</v>
      </c>
      <c r="F28" s="561">
        <v>0</v>
      </c>
      <c r="G28" s="561">
        <v>0</v>
      </c>
      <c r="H28" s="562">
        <f t="shared" si="1"/>
        <v>0</v>
      </c>
      <c r="I28" s="558"/>
      <c r="J28" s="558"/>
      <c r="K28" s="558"/>
      <c r="L28" s="558"/>
      <c r="M28" s="558"/>
      <c r="N28" s="558"/>
      <c r="O28" s="558"/>
    </row>
    <row r="29" spans="1:15">
      <c r="A29" s="457">
        <v>10.199999999999999</v>
      </c>
      <c r="B29" s="465" t="s">
        <v>545</v>
      </c>
      <c r="C29" s="561">
        <v>14924278.020000001</v>
      </c>
      <c r="D29" s="561">
        <v>1247218.47</v>
      </c>
      <c r="E29" s="562">
        <f t="shared" si="0"/>
        <v>16171496.490000002</v>
      </c>
      <c r="F29" s="561">
        <v>9986994.1300000008</v>
      </c>
      <c r="G29" s="561">
        <v>416050.34</v>
      </c>
      <c r="H29" s="562">
        <f t="shared" si="1"/>
        <v>10403044.470000001</v>
      </c>
      <c r="I29" s="558"/>
      <c r="J29" s="558"/>
      <c r="K29" s="558"/>
      <c r="L29" s="558"/>
      <c r="M29" s="558"/>
      <c r="N29" s="558"/>
      <c r="O29" s="558"/>
    </row>
    <row r="30" spans="1:15">
      <c r="A30" s="457">
        <v>11</v>
      </c>
      <c r="B30" s="463" t="s">
        <v>546</v>
      </c>
      <c r="C30" s="561">
        <f>SUM(C31:C32)</f>
        <v>5726275.6251918506</v>
      </c>
      <c r="D30" s="561">
        <f>SUM(D31:D32)</f>
        <v>0</v>
      </c>
      <c r="E30" s="562">
        <f t="shared" si="0"/>
        <v>5726275.6251918506</v>
      </c>
      <c r="F30" s="561">
        <f>SUM(F31:F32)</f>
        <v>10398749.29378967</v>
      </c>
      <c r="G30" s="561">
        <f>SUM(G31:G32)</f>
        <v>0</v>
      </c>
      <c r="H30" s="562">
        <f t="shared" si="1"/>
        <v>10398749.29378967</v>
      </c>
      <c r="I30" s="558"/>
      <c r="J30" s="558"/>
      <c r="K30" s="558"/>
      <c r="L30" s="558"/>
      <c r="M30" s="558"/>
      <c r="N30" s="558"/>
      <c r="O30" s="558"/>
    </row>
    <row r="31" spans="1:15">
      <c r="A31" s="457">
        <v>11.1</v>
      </c>
      <c r="B31" s="465" t="s">
        <v>547</v>
      </c>
      <c r="C31" s="561">
        <v>5726275.6251918506</v>
      </c>
      <c r="D31" s="561">
        <v>0</v>
      </c>
      <c r="E31" s="562">
        <f t="shared" si="0"/>
        <v>5726275.6251918506</v>
      </c>
      <c r="F31" s="561">
        <v>10398749.29378967</v>
      </c>
      <c r="G31" s="561">
        <v>0</v>
      </c>
      <c r="H31" s="562">
        <f t="shared" si="1"/>
        <v>10398749.29378967</v>
      </c>
      <c r="I31" s="558"/>
      <c r="J31" s="558"/>
      <c r="K31" s="558"/>
      <c r="L31" s="558"/>
      <c r="M31" s="558"/>
      <c r="N31" s="558"/>
      <c r="O31" s="558"/>
    </row>
    <row r="32" spans="1:15">
      <c r="A32" s="457">
        <v>11.2</v>
      </c>
      <c r="B32" s="465" t="s">
        <v>548</v>
      </c>
      <c r="C32" s="561">
        <v>0</v>
      </c>
      <c r="D32" s="561">
        <v>0</v>
      </c>
      <c r="E32" s="562">
        <f t="shared" si="0"/>
        <v>0</v>
      </c>
      <c r="F32" s="561">
        <v>0</v>
      </c>
      <c r="G32" s="561">
        <v>0</v>
      </c>
      <c r="H32" s="562">
        <f t="shared" si="1"/>
        <v>0</v>
      </c>
      <c r="I32" s="558"/>
      <c r="J32" s="558"/>
      <c r="K32" s="558"/>
      <c r="L32" s="558"/>
      <c r="M32" s="558"/>
      <c r="N32" s="558"/>
      <c r="O32" s="558"/>
    </row>
    <row r="33" spans="1:15">
      <c r="A33" s="457">
        <v>13</v>
      </c>
      <c r="B33" s="463" t="s">
        <v>549</v>
      </c>
      <c r="C33" s="561">
        <v>48244992.698850848</v>
      </c>
      <c r="D33" s="561">
        <v>232966.69820000001</v>
      </c>
      <c r="E33" s="562">
        <f t="shared" si="0"/>
        <v>48477959.39705085</v>
      </c>
      <c r="F33" s="561">
        <v>47846035.26376605</v>
      </c>
      <c r="G33" s="561">
        <v>247849.68999999994</v>
      </c>
      <c r="H33" s="562">
        <f t="shared" si="1"/>
        <v>48093884.953766048</v>
      </c>
      <c r="I33" s="558"/>
      <c r="J33" s="558"/>
      <c r="K33" s="558"/>
      <c r="L33" s="558"/>
      <c r="M33" s="558"/>
      <c r="N33" s="558"/>
      <c r="O33" s="558"/>
    </row>
    <row r="34" spans="1:15">
      <c r="A34" s="457">
        <v>13.1</v>
      </c>
      <c r="B34" s="468" t="s">
        <v>550</v>
      </c>
      <c r="C34" s="561">
        <v>46883992.888850853</v>
      </c>
      <c r="D34" s="561">
        <v>0</v>
      </c>
      <c r="E34" s="562">
        <f t="shared" si="0"/>
        <v>46883992.888850853</v>
      </c>
      <c r="F34" s="561">
        <v>46623435.01376605</v>
      </c>
      <c r="G34" s="561">
        <v>0</v>
      </c>
      <c r="H34" s="562">
        <f t="shared" si="1"/>
        <v>46623435.01376605</v>
      </c>
      <c r="I34" s="558"/>
      <c r="J34" s="558"/>
      <c r="K34" s="558"/>
      <c r="L34" s="558"/>
      <c r="M34" s="558"/>
      <c r="N34" s="558"/>
      <c r="O34" s="558"/>
    </row>
    <row r="35" spans="1:15">
      <c r="A35" s="457">
        <v>13.2</v>
      </c>
      <c r="B35" s="468" t="s">
        <v>551</v>
      </c>
      <c r="C35" s="561">
        <v>0</v>
      </c>
      <c r="D35" s="561">
        <v>0</v>
      </c>
      <c r="E35" s="562">
        <f t="shared" si="0"/>
        <v>0</v>
      </c>
      <c r="F35" s="561">
        <v>0</v>
      </c>
      <c r="G35" s="561">
        <v>0</v>
      </c>
      <c r="H35" s="562">
        <f t="shared" si="1"/>
        <v>0</v>
      </c>
      <c r="I35" s="558"/>
      <c r="J35" s="558"/>
      <c r="K35" s="558"/>
      <c r="L35" s="558"/>
      <c r="M35" s="558"/>
      <c r="N35" s="558"/>
      <c r="O35" s="558"/>
    </row>
    <row r="36" spans="1:15">
      <c r="A36" s="457">
        <v>14</v>
      </c>
      <c r="B36" s="469" t="s">
        <v>552</v>
      </c>
      <c r="C36" s="561">
        <f>SUM(C7,C11,C13,C14,C15,C19,C22,C23,C24,C27,C30,C33)</f>
        <v>794786963.11939812</v>
      </c>
      <c r="D36" s="561">
        <f>SUM(D7,D11,D13,D14,D15,D19,D22,D23,D24,D27,D30,D33)</f>
        <v>1169434058.2888281</v>
      </c>
      <c r="E36" s="562">
        <f t="shared" si="0"/>
        <v>1964221021.4082263</v>
      </c>
      <c r="F36" s="561">
        <f>SUM(F7,F11,F13,F14,F15,F19,F22,F23,F24,F27,F30,F33)</f>
        <v>662886086.22906768</v>
      </c>
      <c r="G36" s="561">
        <f>SUM(G7,G11,G13,G14,G15,G19,G22,G23,G24,G27,G30,G33)</f>
        <v>1363472826.5534325</v>
      </c>
      <c r="H36" s="562">
        <f t="shared" si="1"/>
        <v>2026358912.7825003</v>
      </c>
      <c r="I36" s="558"/>
      <c r="J36" s="558"/>
      <c r="K36" s="558"/>
      <c r="L36" s="558"/>
      <c r="M36" s="558"/>
      <c r="N36" s="558"/>
      <c r="O36" s="558"/>
    </row>
    <row r="37" spans="1:15" ht="22.5" customHeight="1">
      <c r="A37" s="457"/>
      <c r="B37" s="470" t="s">
        <v>553</v>
      </c>
      <c r="C37" s="726"/>
      <c r="D37" s="727"/>
      <c r="E37" s="727"/>
      <c r="F37" s="727"/>
      <c r="G37" s="727"/>
      <c r="H37" s="728"/>
      <c r="I37" s="558"/>
      <c r="J37" s="558"/>
      <c r="K37" s="558"/>
      <c r="L37" s="558"/>
      <c r="M37" s="558"/>
      <c r="N37" s="558"/>
      <c r="O37" s="558"/>
    </row>
    <row r="38" spans="1:15">
      <c r="A38" s="457">
        <v>15</v>
      </c>
      <c r="B38" s="471" t="s">
        <v>554</v>
      </c>
      <c r="C38" s="561">
        <v>0</v>
      </c>
      <c r="D38" s="561">
        <v>0</v>
      </c>
      <c r="E38" s="565">
        <f>C38+D38</f>
        <v>0</v>
      </c>
      <c r="F38" s="561">
        <v>0</v>
      </c>
      <c r="G38" s="561">
        <v>0</v>
      </c>
      <c r="H38" s="565">
        <f>F38+G38</f>
        <v>0</v>
      </c>
      <c r="I38" s="558"/>
      <c r="J38" s="558"/>
      <c r="K38" s="558"/>
      <c r="L38" s="558"/>
      <c r="M38" s="558"/>
      <c r="N38" s="558"/>
      <c r="O38" s="558"/>
    </row>
    <row r="39" spans="1:15">
      <c r="A39" s="472">
        <v>15.1</v>
      </c>
      <c r="B39" s="473" t="s">
        <v>530</v>
      </c>
      <c r="C39" s="561">
        <v>0</v>
      </c>
      <c r="D39" s="561">
        <v>0</v>
      </c>
      <c r="E39" s="565">
        <f t="shared" ref="E39:E53" si="2">C39+D39</f>
        <v>0</v>
      </c>
      <c r="F39" s="561">
        <v>0</v>
      </c>
      <c r="G39" s="561">
        <v>0</v>
      </c>
      <c r="H39" s="565">
        <f t="shared" ref="H39:H53" si="3">F39+G39</f>
        <v>0</v>
      </c>
      <c r="I39" s="558"/>
      <c r="J39" s="558"/>
      <c r="K39" s="558"/>
      <c r="L39" s="558"/>
      <c r="M39" s="558"/>
      <c r="N39" s="558"/>
      <c r="O39" s="558"/>
    </row>
    <row r="40" spans="1:15" ht="24" customHeight="1">
      <c r="A40" s="472">
        <v>16</v>
      </c>
      <c r="B40" s="460" t="s">
        <v>555</v>
      </c>
      <c r="C40" s="561">
        <v>0</v>
      </c>
      <c r="D40" s="561">
        <v>0</v>
      </c>
      <c r="E40" s="565">
        <f t="shared" si="2"/>
        <v>0</v>
      </c>
      <c r="F40" s="561">
        <v>0</v>
      </c>
      <c r="G40" s="561">
        <v>0</v>
      </c>
      <c r="H40" s="565">
        <f t="shared" si="3"/>
        <v>0</v>
      </c>
      <c r="I40" s="558"/>
      <c r="J40" s="558"/>
      <c r="K40" s="558"/>
      <c r="L40" s="558"/>
      <c r="M40" s="558"/>
      <c r="N40" s="558"/>
      <c r="O40" s="558"/>
    </row>
    <row r="41" spans="1:15">
      <c r="A41" s="472">
        <v>17</v>
      </c>
      <c r="B41" s="460" t="s">
        <v>556</v>
      </c>
      <c r="C41" s="566">
        <f>SUM(C42:C45)</f>
        <v>337244601.08060592</v>
      </c>
      <c r="D41" s="566">
        <f>SUM(D42:D45)</f>
        <v>1052167677.2353165</v>
      </c>
      <c r="E41" s="565">
        <f t="shared" si="2"/>
        <v>1389412278.3159225</v>
      </c>
      <c r="F41" s="566">
        <f>SUM(F42:F45)</f>
        <v>253554496.58193326</v>
      </c>
      <c r="G41" s="566">
        <f>SUM(G42:G45)</f>
        <v>1235766003.0502262</v>
      </c>
      <c r="H41" s="565">
        <f t="shared" si="3"/>
        <v>1489320499.6321595</v>
      </c>
      <c r="I41" s="558"/>
      <c r="J41" s="558"/>
      <c r="K41" s="558"/>
      <c r="L41" s="558"/>
      <c r="M41" s="558"/>
      <c r="N41" s="558"/>
      <c r="O41" s="558"/>
    </row>
    <row r="42" spans="1:15">
      <c r="A42" s="472">
        <v>17.100000000000001</v>
      </c>
      <c r="B42" s="474" t="s">
        <v>557</v>
      </c>
      <c r="C42" s="561">
        <v>326060095.77999997</v>
      </c>
      <c r="D42" s="561">
        <v>1048491628.9274001</v>
      </c>
      <c r="E42" s="565">
        <f t="shared" si="2"/>
        <v>1374551724.7074001</v>
      </c>
      <c r="F42" s="561">
        <v>242069911.06</v>
      </c>
      <c r="G42" s="561">
        <v>1233781840.3194001</v>
      </c>
      <c r="H42" s="565">
        <f t="shared" si="3"/>
        <v>1475851751.3794</v>
      </c>
      <c r="I42" s="558"/>
      <c r="J42" s="558"/>
      <c r="K42" s="558"/>
      <c r="L42" s="558"/>
      <c r="M42" s="558"/>
      <c r="N42" s="558"/>
      <c r="O42" s="558"/>
    </row>
    <row r="43" spans="1:15">
      <c r="A43" s="472">
        <v>17.2</v>
      </c>
      <c r="B43" s="475" t="s">
        <v>558</v>
      </c>
      <c r="C43" s="561">
        <v>0</v>
      </c>
      <c r="D43" s="561">
        <v>0</v>
      </c>
      <c r="E43" s="565">
        <f t="shared" si="2"/>
        <v>0</v>
      </c>
      <c r="F43" s="561">
        <v>0</v>
      </c>
      <c r="G43" s="561">
        <v>0</v>
      </c>
      <c r="H43" s="565">
        <f t="shared" si="3"/>
        <v>0</v>
      </c>
      <c r="I43" s="558"/>
      <c r="J43" s="558"/>
      <c r="K43" s="558"/>
      <c r="L43" s="558"/>
      <c r="M43" s="558"/>
      <c r="N43" s="558"/>
      <c r="O43" s="558"/>
    </row>
    <row r="44" spans="1:15">
      <c r="A44" s="472">
        <v>17.3</v>
      </c>
      <c r="B44" s="474" t="s">
        <v>559</v>
      </c>
      <c r="C44" s="561">
        <v>0</v>
      </c>
      <c r="D44" s="561">
        <v>0</v>
      </c>
      <c r="E44" s="565">
        <f t="shared" si="2"/>
        <v>0</v>
      </c>
      <c r="F44" s="561">
        <v>0</v>
      </c>
      <c r="G44" s="561">
        <v>0</v>
      </c>
      <c r="H44" s="565">
        <f t="shared" si="3"/>
        <v>0</v>
      </c>
      <c r="I44" s="558"/>
      <c r="J44" s="558"/>
      <c r="K44" s="558"/>
      <c r="L44" s="558"/>
      <c r="M44" s="558"/>
      <c r="N44" s="558"/>
      <c r="O44" s="558"/>
    </row>
    <row r="45" spans="1:15">
      <c r="A45" s="472">
        <v>17.399999999999999</v>
      </c>
      <c r="B45" s="474" t="s">
        <v>560</v>
      </c>
      <c r="C45" s="561">
        <v>11184505.300605929</v>
      </c>
      <c r="D45" s="561">
        <v>3676048.3079164554</v>
      </c>
      <c r="E45" s="565">
        <f t="shared" si="2"/>
        <v>14860553.608522383</v>
      </c>
      <c r="F45" s="561">
        <v>11484585.521933261</v>
      </c>
      <c r="G45" s="561">
        <v>1984162.730826159</v>
      </c>
      <c r="H45" s="565">
        <f t="shared" si="3"/>
        <v>13468748.252759419</v>
      </c>
      <c r="I45" s="558"/>
      <c r="J45" s="558"/>
      <c r="K45" s="558"/>
      <c r="L45" s="558"/>
      <c r="M45" s="558"/>
      <c r="N45" s="558"/>
      <c r="O45" s="558"/>
    </row>
    <row r="46" spans="1:15">
      <c r="A46" s="472">
        <v>18</v>
      </c>
      <c r="B46" s="463" t="s">
        <v>561</v>
      </c>
      <c r="C46" s="561">
        <v>196650.00120052742</v>
      </c>
      <c r="D46" s="561">
        <v>207097.3726956239</v>
      </c>
      <c r="E46" s="565">
        <f t="shared" si="2"/>
        <v>403747.37389615132</v>
      </c>
      <c r="F46" s="561">
        <v>422432.32379089226</v>
      </c>
      <c r="G46" s="561">
        <v>197822.60448973489</v>
      </c>
      <c r="H46" s="565">
        <f t="shared" si="3"/>
        <v>620254.92828062712</v>
      </c>
      <c r="I46" s="558"/>
      <c r="J46" s="558"/>
      <c r="K46" s="558"/>
      <c r="L46" s="558"/>
      <c r="M46" s="558"/>
      <c r="N46" s="558"/>
      <c r="O46" s="558"/>
    </row>
    <row r="47" spans="1:15">
      <c r="A47" s="472">
        <v>19</v>
      </c>
      <c r="B47" s="463" t="s">
        <v>562</v>
      </c>
      <c r="C47" s="566">
        <f>SUM(C48:C49)</f>
        <v>2717246.6581822932</v>
      </c>
      <c r="D47" s="566">
        <f>SUM(D48:D49)</f>
        <v>0</v>
      </c>
      <c r="E47" s="565">
        <f t="shared" si="2"/>
        <v>2717246.6581822932</v>
      </c>
      <c r="F47" s="566">
        <f>SUM(F48:F49)</f>
        <v>2428760.0712908613</v>
      </c>
      <c r="G47" s="566">
        <f>SUM(G48:G49)</f>
        <v>0</v>
      </c>
      <c r="H47" s="565">
        <f t="shared" si="3"/>
        <v>2428760.0712908613</v>
      </c>
      <c r="I47" s="558"/>
      <c r="J47" s="558"/>
      <c r="K47" s="558"/>
      <c r="L47" s="558"/>
      <c r="M47" s="558"/>
      <c r="N47" s="558"/>
      <c r="O47" s="558"/>
    </row>
    <row r="48" spans="1:15">
      <c r="A48" s="472">
        <v>19.100000000000001</v>
      </c>
      <c r="B48" s="476" t="s">
        <v>563</v>
      </c>
      <c r="C48" s="561">
        <v>0</v>
      </c>
      <c r="D48" s="561">
        <v>0</v>
      </c>
      <c r="E48" s="565">
        <f t="shared" si="2"/>
        <v>0</v>
      </c>
      <c r="F48" s="561">
        <v>0</v>
      </c>
      <c r="G48" s="561">
        <v>0</v>
      </c>
      <c r="H48" s="565">
        <f t="shared" si="3"/>
        <v>0</v>
      </c>
      <c r="I48" s="558"/>
      <c r="J48" s="558"/>
      <c r="K48" s="558"/>
      <c r="L48" s="558"/>
      <c r="M48" s="558"/>
      <c r="N48" s="558"/>
      <c r="O48" s="558"/>
    </row>
    <row r="49" spans="1:15">
      <c r="A49" s="472">
        <v>19.2</v>
      </c>
      <c r="B49" s="477" t="s">
        <v>564</v>
      </c>
      <c r="C49" s="561">
        <v>2717246.6581822932</v>
      </c>
      <c r="D49" s="561">
        <v>0</v>
      </c>
      <c r="E49" s="565">
        <f t="shared" si="2"/>
        <v>2717246.6581822932</v>
      </c>
      <c r="F49" s="561">
        <v>2428760.0712908613</v>
      </c>
      <c r="G49" s="561">
        <v>0</v>
      </c>
      <c r="H49" s="565">
        <f t="shared" si="3"/>
        <v>2428760.0712908613</v>
      </c>
      <c r="I49" s="558"/>
      <c r="J49" s="558"/>
      <c r="K49" s="558"/>
      <c r="L49" s="558"/>
      <c r="M49" s="558"/>
      <c r="N49" s="558"/>
      <c r="O49" s="558"/>
    </row>
    <row r="50" spans="1:15">
      <c r="A50" s="472">
        <v>20</v>
      </c>
      <c r="B50" s="478" t="s">
        <v>565</v>
      </c>
      <c r="C50" s="561">
        <v>0</v>
      </c>
      <c r="D50" s="561">
        <v>81280608.827999771</v>
      </c>
      <c r="E50" s="565">
        <f t="shared" si="2"/>
        <v>81280608.827999771</v>
      </c>
      <c r="F50" s="561">
        <v>0</v>
      </c>
      <c r="G50" s="561">
        <v>85637615.751599774</v>
      </c>
      <c r="H50" s="565">
        <f t="shared" si="3"/>
        <v>85637615.751599774</v>
      </c>
      <c r="I50" s="558"/>
      <c r="J50" s="558"/>
      <c r="K50" s="558"/>
      <c r="L50" s="558"/>
      <c r="M50" s="558"/>
      <c r="N50" s="558"/>
      <c r="O50" s="558"/>
    </row>
    <row r="51" spans="1:15">
      <c r="A51" s="472">
        <v>21</v>
      </c>
      <c r="B51" s="467" t="s">
        <v>566</v>
      </c>
      <c r="C51" s="561">
        <v>5591410.8295999998</v>
      </c>
      <c r="D51" s="561">
        <v>160625.08010000049</v>
      </c>
      <c r="E51" s="565">
        <f t="shared" si="2"/>
        <v>5752035.9097000007</v>
      </c>
      <c r="F51" s="561">
        <v>842964.21959999669</v>
      </c>
      <c r="G51" s="561">
        <v>620880.84709999908</v>
      </c>
      <c r="H51" s="565">
        <f t="shared" si="3"/>
        <v>1463845.0666999957</v>
      </c>
      <c r="I51" s="558"/>
      <c r="J51" s="558"/>
      <c r="K51" s="558"/>
      <c r="L51" s="558"/>
      <c r="M51" s="558"/>
      <c r="N51" s="558"/>
      <c r="O51" s="558"/>
    </row>
    <row r="52" spans="1:15">
      <c r="A52" s="472">
        <v>21.1</v>
      </c>
      <c r="B52" s="475" t="s">
        <v>567</v>
      </c>
      <c r="C52" s="561">
        <v>0</v>
      </c>
      <c r="D52" s="561">
        <v>0</v>
      </c>
      <c r="E52" s="565">
        <f t="shared" si="2"/>
        <v>0</v>
      </c>
      <c r="F52" s="561">
        <v>0</v>
      </c>
      <c r="G52" s="561">
        <v>0</v>
      </c>
      <c r="H52" s="565">
        <f t="shared" si="3"/>
        <v>0</v>
      </c>
      <c r="I52" s="558"/>
      <c r="J52" s="558"/>
      <c r="K52" s="558"/>
      <c r="L52" s="558"/>
      <c r="M52" s="558"/>
      <c r="N52" s="558"/>
      <c r="O52" s="558"/>
    </row>
    <row r="53" spans="1:15">
      <c r="A53" s="472">
        <v>22</v>
      </c>
      <c r="B53" s="479" t="s">
        <v>568</v>
      </c>
      <c r="C53" s="566">
        <f>SUM(C38,C40,C41,C46,C47,C50,C51)</f>
        <v>345749908.56958878</v>
      </c>
      <c r="D53" s="566">
        <f>SUM(D38,D40,D41,D46,D47,D50,D51)</f>
        <v>1133816008.5161119</v>
      </c>
      <c r="E53" s="565">
        <f t="shared" si="2"/>
        <v>1479565917.0857005</v>
      </c>
      <c r="F53" s="566">
        <f>SUM(F38,F40,F41,F46,F47,F50,F51)</f>
        <v>257248653.19661498</v>
      </c>
      <c r="G53" s="566">
        <f>SUM(G38,G40,G41,G46,G47,G50,G51)</f>
        <v>1322222322.2534158</v>
      </c>
      <c r="H53" s="565">
        <f t="shared" si="3"/>
        <v>1579470975.4500308</v>
      </c>
      <c r="I53" s="558"/>
      <c r="J53" s="558"/>
      <c r="K53" s="558"/>
      <c r="L53" s="558"/>
      <c r="M53" s="558"/>
      <c r="N53" s="558"/>
      <c r="O53" s="558"/>
    </row>
    <row r="54" spans="1:15" ht="24" customHeight="1">
      <c r="A54" s="472"/>
      <c r="B54" s="480" t="s">
        <v>569</v>
      </c>
      <c r="C54" s="718"/>
      <c r="D54" s="719"/>
      <c r="E54" s="719"/>
      <c r="F54" s="719"/>
      <c r="G54" s="719"/>
      <c r="H54" s="720"/>
      <c r="I54" s="558"/>
      <c r="J54" s="558"/>
      <c r="K54" s="558"/>
      <c r="L54" s="558"/>
      <c r="M54" s="558"/>
      <c r="N54" s="558"/>
      <c r="O54" s="558"/>
    </row>
    <row r="55" spans="1:15">
      <c r="A55" s="472">
        <v>23</v>
      </c>
      <c r="B55" s="488" t="s">
        <v>710</v>
      </c>
      <c r="C55" s="561">
        <v>114430000</v>
      </c>
      <c r="D55" s="561">
        <v>0</v>
      </c>
      <c r="E55" s="565">
        <f>C55+D55</f>
        <v>114430000</v>
      </c>
      <c r="F55" s="561">
        <v>114430000</v>
      </c>
      <c r="G55" s="561">
        <v>0</v>
      </c>
      <c r="H55" s="565">
        <f>F55+G55</f>
        <v>114430000</v>
      </c>
      <c r="I55" s="558"/>
      <c r="J55" s="558"/>
      <c r="K55" s="558"/>
      <c r="L55" s="558"/>
      <c r="M55" s="558"/>
      <c r="N55" s="558"/>
      <c r="O55" s="558"/>
    </row>
    <row r="56" spans="1:15">
      <c r="A56" s="472">
        <v>24</v>
      </c>
      <c r="B56" s="478" t="s">
        <v>571</v>
      </c>
      <c r="C56" s="561">
        <v>0</v>
      </c>
      <c r="D56" s="561">
        <v>0</v>
      </c>
      <c r="E56" s="565">
        <f t="shared" ref="E56:E69" si="4">C56+D56</f>
        <v>0</v>
      </c>
      <c r="F56" s="561">
        <v>0</v>
      </c>
      <c r="G56" s="561">
        <v>0</v>
      </c>
      <c r="H56" s="565">
        <f t="shared" ref="H56:H69" si="5">F56+G56</f>
        <v>0</v>
      </c>
      <c r="I56" s="558"/>
      <c r="J56" s="558"/>
      <c r="K56" s="558"/>
      <c r="L56" s="558"/>
      <c r="M56" s="558"/>
      <c r="N56" s="558"/>
      <c r="O56" s="558"/>
    </row>
    <row r="57" spans="1:15">
      <c r="A57" s="472">
        <v>25</v>
      </c>
      <c r="B57" s="463" t="s">
        <v>572</v>
      </c>
      <c r="C57" s="561">
        <v>0</v>
      </c>
      <c r="D57" s="561">
        <v>0</v>
      </c>
      <c r="E57" s="565">
        <f t="shared" si="4"/>
        <v>0</v>
      </c>
      <c r="F57" s="561">
        <v>0</v>
      </c>
      <c r="G57" s="561">
        <v>0</v>
      </c>
      <c r="H57" s="565">
        <f t="shared" si="5"/>
        <v>0</v>
      </c>
      <c r="I57" s="558"/>
      <c r="J57" s="558"/>
      <c r="K57" s="558"/>
      <c r="L57" s="558"/>
      <c r="M57" s="558"/>
      <c r="N57" s="558"/>
      <c r="O57" s="558"/>
    </row>
    <row r="58" spans="1:15">
      <c r="A58" s="472">
        <v>26</v>
      </c>
      <c r="B58" s="463" t="s">
        <v>573</v>
      </c>
      <c r="C58" s="561">
        <v>0</v>
      </c>
      <c r="D58" s="561">
        <v>0</v>
      </c>
      <c r="E58" s="565">
        <f t="shared" si="4"/>
        <v>0</v>
      </c>
      <c r="F58" s="561">
        <v>0</v>
      </c>
      <c r="G58" s="561">
        <v>0</v>
      </c>
      <c r="H58" s="565">
        <f t="shared" si="5"/>
        <v>0</v>
      </c>
      <c r="I58" s="558"/>
      <c r="J58" s="558"/>
      <c r="K58" s="558"/>
      <c r="L58" s="558"/>
      <c r="M58" s="558"/>
      <c r="N58" s="558"/>
      <c r="O58" s="558"/>
    </row>
    <row r="59" spans="1:15">
      <c r="A59" s="472">
        <v>27</v>
      </c>
      <c r="B59" s="463" t="s">
        <v>574</v>
      </c>
      <c r="C59" s="566">
        <f>SUM(C60:C61)</f>
        <v>23845347.84</v>
      </c>
      <c r="D59" s="566">
        <f>SUM(D60:D61)</f>
        <v>0</v>
      </c>
      <c r="E59" s="565">
        <f t="shared" si="4"/>
        <v>23845347.84</v>
      </c>
      <c r="F59" s="566">
        <f>SUM(F60:F61)</f>
        <v>23845347.84</v>
      </c>
      <c r="G59" s="566">
        <f>SUM(G60:G61)</f>
        <v>0</v>
      </c>
      <c r="H59" s="565">
        <f t="shared" si="5"/>
        <v>23845347.84</v>
      </c>
      <c r="I59" s="558"/>
      <c r="J59" s="558"/>
      <c r="K59" s="558"/>
      <c r="L59" s="558"/>
      <c r="M59" s="558"/>
      <c r="N59" s="558"/>
      <c r="O59" s="558"/>
    </row>
    <row r="60" spans="1:15">
      <c r="A60" s="472">
        <v>27.1</v>
      </c>
      <c r="B60" s="474" t="s">
        <v>575</v>
      </c>
      <c r="C60" s="561">
        <v>23845347.84</v>
      </c>
      <c r="D60" s="561">
        <v>0</v>
      </c>
      <c r="E60" s="565">
        <f t="shared" si="4"/>
        <v>23845347.84</v>
      </c>
      <c r="F60" s="561">
        <v>23845347.84</v>
      </c>
      <c r="G60" s="561">
        <v>0</v>
      </c>
      <c r="H60" s="565">
        <f t="shared" si="5"/>
        <v>23845347.84</v>
      </c>
      <c r="I60" s="558"/>
      <c r="J60" s="558"/>
      <c r="K60" s="558"/>
      <c r="L60" s="558"/>
      <c r="M60" s="558"/>
      <c r="N60" s="558"/>
      <c r="O60" s="558"/>
    </row>
    <row r="61" spans="1:15">
      <c r="A61" s="472">
        <v>27.2</v>
      </c>
      <c r="B61" s="474" t="s">
        <v>576</v>
      </c>
      <c r="C61" s="561">
        <v>0</v>
      </c>
      <c r="D61" s="561">
        <v>0</v>
      </c>
      <c r="E61" s="565">
        <f t="shared" si="4"/>
        <v>0</v>
      </c>
      <c r="F61" s="561">
        <v>0</v>
      </c>
      <c r="G61" s="561">
        <v>0</v>
      </c>
      <c r="H61" s="565">
        <f t="shared" si="5"/>
        <v>0</v>
      </c>
      <c r="I61" s="558"/>
      <c r="J61" s="558"/>
      <c r="K61" s="558"/>
      <c r="L61" s="558"/>
      <c r="M61" s="558"/>
      <c r="N61" s="558"/>
      <c r="O61" s="558"/>
    </row>
    <row r="62" spans="1:15">
      <c r="A62" s="472">
        <v>28</v>
      </c>
      <c r="B62" s="481" t="s">
        <v>577</v>
      </c>
      <c r="C62" s="561">
        <v>0</v>
      </c>
      <c r="D62" s="561">
        <v>0</v>
      </c>
      <c r="E62" s="565">
        <f t="shared" si="4"/>
        <v>0</v>
      </c>
      <c r="F62" s="561">
        <v>0</v>
      </c>
      <c r="G62" s="561">
        <v>0</v>
      </c>
      <c r="H62" s="565">
        <f t="shared" si="5"/>
        <v>0</v>
      </c>
      <c r="I62" s="558"/>
      <c r="J62" s="558"/>
      <c r="K62" s="558"/>
      <c r="L62" s="558"/>
      <c r="M62" s="558"/>
      <c r="N62" s="558"/>
      <c r="O62" s="558"/>
    </row>
    <row r="63" spans="1:15">
      <c r="A63" s="472">
        <v>29</v>
      </c>
      <c r="B63" s="463" t="s">
        <v>578</v>
      </c>
      <c r="C63" s="566">
        <f>SUM(C64:C66)</f>
        <v>0</v>
      </c>
      <c r="D63" s="566">
        <f>SUM(D64:D66)</f>
        <v>0</v>
      </c>
      <c r="E63" s="565">
        <f t="shared" si="4"/>
        <v>0</v>
      </c>
      <c r="F63" s="566">
        <f>SUM(F64:F66)</f>
        <v>53016.414797886995</v>
      </c>
      <c r="G63" s="566">
        <f>SUM(G64:G66)</f>
        <v>0</v>
      </c>
      <c r="H63" s="565">
        <f t="shared" si="5"/>
        <v>53016.414797886995</v>
      </c>
      <c r="I63" s="558"/>
      <c r="J63" s="558"/>
      <c r="K63" s="558"/>
      <c r="L63" s="558"/>
      <c r="M63" s="558"/>
      <c r="N63" s="558"/>
      <c r="O63" s="558"/>
    </row>
    <row r="64" spans="1:15">
      <c r="A64" s="472">
        <v>29.1</v>
      </c>
      <c r="B64" s="466" t="s">
        <v>579</v>
      </c>
      <c r="C64" s="561">
        <v>0</v>
      </c>
      <c r="D64" s="561">
        <v>0</v>
      </c>
      <c r="E64" s="565">
        <f t="shared" si="4"/>
        <v>0</v>
      </c>
      <c r="F64" s="561">
        <v>0</v>
      </c>
      <c r="G64" s="561">
        <v>0</v>
      </c>
      <c r="H64" s="565">
        <f t="shared" si="5"/>
        <v>0</v>
      </c>
      <c r="I64" s="558"/>
      <c r="J64" s="558"/>
      <c r="K64" s="558"/>
      <c r="L64" s="558"/>
      <c r="M64" s="558"/>
      <c r="N64" s="558"/>
      <c r="O64" s="558"/>
    </row>
    <row r="65" spans="1:15" ht="24.95" customHeight="1">
      <c r="A65" s="472">
        <v>29.2</v>
      </c>
      <c r="B65" s="476" t="s">
        <v>580</v>
      </c>
      <c r="C65" s="561">
        <v>0</v>
      </c>
      <c r="D65" s="561">
        <v>0</v>
      </c>
      <c r="E65" s="565">
        <f t="shared" si="4"/>
        <v>0</v>
      </c>
      <c r="F65" s="561">
        <v>0</v>
      </c>
      <c r="G65" s="561">
        <v>0</v>
      </c>
      <c r="H65" s="565">
        <f t="shared" si="5"/>
        <v>0</v>
      </c>
      <c r="I65" s="558"/>
      <c r="J65" s="558"/>
      <c r="K65" s="558"/>
      <c r="L65" s="558"/>
      <c r="M65" s="558"/>
      <c r="N65" s="558"/>
      <c r="O65" s="558"/>
    </row>
    <row r="66" spans="1:15" ht="22.5" customHeight="1">
      <c r="A66" s="472">
        <v>29.3</v>
      </c>
      <c r="B66" s="476" t="s">
        <v>581</v>
      </c>
      <c r="C66" s="561">
        <v>0</v>
      </c>
      <c r="D66" s="561">
        <v>0</v>
      </c>
      <c r="E66" s="565">
        <f t="shared" si="4"/>
        <v>0</v>
      </c>
      <c r="F66" s="561">
        <v>53016.414797886995</v>
      </c>
      <c r="G66" s="561">
        <v>0</v>
      </c>
      <c r="H66" s="565">
        <f t="shared" si="5"/>
        <v>53016.414797886995</v>
      </c>
      <c r="I66" s="558"/>
      <c r="J66" s="558"/>
      <c r="K66" s="558"/>
      <c r="L66" s="558"/>
      <c r="M66" s="558"/>
      <c r="N66" s="558"/>
      <c r="O66" s="558"/>
    </row>
    <row r="67" spans="1:15">
      <c r="A67" s="472">
        <v>30</v>
      </c>
      <c r="B67" s="463" t="s">
        <v>582</v>
      </c>
      <c r="C67" s="561">
        <v>346379760.41582596</v>
      </c>
      <c r="D67" s="561">
        <v>0</v>
      </c>
      <c r="E67" s="565">
        <f t="shared" si="4"/>
        <v>346379760.41582596</v>
      </c>
      <c r="F67" s="561">
        <v>308559576.59407169</v>
      </c>
      <c r="G67" s="561">
        <v>0</v>
      </c>
      <c r="H67" s="565">
        <f t="shared" si="5"/>
        <v>308559576.59407169</v>
      </c>
      <c r="I67" s="558"/>
      <c r="J67" s="558"/>
      <c r="K67" s="558"/>
      <c r="L67" s="558"/>
      <c r="M67" s="558"/>
      <c r="N67" s="558"/>
      <c r="O67" s="558"/>
    </row>
    <row r="68" spans="1:15">
      <c r="A68" s="472">
        <v>31</v>
      </c>
      <c r="B68" s="482" t="s">
        <v>779</v>
      </c>
      <c r="C68" s="566">
        <f>SUM(C55,C56,C57,C58,C59,C62,C63,C67)</f>
        <v>484655108.255826</v>
      </c>
      <c r="D68" s="566">
        <f>SUM(D55,D56,D57,D58,D59,D62,D63,D67)</f>
        <v>0</v>
      </c>
      <c r="E68" s="565">
        <f t="shared" si="4"/>
        <v>484655108.255826</v>
      </c>
      <c r="F68" s="566">
        <f>SUM(F55,F56,F57,F58,F59,F62,F63,F67)</f>
        <v>446887940.84886956</v>
      </c>
      <c r="G68" s="566">
        <f>SUM(G55,G56,G57,G58,G59,G62,G63,G67)</f>
        <v>0</v>
      </c>
      <c r="H68" s="565">
        <f t="shared" si="5"/>
        <v>446887940.84886956</v>
      </c>
      <c r="I68" s="558"/>
      <c r="J68" s="558"/>
      <c r="K68" s="558"/>
      <c r="L68" s="558"/>
      <c r="M68" s="558"/>
      <c r="N68" s="558"/>
      <c r="O68" s="558"/>
    </row>
    <row r="69" spans="1:15">
      <c r="A69" s="472">
        <v>32</v>
      </c>
      <c r="B69" s="483" t="s">
        <v>584</v>
      </c>
      <c r="C69" s="566">
        <f>SUM(C53,C68)</f>
        <v>830405016.82541478</v>
      </c>
      <c r="D69" s="566">
        <f>SUM(D53,D68)</f>
        <v>1133816008.5161119</v>
      </c>
      <c r="E69" s="565">
        <f t="shared" si="4"/>
        <v>1964221025.3415265</v>
      </c>
      <c r="F69" s="566">
        <f>SUM(F53,F68)</f>
        <v>704136594.04548454</v>
      </c>
      <c r="G69" s="566">
        <f>SUM(G53,G68)</f>
        <v>1322222322.2534158</v>
      </c>
      <c r="H69" s="565">
        <f t="shared" si="5"/>
        <v>2026358916.2989004</v>
      </c>
      <c r="I69" s="558"/>
      <c r="J69" s="558"/>
      <c r="K69" s="558"/>
      <c r="L69" s="558"/>
      <c r="M69" s="558"/>
      <c r="N69" s="558"/>
      <c r="O69" s="558"/>
    </row>
    <row r="70" spans="1:15">
      <c r="I70" s="558"/>
    </row>
    <row r="71" spans="1:15">
      <c r="I71" s="558"/>
    </row>
    <row r="72" spans="1:15">
      <c r="B72" s="485" t="s">
        <v>780</v>
      </c>
      <c r="I72" s="558"/>
    </row>
    <row r="73" spans="1:15">
      <c r="I73" s="558"/>
    </row>
    <row r="74" spans="1:15">
      <c r="I74" s="558"/>
    </row>
    <row r="75" spans="1:15">
      <c r="I75" s="558"/>
    </row>
    <row r="76" spans="1:15">
      <c r="I76" s="558"/>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X35"/>
  <sheetViews>
    <sheetView showGridLines="0" zoomScale="80" zoomScaleNormal="80" workbookViewId="0"/>
  </sheetViews>
  <sheetFormatPr defaultColWidth="9.140625" defaultRowHeight="12.75"/>
  <cols>
    <col min="1" max="1" width="11.85546875" style="351" bestFit="1" customWidth="1"/>
    <col min="2" max="2" width="93.42578125" style="351" customWidth="1"/>
    <col min="3" max="3" width="17.42578125" style="351" bestFit="1" customWidth="1"/>
    <col min="4" max="5" width="16.140625" style="351" customWidth="1"/>
    <col min="6" max="6" width="16.140625" style="369" customWidth="1"/>
    <col min="7" max="7" width="25.140625" style="369" customWidth="1"/>
    <col min="8" max="8" width="16.140625" style="351" customWidth="1"/>
    <col min="9" max="11" width="16.140625" style="369" customWidth="1"/>
    <col min="12" max="12" width="26.140625" style="369" customWidth="1"/>
    <col min="13" max="16384" width="9.140625" style="351"/>
  </cols>
  <sheetData>
    <row r="1" spans="1:24" ht="13.5">
      <c r="A1" s="268" t="s">
        <v>30</v>
      </c>
      <c r="B1" s="338" t="str">
        <f>'Info '!C2</f>
        <v>JSC Cartu Bank</v>
      </c>
      <c r="F1" s="351"/>
      <c r="G1" s="351"/>
      <c r="I1" s="351"/>
      <c r="J1" s="351"/>
      <c r="K1" s="351"/>
      <c r="L1" s="351"/>
    </row>
    <row r="2" spans="1:24">
      <c r="A2" s="268" t="s">
        <v>31</v>
      </c>
      <c r="B2" s="537">
        <f>'1. key ratios '!B2</f>
        <v>46022</v>
      </c>
      <c r="F2" s="351"/>
      <c r="G2" s="351"/>
      <c r="I2" s="351"/>
      <c r="J2" s="351"/>
      <c r="K2" s="351"/>
      <c r="L2" s="351"/>
    </row>
    <row r="3" spans="1:24">
      <c r="A3" s="269" t="s">
        <v>466</v>
      </c>
      <c r="F3" s="351"/>
      <c r="G3" s="351"/>
      <c r="I3" s="351"/>
      <c r="J3" s="351"/>
      <c r="K3" s="351"/>
      <c r="L3" s="351"/>
    </row>
    <row r="4" spans="1:24">
      <c r="F4" s="351"/>
      <c r="G4" s="351"/>
      <c r="I4" s="351"/>
      <c r="J4" s="351"/>
      <c r="K4" s="351"/>
      <c r="L4" s="351"/>
    </row>
    <row r="5" spans="1:24" ht="37.5" customHeight="1">
      <c r="A5" s="783" t="s">
        <v>483</v>
      </c>
      <c r="B5" s="784"/>
      <c r="C5" s="829" t="s">
        <v>467</v>
      </c>
      <c r="D5" s="830"/>
      <c r="E5" s="830"/>
      <c r="F5" s="830"/>
      <c r="G5" s="830"/>
      <c r="H5" s="829" t="s">
        <v>627</v>
      </c>
      <c r="I5" s="831"/>
      <c r="J5" s="831"/>
      <c r="K5" s="831"/>
      <c r="L5" s="832"/>
    </row>
    <row r="6" spans="1:24" ht="39.6" customHeight="1">
      <c r="A6" s="787"/>
      <c r="B6" s="788"/>
      <c r="C6" s="271"/>
      <c r="D6" s="349" t="s">
        <v>648</v>
      </c>
      <c r="E6" s="349" t="s">
        <v>647</v>
      </c>
      <c r="F6" s="349" t="s">
        <v>646</v>
      </c>
      <c r="G6" s="349" t="s">
        <v>645</v>
      </c>
      <c r="H6" s="370"/>
      <c r="I6" s="349" t="s">
        <v>648</v>
      </c>
      <c r="J6" s="349" t="s">
        <v>647</v>
      </c>
      <c r="K6" s="349" t="s">
        <v>646</v>
      </c>
      <c r="L6" s="349" t="s">
        <v>645</v>
      </c>
    </row>
    <row r="7" spans="1:24" ht="18">
      <c r="A7" s="340">
        <v>1</v>
      </c>
      <c r="B7" s="355" t="s">
        <v>486</v>
      </c>
      <c r="C7" s="698">
        <v>7950386.7084566737</v>
      </c>
      <c r="D7" s="699">
        <v>7265920.7696682308</v>
      </c>
      <c r="E7" s="699">
        <v>217406.05215999999</v>
      </c>
      <c r="F7" s="699">
        <v>467059.88662844378</v>
      </c>
      <c r="G7" s="700">
        <v>0</v>
      </c>
      <c r="H7" s="699">
        <v>204936.88580445989</v>
      </c>
      <c r="I7" s="699">
        <v>142741.61973033613</v>
      </c>
      <c r="J7" s="699">
        <v>3387.3672570309609</v>
      </c>
      <c r="K7" s="699">
        <v>58807.898817092821</v>
      </c>
      <c r="L7" s="699">
        <v>0</v>
      </c>
      <c r="N7" s="704"/>
      <c r="O7" s="704"/>
      <c r="P7" s="704"/>
      <c r="Q7" s="704"/>
      <c r="R7" s="704"/>
      <c r="S7" s="704"/>
      <c r="T7" s="704"/>
      <c r="U7" s="704"/>
      <c r="V7" s="704"/>
      <c r="W7" s="704"/>
      <c r="X7" s="704"/>
    </row>
    <row r="8" spans="1:24">
      <c r="A8" s="340">
        <v>2</v>
      </c>
      <c r="B8" s="355" t="s">
        <v>399</v>
      </c>
      <c r="C8" s="698">
        <v>26986085.957893014</v>
      </c>
      <c r="D8" s="699">
        <v>26831842.565063987</v>
      </c>
      <c r="E8" s="699">
        <v>922.25</v>
      </c>
      <c r="F8" s="701">
        <v>153321.14282903375</v>
      </c>
      <c r="G8" s="701">
        <v>0</v>
      </c>
      <c r="H8" s="699">
        <v>179109.84614482569</v>
      </c>
      <c r="I8" s="701">
        <v>161355.7712360507</v>
      </c>
      <c r="J8" s="701">
        <v>92.225000000000009</v>
      </c>
      <c r="K8" s="701">
        <v>17661.849908774981</v>
      </c>
      <c r="L8" s="701">
        <v>0</v>
      </c>
      <c r="N8" s="704"/>
      <c r="O8" s="704"/>
      <c r="P8" s="704"/>
      <c r="Q8" s="704"/>
      <c r="R8" s="704"/>
      <c r="S8" s="704"/>
      <c r="T8" s="704"/>
      <c r="U8" s="704"/>
      <c r="V8" s="704"/>
      <c r="W8" s="704"/>
      <c r="X8" s="704"/>
    </row>
    <row r="9" spans="1:24">
      <c r="A9" s="340">
        <v>3</v>
      </c>
      <c r="B9" s="355" t="s">
        <v>400</v>
      </c>
      <c r="C9" s="698">
        <v>0</v>
      </c>
      <c r="D9" s="699">
        <v>0</v>
      </c>
      <c r="E9" s="699">
        <v>0</v>
      </c>
      <c r="F9" s="702">
        <v>0</v>
      </c>
      <c r="G9" s="702">
        <v>0</v>
      </c>
      <c r="H9" s="699">
        <v>0</v>
      </c>
      <c r="I9" s="702">
        <v>0</v>
      </c>
      <c r="J9" s="702">
        <v>0</v>
      </c>
      <c r="K9" s="702">
        <v>0</v>
      </c>
      <c r="L9" s="702">
        <v>0</v>
      </c>
      <c r="N9" s="704"/>
      <c r="O9" s="704"/>
      <c r="P9" s="704"/>
      <c r="Q9" s="704"/>
      <c r="R9" s="704"/>
      <c r="S9" s="704"/>
      <c r="T9" s="704"/>
      <c r="U9" s="704"/>
      <c r="V9" s="704"/>
      <c r="W9" s="704"/>
      <c r="X9" s="704"/>
    </row>
    <row r="10" spans="1:24">
      <c r="A10" s="340">
        <v>4</v>
      </c>
      <c r="B10" s="355" t="s">
        <v>487</v>
      </c>
      <c r="C10" s="698">
        <v>96384394.478741229</v>
      </c>
      <c r="D10" s="699">
        <v>71667403.422786027</v>
      </c>
      <c r="E10" s="699">
        <v>5486589.9546638587</v>
      </c>
      <c r="F10" s="702">
        <v>19230401.101291362</v>
      </c>
      <c r="G10" s="702">
        <v>0</v>
      </c>
      <c r="H10" s="699">
        <v>471301.77566669718</v>
      </c>
      <c r="I10" s="702">
        <v>307367.55635837931</v>
      </c>
      <c r="J10" s="702">
        <v>26850.48514615521</v>
      </c>
      <c r="K10" s="702">
        <v>137083.73416216258</v>
      </c>
      <c r="L10" s="702">
        <v>0</v>
      </c>
      <c r="N10" s="704"/>
      <c r="O10" s="704"/>
      <c r="P10" s="704"/>
      <c r="Q10" s="704"/>
      <c r="R10" s="704"/>
      <c r="S10" s="704"/>
      <c r="T10" s="704"/>
      <c r="U10" s="704"/>
      <c r="V10" s="704"/>
      <c r="W10" s="704"/>
      <c r="X10" s="704"/>
    </row>
    <row r="11" spans="1:24">
      <c r="A11" s="340">
        <v>5</v>
      </c>
      <c r="B11" s="355" t="s">
        <v>401</v>
      </c>
      <c r="C11" s="698">
        <v>91254544.568826333</v>
      </c>
      <c r="D11" s="699">
        <v>82620118.489175856</v>
      </c>
      <c r="E11" s="699">
        <v>7509775.5404894846</v>
      </c>
      <c r="F11" s="702">
        <v>1124650.5391609999</v>
      </c>
      <c r="G11" s="702">
        <v>0</v>
      </c>
      <c r="H11" s="699">
        <v>1051462.0439042835</v>
      </c>
      <c r="I11" s="702">
        <v>197868.83713979903</v>
      </c>
      <c r="J11" s="702">
        <v>781138.4184282684</v>
      </c>
      <c r="K11" s="702">
        <v>72454.788336216268</v>
      </c>
      <c r="L11" s="702">
        <v>0</v>
      </c>
      <c r="N11" s="704"/>
      <c r="O11" s="704"/>
      <c r="P11" s="704"/>
      <c r="Q11" s="704"/>
      <c r="R11" s="704"/>
      <c r="S11" s="704"/>
      <c r="T11" s="704"/>
      <c r="U11" s="704"/>
      <c r="V11" s="704"/>
      <c r="W11" s="704"/>
      <c r="X11" s="704"/>
    </row>
    <row r="12" spans="1:24">
      <c r="A12" s="340">
        <v>6</v>
      </c>
      <c r="B12" s="355" t="s">
        <v>402</v>
      </c>
      <c r="C12" s="698">
        <v>26213383.857580531</v>
      </c>
      <c r="D12" s="699">
        <v>25201652.784319066</v>
      </c>
      <c r="E12" s="699">
        <v>1010927.0032614666</v>
      </c>
      <c r="F12" s="702">
        <v>804.07</v>
      </c>
      <c r="G12" s="702">
        <v>0</v>
      </c>
      <c r="H12" s="699">
        <v>86048.483879569845</v>
      </c>
      <c r="I12" s="702">
        <v>80189.778859569851</v>
      </c>
      <c r="J12" s="702">
        <v>5054.6350199999997</v>
      </c>
      <c r="K12" s="702">
        <v>804.07</v>
      </c>
      <c r="L12" s="702">
        <v>0</v>
      </c>
      <c r="N12" s="704"/>
      <c r="O12" s="704"/>
      <c r="P12" s="704"/>
      <c r="Q12" s="704"/>
      <c r="R12" s="704"/>
      <c r="S12" s="704"/>
      <c r="T12" s="704"/>
      <c r="U12" s="704"/>
      <c r="V12" s="704"/>
      <c r="W12" s="704"/>
      <c r="X12" s="704"/>
    </row>
    <row r="13" spans="1:24">
      <c r="A13" s="340">
        <v>7</v>
      </c>
      <c r="B13" s="355" t="s">
        <v>403</v>
      </c>
      <c r="C13" s="698">
        <v>18700438.768720273</v>
      </c>
      <c r="D13" s="699">
        <v>11417935.680095095</v>
      </c>
      <c r="E13" s="699">
        <v>6589229.5269131763</v>
      </c>
      <c r="F13" s="702">
        <v>693273.56171200005</v>
      </c>
      <c r="G13" s="702">
        <v>0</v>
      </c>
      <c r="H13" s="699">
        <v>65851.951695660755</v>
      </c>
      <c r="I13" s="702">
        <v>35897.652567739613</v>
      </c>
      <c r="J13" s="702">
        <v>26487.931319361167</v>
      </c>
      <c r="K13" s="702">
        <v>3466.36780856</v>
      </c>
      <c r="L13" s="702">
        <v>0</v>
      </c>
      <c r="N13" s="704"/>
      <c r="O13" s="704"/>
      <c r="P13" s="704"/>
      <c r="Q13" s="704"/>
      <c r="R13" s="704"/>
      <c r="S13" s="704"/>
      <c r="T13" s="704"/>
      <c r="U13" s="704"/>
      <c r="V13" s="704"/>
      <c r="W13" s="704"/>
      <c r="X13" s="704"/>
    </row>
    <row r="14" spans="1:24">
      <c r="A14" s="340">
        <v>8</v>
      </c>
      <c r="B14" s="355" t="s">
        <v>404</v>
      </c>
      <c r="C14" s="698">
        <v>6624236.251287397</v>
      </c>
      <c r="D14" s="699">
        <v>5821093.8800105024</v>
      </c>
      <c r="E14" s="699">
        <v>542028.16281600005</v>
      </c>
      <c r="F14" s="702">
        <v>261114.20846089465</v>
      </c>
      <c r="G14" s="702">
        <v>0</v>
      </c>
      <c r="H14" s="699">
        <v>127574.23575061196</v>
      </c>
      <c r="I14" s="702">
        <v>5983.7751036825357</v>
      </c>
      <c r="J14" s="702">
        <v>645.80912149183473</v>
      </c>
      <c r="K14" s="702">
        <v>120944.65152543758</v>
      </c>
      <c r="L14" s="702">
        <v>0</v>
      </c>
      <c r="N14" s="704"/>
      <c r="O14" s="704"/>
      <c r="P14" s="704"/>
      <c r="Q14" s="704"/>
      <c r="R14" s="704"/>
      <c r="S14" s="704"/>
      <c r="T14" s="704"/>
      <c r="U14" s="704"/>
      <c r="V14" s="704"/>
      <c r="W14" s="704"/>
      <c r="X14" s="704"/>
    </row>
    <row r="15" spans="1:24">
      <c r="A15" s="340">
        <v>9</v>
      </c>
      <c r="B15" s="355" t="s">
        <v>405</v>
      </c>
      <c r="C15" s="698">
        <v>212234665.01329297</v>
      </c>
      <c r="D15" s="699">
        <v>209168069.36488402</v>
      </c>
      <c r="E15" s="699">
        <v>0</v>
      </c>
      <c r="F15" s="702">
        <v>3066595.6484089531</v>
      </c>
      <c r="G15" s="702">
        <v>0</v>
      </c>
      <c r="H15" s="699">
        <v>1820477.7524263668</v>
      </c>
      <c r="I15" s="702">
        <v>1151406.0441516633</v>
      </c>
      <c r="J15" s="702">
        <v>0</v>
      </c>
      <c r="K15" s="702">
        <v>669071.70827470312</v>
      </c>
      <c r="L15" s="702">
        <v>0</v>
      </c>
      <c r="N15" s="704"/>
      <c r="O15" s="704"/>
      <c r="P15" s="704"/>
      <c r="Q15" s="704"/>
      <c r="R15" s="704"/>
      <c r="S15" s="704"/>
      <c r="T15" s="704"/>
      <c r="U15" s="704"/>
      <c r="V15" s="704"/>
      <c r="W15" s="704"/>
      <c r="X15" s="704"/>
    </row>
    <row r="16" spans="1:24">
      <c r="A16" s="340">
        <v>10</v>
      </c>
      <c r="B16" s="355" t="s">
        <v>406</v>
      </c>
      <c r="C16" s="698">
        <v>5550281.830116</v>
      </c>
      <c r="D16" s="699">
        <v>5550281.830116</v>
      </c>
      <c r="E16" s="699">
        <v>0</v>
      </c>
      <c r="F16" s="702">
        <v>0</v>
      </c>
      <c r="G16" s="702">
        <v>0</v>
      </c>
      <c r="H16" s="699">
        <v>7734.5775815207571</v>
      </c>
      <c r="I16" s="702">
        <v>7734.5775815207571</v>
      </c>
      <c r="J16" s="702">
        <v>0</v>
      </c>
      <c r="K16" s="702">
        <v>0</v>
      </c>
      <c r="L16" s="702">
        <v>0</v>
      </c>
      <c r="N16" s="704"/>
      <c r="O16" s="704"/>
      <c r="P16" s="704"/>
      <c r="Q16" s="704"/>
      <c r="R16" s="704"/>
      <c r="S16" s="704"/>
      <c r="T16" s="704"/>
      <c r="U16" s="704"/>
      <c r="V16" s="704"/>
      <c r="W16" s="704"/>
      <c r="X16" s="704"/>
    </row>
    <row r="17" spans="1:24">
      <c r="A17" s="340">
        <v>11</v>
      </c>
      <c r="B17" s="355" t="s">
        <v>407</v>
      </c>
      <c r="C17" s="698">
        <v>573288.50999999989</v>
      </c>
      <c r="D17" s="699">
        <v>573288.50999999989</v>
      </c>
      <c r="E17" s="699">
        <v>0</v>
      </c>
      <c r="F17" s="702">
        <v>0</v>
      </c>
      <c r="G17" s="702">
        <v>0</v>
      </c>
      <c r="H17" s="699">
        <v>70.21415407045906</v>
      </c>
      <c r="I17" s="702">
        <v>70.21415407045906</v>
      </c>
      <c r="J17" s="702">
        <v>0</v>
      </c>
      <c r="K17" s="702">
        <v>0</v>
      </c>
      <c r="L17" s="702">
        <v>0</v>
      </c>
      <c r="N17" s="704"/>
      <c r="O17" s="704"/>
      <c r="P17" s="704"/>
      <c r="Q17" s="704"/>
      <c r="R17" s="704"/>
      <c r="S17" s="704"/>
      <c r="T17" s="704"/>
      <c r="U17" s="704"/>
      <c r="V17" s="704"/>
      <c r="W17" s="704"/>
      <c r="X17" s="704"/>
    </row>
    <row r="18" spans="1:24">
      <c r="A18" s="340">
        <v>12</v>
      </c>
      <c r="B18" s="355" t="s">
        <v>408</v>
      </c>
      <c r="C18" s="698">
        <v>47473624.488058619</v>
      </c>
      <c r="D18" s="699">
        <v>21443364.90166603</v>
      </c>
      <c r="E18" s="699">
        <v>34868.907426000005</v>
      </c>
      <c r="F18" s="702">
        <v>25995390.678966574</v>
      </c>
      <c r="G18" s="702">
        <v>0</v>
      </c>
      <c r="H18" s="699">
        <v>11053984.337055041</v>
      </c>
      <c r="I18" s="702">
        <v>88566.724124839253</v>
      </c>
      <c r="J18" s="702">
        <v>136.89129575687392</v>
      </c>
      <c r="K18" s="702">
        <v>10965280.721634446</v>
      </c>
      <c r="L18" s="702">
        <v>0</v>
      </c>
      <c r="N18" s="704"/>
      <c r="O18" s="704"/>
      <c r="P18" s="704"/>
      <c r="Q18" s="704"/>
      <c r="R18" s="704"/>
      <c r="S18" s="704"/>
      <c r="T18" s="704"/>
      <c r="U18" s="704"/>
      <c r="V18" s="704"/>
      <c r="W18" s="704"/>
      <c r="X18" s="704"/>
    </row>
    <row r="19" spans="1:24">
      <c r="A19" s="340">
        <v>13</v>
      </c>
      <c r="B19" s="355" t="s">
        <v>409</v>
      </c>
      <c r="C19" s="698">
        <v>17699896.242387764</v>
      </c>
      <c r="D19" s="699">
        <v>12320668.942249479</v>
      </c>
      <c r="E19" s="699">
        <v>2337949.464705633</v>
      </c>
      <c r="F19" s="702">
        <v>3041277.8354326505</v>
      </c>
      <c r="G19" s="702">
        <v>0</v>
      </c>
      <c r="H19" s="699">
        <v>1618723.1483003495</v>
      </c>
      <c r="I19" s="702">
        <v>34993.442990794159</v>
      </c>
      <c r="J19" s="702">
        <v>11006.729939555678</v>
      </c>
      <c r="K19" s="702">
        <v>1572722.9753700001</v>
      </c>
      <c r="L19" s="702">
        <v>0</v>
      </c>
      <c r="N19" s="704"/>
      <c r="O19" s="704"/>
      <c r="P19" s="704"/>
      <c r="Q19" s="704"/>
      <c r="R19" s="704"/>
      <c r="S19" s="704"/>
      <c r="T19" s="704"/>
      <c r="U19" s="704"/>
      <c r="V19" s="704"/>
      <c r="W19" s="704"/>
      <c r="X19" s="704"/>
    </row>
    <row r="20" spans="1:24">
      <c r="A20" s="340">
        <v>14</v>
      </c>
      <c r="B20" s="355" t="s">
        <v>410</v>
      </c>
      <c r="C20" s="698">
        <v>48027757.148094416</v>
      </c>
      <c r="D20" s="699">
        <v>27291710.328623712</v>
      </c>
      <c r="E20" s="699">
        <v>5243445.4762161775</v>
      </c>
      <c r="F20" s="702">
        <v>15022209.366379526</v>
      </c>
      <c r="G20" s="702">
        <v>470391.97687499999</v>
      </c>
      <c r="H20" s="699">
        <v>408400.45312734414</v>
      </c>
      <c r="I20" s="702">
        <v>90943.826622593755</v>
      </c>
      <c r="J20" s="702">
        <v>22178.196447543552</v>
      </c>
      <c r="K20" s="702">
        <v>292926.47017283185</v>
      </c>
      <c r="L20" s="702">
        <v>2351.959884375</v>
      </c>
      <c r="N20" s="704"/>
      <c r="O20" s="704"/>
      <c r="P20" s="704"/>
      <c r="Q20" s="704"/>
      <c r="R20" s="704"/>
      <c r="S20" s="704"/>
      <c r="T20" s="704"/>
      <c r="U20" s="704"/>
      <c r="V20" s="704"/>
      <c r="W20" s="704"/>
      <c r="X20" s="704"/>
    </row>
    <row r="21" spans="1:24">
      <c r="A21" s="340">
        <v>15</v>
      </c>
      <c r="B21" s="355" t="s">
        <v>411</v>
      </c>
      <c r="C21" s="698">
        <v>2788668.1924510002</v>
      </c>
      <c r="D21" s="699">
        <v>2352946.8200000003</v>
      </c>
      <c r="E21" s="699">
        <v>0</v>
      </c>
      <c r="F21" s="702">
        <v>435721.37245100003</v>
      </c>
      <c r="G21" s="702">
        <v>0</v>
      </c>
      <c r="H21" s="699">
        <v>78684.079959133465</v>
      </c>
      <c r="I21" s="702">
        <v>1653.2945199999999</v>
      </c>
      <c r="J21" s="702">
        <v>0</v>
      </c>
      <c r="K21" s="702">
        <v>77030.785439133469</v>
      </c>
      <c r="L21" s="702">
        <v>0</v>
      </c>
      <c r="N21" s="704"/>
      <c r="O21" s="704"/>
      <c r="P21" s="704"/>
      <c r="Q21" s="704"/>
      <c r="R21" s="704"/>
      <c r="S21" s="704"/>
      <c r="T21" s="704"/>
      <c r="U21" s="704"/>
      <c r="V21" s="704"/>
      <c r="W21" s="704"/>
      <c r="X21" s="704"/>
    </row>
    <row r="22" spans="1:24">
      <c r="A22" s="340">
        <v>16</v>
      </c>
      <c r="B22" s="355" t="s">
        <v>412</v>
      </c>
      <c r="C22" s="698">
        <v>76048462.363392487</v>
      </c>
      <c r="D22" s="699">
        <v>0</v>
      </c>
      <c r="E22" s="699">
        <v>76048462.363392487</v>
      </c>
      <c r="F22" s="702">
        <v>0</v>
      </c>
      <c r="G22" s="702">
        <v>0</v>
      </c>
      <c r="H22" s="699">
        <v>7223941.2174200006</v>
      </c>
      <c r="I22" s="702">
        <v>0</v>
      </c>
      <c r="J22" s="702">
        <v>7223941.2174200006</v>
      </c>
      <c r="K22" s="702">
        <v>0</v>
      </c>
      <c r="L22" s="702">
        <v>0</v>
      </c>
      <c r="N22" s="704"/>
      <c r="O22" s="704"/>
      <c r="P22" s="704"/>
      <c r="Q22" s="704"/>
      <c r="R22" s="704"/>
      <c r="S22" s="704"/>
      <c r="T22" s="704"/>
      <c r="U22" s="704"/>
      <c r="V22" s="704"/>
      <c r="W22" s="704"/>
      <c r="X22" s="704"/>
    </row>
    <row r="23" spans="1:24">
      <c r="A23" s="340">
        <v>17</v>
      </c>
      <c r="B23" s="355" t="s">
        <v>490</v>
      </c>
      <c r="C23" s="698">
        <v>104441076.66460763</v>
      </c>
      <c r="D23" s="699">
        <v>104441076.66460763</v>
      </c>
      <c r="E23" s="699">
        <v>0</v>
      </c>
      <c r="F23" s="702">
        <v>0</v>
      </c>
      <c r="G23" s="702">
        <v>0</v>
      </c>
      <c r="H23" s="699">
        <v>544833.52663217264</v>
      </c>
      <c r="I23" s="702">
        <v>544833.52663217264</v>
      </c>
      <c r="J23" s="702">
        <v>0</v>
      </c>
      <c r="K23" s="702">
        <v>0</v>
      </c>
      <c r="L23" s="702">
        <v>0</v>
      </c>
      <c r="N23" s="704"/>
      <c r="O23" s="704"/>
      <c r="P23" s="704"/>
      <c r="Q23" s="704"/>
      <c r="R23" s="704"/>
      <c r="S23" s="704"/>
      <c r="T23" s="704"/>
      <c r="U23" s="704"/>
      <c r="V23" s="704"/>
      <c r="W23" s="704"/>
      <c r="X23" s="704"/>
    </row>
    <row r="24" spans="1:24">
      <c r="A24" s="340">
        <v>18</v>
      </c>
      <c r="B24" s="355" t="s">
        <v>413</v>
      </c>
      <c r="C24" s="698">
        <v>20247816.278768409</v>
      </c>
      <c r="D24" s="699">
        <v>20247816.278768409</v>
      </c>
      <c r="E24" s="699">
        <v>0</v>
      </c>
      <c r="F24" s="702">
        <v>0</v>
      </c>
      <c r="G24" s="702">
        <v>0</v>
      </c>
      <c r="H24" s="699">
        <v>465539.68187739182</v>
      </c>
      <c r="I24" s="702">
        <v>465539.68187739182</v>
      </c>
      <c r="J24" s="702">
        <v>0</v>
      </c>
      <c r="K24" s="702">
        <v>0</v>
      </c>
      <c r="L24" s="702">
        <v>0</v>
      </c>
      <c r="N24" s="704"/>
      <c r="O24" s="704"/>
      <c r="P24" s="704"/>
      <c r="Q24" s="704"/>
      <c r="R24" s="704"/>
      <c r="S24" s="704"/>
      <c r="T24" s="704"/>
      <c r="U24" s="704"/>
      <c r="V24" s="704"/>
      <c r="W24" s="704"/>
      <c r="X24" s="704"/>
    </row>
    <row r="25" spans="1:24">
      <c r="A25" s="340">
        <v>19</v>
      </c>
      <c r="B25" s="355" t="s">
        <v>414</v>
      </c>
      <c r="C25" s="698">
        <v>18391124.967796929</v>
      </c>
      <c r="D25" s="699">
        <v>18391124.967796929</v>
      </c>
      <c r="E25" s="699">
        <v>0</v>
      </c>
      <c r="F25" s="702">
        <v>0</v>
      </c>
      <c r="G25" s="702">
        <v>0</v>
      </c>
      <c r="H25" s="699">
        <v>118659.14413839082</v>
      </c>
      <c r="I25" s="702">
        <v>118659.14413839082</v>
      </c>
      <c r="J25" s="702">
        <v>0</v>
      </c>
      <c r="K25" s="702">
        <v>0</v>
      </c>
      <c r="L25" s="702">
        <v>0</v>
      </c>
      <c r="N25" s="704"/>
      <c r="O25" s="704"/>
      <c r="P25" s="704"/>
      <c r="Q25" s="704"/>
      <c r="R25" s="704"/>
      <c r="S25" s="704"/>
      <c r="T25" s="704"/>
      <c r="U25" s="704"/>
      <c r="V25" s="704"/>
      <c r="W25" s="704"/>
      <c r="X25" s="704"/>
    </row>
    <row r="26" spans="1:24">
      <c r="A26" s="340">
        <v>20</v>
      </c>
      <c r="B26" s="355" t="s">
        <v>489</v>
      </c>
      <c r="C26" s="698">
        <v>61756908.083744511</v>
      </c>
      <c r="D26" s="699">
        <v>50466309.954774588</v>
      </c>
      <c r="E26" s="699">
        <v>11290598.128969923</v>
      </c>
      <c r="F26" s="702">
        <v>0</v>
      </c>
      <c r="G26" s="702">
        <v>0</v>
      </c>
      <c r="H26" s="699">
        <v>1666170.4366661732</v>
      </c>
      <c r="I26" s="702">
        <v>222557.81073207266</v>
      </c>
      <c r="J26" s="702">
        <v>1443612.6259341014</v>
      </c>
      <c r="K26" s="702">
        <v>0</v>
      </c>
      <c r="L26" s="702">
        <v>0</v>
      </c>
      <c r="N26" s="704"/>
      <c r="O26" s="704"/>
      <c r="P26" s="704"/>
      <c r="Q26" s="704"/>
      <c r="R26" s="704"/>
      <c r="S26" s="704"/>
      <c r="T26" s="704"/>
      <c r="U26" s="704"/>
      <c r="V26" s="704"/>
      <c r="W26" s="704"/>
      <c r="X26" s="704"/>
    </row>
    <row r="27" spans="1:24">
      <c r="A27" s="340">
        <v>21</v>
      </c>
      <c r="B27" s="355" t="s">
        <v>415</v>
      </c>
      <c r="C27" s="698">
        <v>7681583.3390766839</v>
      </c>
      <c r="D27" s="699">
        <v>7681583.3390766839</v>
      </c>
      <c r="E27" s="699">
        <v>0</v>
      </c>
      <c r="F27" s="702">
        <v>0</v>
      </c>
      <c r="G27" s="702">
        <v>0</v>
      </c>
      <c r="H27" s="699">
        <v>10480.078517534739</v>
      </c>
      <c r="I27" s="702">
        <v>10480.078517534739</v>
      </c>
      <c r="J27" s="702">
        <v>0</v>
      </c>
      <c r="K27" s="702">
        <v>0</v>
      </c>
      <c r="L27" s="702">
        <v>0</v>
      </c>
      <c r="N27" s="704"/>
      <c r="O27" s="704"/>
      <c r="P27" s="704"/>
      <c r="Q27" s="704"/>
      <c r="R27" s="704"/>
      <c r="S27" s="704"/>
      <c r="T27" s="704"/>
      <c r="U27" s="704"/>
      <c r="V27" s="704"/>
      <c r="W27" s="704"/>
      <c r="X27" s="704"/>
    </row>
    <row r="28" spans="1:24">
      <c r="A28" s="340">
        <v>22</v>
      </c>
      <c r="B28" s="355" t="s">
        <v>416</v>
      </c>
      <c r="C28" s="698">
        <v>38180902.04574585</v>
      </c>
      <c r="D28" s="699">
        <v>35450378.313980341</v>
      </c>
      <c r="E28" s="699">
        <v>0</v>
      </c>
      <c r="F28" s="702">
        <v>2730523.731765511</v>
      </c>
      <c r="G28" s="702">
        <v>0</v>
      </c>
      <c r="H28" s="699">
        <v>471369.85274714406</v>
      </c>
      <c r="I28" s="702">
        <v>3534.4147800000005</v>
      </c>
      <c r="J28" s="702">
        <v>0</v>
      </c>
      <c r="K28" s="702">
        <v>467835.43796714407</v>
      </c>
      <c r="L28" s="702">
        <v>0</v>
      </c>
      <c r="N28" s="704"/>
      <c r="O28" s="704"/>
      <c r="P28" s="704"/>
      <c r="Q28" s="704"/>
      <c r="R28" s="704"/>
      <c r="S28" s="704"/>
      <c r="T28" s="704"/>
      <c r="U28" s="704"/>
      <c r="V28" s="704"/>
      <c r="W28" s="704"/>
      <c r="X28" s="704"/>
    </row>
    <row r="29" spans="1:24">
      <c r="A29" s="340">
        <v>23</v>
      </c>
      <c r="B29" s="355" t="s">
        <v>417</v>
      </c>
      <c r="C29" s="698">
        <v>81380690.210778922</v>
      </c>
      <c r="D29" s="699">
        <v>74927929.459271789</v>
      </c>
      <c r="E29" s="699">
        <v>2782026.4325183695</v>
      </c>
      <c r="F29" s="702">
        <v>3670734.3189887735</v>
      </c>
      <c r="G29" s="702">
        <v>0</v>
      </c>
      <c r="H29" s="699">
        <v>418587.77602469397</v>
      </c>
      <c r="I29" s="702">
        <v>333512.0963912459</v>
      </c>
      <c r="J29" s="702">
        <v>8197.6318129674328</v>
      </c>
      <c r="K29" s="702">
        <v>76878.04782048073</v>
      </c>
      <c r="L29" s="702">
        <v>0</v>
      </c>
      <c r="N29" s="704"/>
      <c r="O29" s="704"/>
      <c r="P29" s="704"/>
      <c r="Q29" s="704"/>
      <c r="R29" s="704"/>
      <c r="S29" s="704"/>
      <c r="T29" s="704"/>
      <c r="U29" s="704"/>
      <c r="V29" s="704"/>
      <c r="W29" s="704"/>
      <c r="X29" s="704"/>
    </row>
    <row r="30" spans="1:24">
      <c r="A30" s="340">
        <v>24</v>
      </c>
      <c r="B30" s="355" t="s">
        <v>488</v>
      </c>
      <c r="C30" s="698">
        <v>40581419.250450477</v>
      </c>
      <c r="D30" s="699">
        <v>34490899.215382338</v>
      </c>
      <c r="E30" s="699">
        <v>2647883.7270391467</v>
      </c>
      <c r="F30" s="702">
        <v>3442636.3080289997</v>
      </c>
      <c r="G30" s="702">
        <v>0</v>
      </c>
      <c r="H30" s="699">
        <v>1027321.7049026021</v>
      </c>
      <c r="I30" s="702">
        <v>98676.926291170254</v>
      </c>
      <c r="J30" s="702">
        <v>11002.274198119356</v>
      </c>
      <c r="K30" s="702">
        <v>917642.50441331242</v>
      </c>
      <c r="L30" s="702">
        <v>0</v>
      </c>
      <c r="N30" s="704"/>
      <c r="O30" s="704"/>
      <c r="P30" s="704"/>
      <c r="Q30" s="704"/>
      <c r="R30" s="704"/>
      <c r="S30" s="704"/>
      <c r="T30" s="704"/>
      <c r="U30" s="704"/>
      <c r="V30" s="704"/>
      <c r="W30" s="704"/>
      <c r="X30" s="704"/>
    </row>
    <row r="31" spans="1:24">
      <c r="A31" s="340">
        <v>25</v>
      </c>
      <c r="B31" s="355" t="s">
        <v>418</v>
      </c>
      <c r="C31" s="698">
        <v>122638075.76517615</v>
      </c>
      <c r="D31" s="699">
        <v>114831857.57434522</v>
      </c>
      <c r="E31" s="699">
        <v>1576024.2823839651</v>
      </c>
      <c r="F31" s="702">
        <v>5684917.5537950052</v>
      </c>
      <c r="G31" s="702">
        <v>545276.35465200001</v>
      </c>
      <c r="H31" s="699">
        <v>2428520.8045912385</v>
      </c>
      <c r="I31" s="702">
        <v>461402.81983773108</v>
      </c>
      <c r="J31" s="702">
        <v>3645.6173843063343</v>
      </c>
      <c r="K31" s="702">
        <v>1962308.9312497934</v>
      </c>
      <c r="L31" s="702">
        <v>1163.4361194079513</v>
      </c>
      <c r="N31" s="704"/>
      <c r="O31" s="704"/>
      <c r="P31" s="704"/>
      <c r="Q31" s="704"/>
      <c r="R31" s="704"/>
      <c r="S31" s="704"/>
      <c r="T31" s="704"/>
      <c r="U31" s="704"/>
      <c r="V31" s="704"/>
      <c r="W31" s="704"/>
      <c r="X31" s="704"/>
    </row>
    <row r="32" spans="1:24">
      <c r="A32" s="340">
        <v>26</v>
      </c>
      <c r="B32" s="355" t="s">
        <v>485</v>
      </c>
      <c r="C32" s="698">
        <v>296975.07028299995</v>
      </c>
      <c r="D32" s="699">
        <v>136874.31488300001</v>
      </c>
      <c r="E32" s="699">
        <v>5995</v>
      </c>
      <c r="F32" s="702">
        <v>154105.75540000043</v>
      </c>
      <c r="G32" s="702">
        <v>0</v>
      </c>
      <c r="H32" s="699">
        <v>156207.78769766039</v>
      </c>
      <c r="I32" s="702">
        <v>2737.4862976600011</v>
      </c>
      <c r="J32" s="702">
        <v>599.5</v>
      </c>
      <c r="K32" s="702">
        <v>152870.80140000043</v>
      </c>
      <c r="L32" s="702">
        <v>0</v>
      </c>
      <c r="N32" s="704"/>
      <c r="O32" s="704"/>
      <c r="P32" s="704"/>
      <c r="Q32" s="704"/>
      <c r="R32" s="704"/>
      <c r="S32" s="704"/>
      <c r="T32" s="704"/>
      <c r="U32" s="704"/>
      <c r="V32" s="704"/>
      <c r="W32" s="704"/>
      <c r="X32" s="704"/>
    </row>
    <row r="33" spans="1:24" ht="15">
      <c r="A33" s="340">
        <v>27</v>
      </c>
      <c r="B33" s="402" t="s">
        <v>64</v>
      </c>
      <c r="C33" s="703">
        <v>1180106686.0557272</v>
      </c>
      <c r="D33" s="703">
        <v>970592148.37154496</v>
      </c>
      <c r="E33" s="703">
        <v>123324132.27295567</v>
      </c>
      <c r="F33" s="703">
        <v>85174737.079699725</v>
      </c>
      <c r="G33" s="703">
        <v>1015668.3315270001</v>
      </c>
      <c r="H33" s="703">
        <v>31705991.796664935</v>
      </c>
      <c r="I33" s="703">
        <v>4568707.1006364077</v>
      </c>
      <c r="J33" s="703">
        <v>9567977.5557246581</v>
      </c>
      <c r="K33" s="703">
        <v>17565791.74430009</v>
      </c>
      <c r="L33" s="703">
        <v>3515.3960037829511</v>
      </c>
      <c r="N33" s="704"/>
      <c r="O33" s="704"/>
      <c r="P33" s="704"/>
      <c r="Q33" s="704"/>
      <c r="R33" s="704"/>
      <c r="S33" s="704"/>
      <c r="T33" s="704"/>
      <c r="U33" s="704"/>
      <c r="V33" s="704"/>
      <c r="W33" s="704"/>
      <c r="X33" s="704"/>
    </row>
    <row r="35" spans="1:24">
      <c r="B35" s="401"/>
      <c r="C35" s="401"/>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20"/>
  <sheetViews>
    <sheetView showGridLines="0" zoomScale="80" zoomScaleNormal="80" workbookViewId="0"/>
  </sheetViews>
  <sheetFormatPr defaultColWidth="8.85546875" defaultRowHeight="12"/>
  <cols>
    <col min="1" max="1" width="11.85546875" style="403" bestFit="1" customWidth="1"/>
    <col min="2" max="2" width="68.85546875" style="403" customWidth="1"/>
    <col min="3" max="11" width="28.140625" style="403" customWidth="1"/>
    <col min="12" max="16384" width="8.85546875" style="403"/>
  </cols>
  <sheetData>
    <row r="1" spans="1:11" s="351" customFormat="1" ht="13.5">
      <c r="A1" s="268" t="s">
        <v>30</v>
      </c>
      <c r="B1" s="338" t="str">
        <f>'Info '!C2</f>
        <v>JSC Cartu Bank</v>
      </c>
    </row>
    <row r="2" spans="1:11" s="351" customFormat="1" ht="12.75">
      <c r="A2" s="268" t="s">
        <v>31</v>
      </c>
      <c r="B2" s="537">
        <f>'1. key ratios '!B2</f>
        <v>46022</v>
      </c>
    </row>
    <row r="3" spans="1:11" s="351" customFormat="1" ht="12.75">
      <c r="A3" s="269" t="s">
        <v>468</v>
      </c>
    </row>
    <row r="4" spans="1:11">
      <c r="C4" s="406" t="s">
        <v>662</v>
      </c>
      <c r="D4" s="406" t="s">
        <v>661</v>
      </c>
      <c r="E4" s="406" t="s">
        <v>660</v>
      </c>
      <c r="F4" s="406" t="s">
        <v>659</v>
      </c>
      <c r="G4" s="406" t="s">
        <v>658</v>
      </c>
      <c r="H4" s="406" t="s">
        <v>657</v>
      </c>
      <c r="I4" s="406" t="s">
        <v>656</v>
      </c>
      <c r="J4" s="406" t="s">
        <v>655</v>
      </c>
      <c r="K4" s="406" t="s">
        <v>654</v>
      </c>
    </row>
    <row r="5" spans="1:11" ht="104.1" customHeight="1">
      <c r="A5" s="833" t="s">
        <v>653</v>
      </c>
      <c r="B5" s="834"/>
      <c r="C5" s="405" t="s">
        <v>469</v>
      </c>
      <c r="D5" s="405" t="s">
        <v>470</v>
      </c>
      <c r="E5" s="405" t="s">
        <v>471</v>
      </c>
      <c r="F5" s="405" t="s">
        <v>472</v>
      </c>
      <c r="G5" s="405" t="s">
        <v>473</v>
      </c>
      <c r="H5" s="405" t="s">
        <v>474</v>
      </c>
      <c r="I5" s="405" t="s">
        <v>475</v>
      </c>
      <c r="J5" s="405" t="s">
        <v>476</v>
      </c>
      <c r="K5" s="405" t="s">
        <v>477</v>
      </c>
    </row>
    <row r="6" spans="1:11" ht="12.75">
      <c r="A6" s="340">
        <v>1</v>
      </c>
      <c r="B6" s="340" t="s">
        <v>437</v>
      </c>
      <c r="C6" s="676">
        <v>110626264.66512565</v>
      </c>
      <c r="D6" s="676">
        <v>4096148.4200000004</v>
      </c>
      <c r="E6" s="676">
        <v>0</v>
      </c>
      <c r="F6" s="676">
        <v>0</v>
      </c>
      <c r="G6" s="676">
        <v>818944225.80451488</v>
      </c>
      <c r="H6" s="676">
        <v>7271328.2177604008</v>
      </c>
      <c r="I6" s="676">
        <v>189747449.50176156</v>
      </c>
      <c r="J6" s="676">
        <v>6445131.704800522</v>
      </c>
      <c r="K6" s="676">
        <v>42976137.741764598</v>
      </c>
    </row>
    <row r="7" spans="1:11" ht="12.75">
      <c r="A7" s="340">
        <v>2</v>
      </c>
      <c r="B7" s="340" t="s">
        <v>478</v>
      </c>
      <c r="C7" s="676">
        <v>0</v>
      </c>
      <c r="D7" s="676">
        <v>0</v>
      </c>
      <c r="E7" s="676">
        <v>0</v>
      </c>
      <c r="F7" s="676">
        <v>0</v>
      </c>
      <c r="G7" s="676">
        <v>8103182.7799999993</v>
      </c>
      <c r="H7" s="676">
        <v>9728.160000000149</v>
      </c>
      <c r="I7" s="676">
        <v>24057726.359999999</v>
      </c>
      <c r="J7" s="676">
        <v>8036704.8300000001</v>
      </c>
      <c r="K7" s="676">
        <v>12750998.890000001</v>
      </c>
    </row>
    <row r="8" spans="1:11" ht="12.75">
      <c r="A8" s="340">
        <v>3</v>
      </c>
      <c r="B8" s="340" t="s">
        <v>445</v>
      </c>
      <c r="C8" s="676">
        <v>21961243.632620484</v>
      </c>
      <c r="D8" s="676">
        <v>0</v>
      </c>
      <c r="E8" s="676">
        <v>0</v>
      </c>
      <c r="F8" s="676">
        <v>0</v>
      </c>
      <c r="G8" s="676">
        <v>143390737.13549915</v>
      </c>
      <c r="H8" s="676">
        <v>391454.80351958843</v>
      </c>
      <c r="I8" s="676">
        <v>23532180.925760858</v>
      </c>
      <c r="J8" s="676">
        <v>6996636.6019687522</v>
      </c>
      <c r="K8" s="676">
        <v>7564233.3920311378</v>
      </c>
    </row>
    <row r="9" spans="1:11" ht="12.75">
      <c r="A9" s="340">
        <v>4</v>
      </c>
      <c r="B9" s="360" t="s">
        <v>479</v>
      </c>
      <c r="C9" s="676">
        <v>2388260.0339110792</v>
      </c>
      <c r="D9" s="676">
        <v>305653.88</v>
      </c>
      <c r="E9" s="676">
        <v>0</v>
      </c>
      <c r="F9" s="676">
        <v>0</v>
      </c>
      <c r="G9" s="676">
        <v>64533990.085662097</v>
      </c>
      <c r="H9" s="676">
        <v>3620133.0212799879</v>
      </c>
      <c r="I9" s="676">
        <v>2974167.949066503</v>
      </c>
      <c r="J9" s="676">
        <v>2991808.142327196</v>
      </c>
      <c r="K9" s="676">
        <v>9376392.2989798672</v>
      </c>
    </row>
    <row r="10" spans="1:11" ht="12.75">
      <c r="A10" s="340">
        <v>5</v>
      </c>
      <c r="B10" s="360" t="s">
        <v>480</v>
      </c>
      <c r="C10" s="676">
        <v>0</v>
      </c>
      <c r="D10" s="676">
        <v>0</v>
      </c>
      <c r="E10" s="676">
        <v>0</v>
      </c>
      <c r="F10" s="676">
        <v>0</v>
      </c>
      <c r="G10" s="676">
        <v>0</v>
      </c>
      <c r="H10" s="676">
        <v>0</v>
      </c>
      <c r="I10" s="676">
        <v>0</v>
      </c>
      <c r="J10" s="676">
        <v>0</v>
      </c>
      <c r="K10" s="676">
        <v>0</v>
      </c>
    </row>
    <row r="11" spans="1:11" ht="12.75">
      <c r="A11" s="340">
        <v>6</v>
      </c>
      <c r="B11" s="360" t="s">
        <v>481</v>
      </c>
      <c r="C11" s="676">
        <v>0</v>
      </c>
      <c r="D11" s="676">
        <v>0</v>
      </c>
      <c r="E11" s="676">
        <v>0</v>
      </c>
      <c r="F11" s="676">
        <v>0</v>
      </c>
      <c r="G11" s="676">
        <v>6.0000000667059794E-4</v>
      </c>
      <c r="H11" s="676">
        <v>0</v>
      </c>
      <c r="I11" s="676">
        <v>0</v>
      </c>
      <c r="J11" s="676">
        <v>4.8999999999068677E-3</v>
      </c>
      <c r="K11" s="676">
        <v>500</v>
      </c>
    </row>
    <row r="13" spans="1:11" ht="15">
      <c r="B13" s="404"/>
    </row>
    <row r="14" spans="1:11">
      <c r="C14" s="705"/>
      <c r="D14" s="705"/>
      <c r="E14" s="705"/>
      <c r="F14" s="705"/>
      <c r="G14" s="705"/>
      <c r="H14" s="705"/>
      <c r="I14" s="705"/>
      <c r="J14" s="705"/>
      <c r="K14" s="705"/>
    </row>
    <row r="15" spans="1:11">
      <c r="C15" s="705"/>
      <c r="D15" s="705"/>
      <c r="E15" s="705"/>
      <c r="F15" s="705"/>
      <c r="G15" s="705"/>
      <c r="H15" s="705"/>
      <c r="I15" s="705"/>
      <c r="J15" s="705"/>
      <c r="K15" s="705"/>
    </row>
    <row r="16" spans="1:11">
      <c r="C16" s="705"/>
      <c r="D16" s="705"/>
      <c r="E16" s="705"/>
      <c r="F16" s="705"/>
      <c r="G16" s="705"/>
      <c r="H16" s="705"/>
      <c r="I16" s="705"/>
      <c r="J16" s="705"/>
      <c r="K16" s="705"/>
    </row>
    <row r="17" spans="3:11">
      <c r="C17" s="705"/>
      <c r="D17" s="705"/>
      <c r="E17" s="705"/>
      <c r="F17" s="705"/>
      <c r="G17" s="705"/>
      <c r="H17" s="705"/>
      <c r="I17" s="705"/>
      <c r="J17" s="705"/>
      <c r="K17" s="705"/>
    </row>
    <row r="18" spans="3:11">
      <c r="C18" s="705"/>
      <c r="D18" s="705"/>
      <c r="E18" s="705"/>
      <c r="F18" s="705"/>
      <c r="G18" s="705"/>
      <c r="H18" s="705"/>
      <c r="I18" s="705"/>
      <c r="J18" s="705"/>
      <c r="K18" s="705"/>
    </row>
    <row r="19" spans="3:11">
      <c r="C19" s="705"/>
      <c r="D19" s="705"/>
      <c r="E19" s="705"/>
      <c r="F19" s="705"/>
      <c r="G19" s="705"/>
      <c r="H19" s="705"/>
      <c r="I19" s="705"/>
      <c r="J19" s="705"/>
      <c r="K19" s="705"/>
    </row>
    <row r="20" spans="3:11">
      <c r="C20" s="705"/>
      <c r="D20" s="705"/>
      <c r="E20" s="705"/>
      <c r="F20" s="705"/>
      <c r="G20" s="705"/>
      <c r="H20" s="705"/>
      <c r="I20" s="705"/>
      <c r="J20" s="705"/>
      <c r="K20" s="705"/>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38"/>
  <sheetViews>
    <sheetView showGridLines="0" zoomScale="80" zoomScaleNormal="80" workbookViewId="0"/>
  </sheetViews>
  <sheetFormatPr defaultColWidth="8.85546875" defaultRowHeight="15"/>
  <cols>
    <col min="1" max="1" width="10" style="407" bestFit="1" customWidth="1"/>
    <col min="2" max="2" width="71.85546875" style="407" customWidth="1"/>
    <col min="3" max="3" width="14.42578125" style="407" bestFit="1" customWidth="1"/>
    <col min="4" max="7" width="15.5703125" style="407" customWidth="1"/>
    <col min="8" max="8" width="14.85546875" style="407" bestFit="1" customWidth="1"/>
    <col min="9" max="12" width="17.140625" style="407" customWidth="1"/>
    <col min="13" max="13" width="13.140625" style="407" bestFit="1" customWidth="1"/>
    <col min="14" max="17" width="16.140625" style="407" customWidth="1"/>
    <col min="18" max="18" width="12.28515625" style="407" bestFit="1" customWidth="1"/>
    <col min="19" max="19" width="47" style="407" bestFit="1" customWidth="1"/>
    <col min="20" max="20" width="43.5703125" style="407" bestFit="1" customWidth="1"/>
    <col min="21" max="21" width="46" style="407" bestFit="1" customWidth="1"/>
    <col min="22" max="22" width="43.5703125" style="407" bestFit="1" customWidth="1"/>
    <col min="23" max="16384" width="8.85546875" style="407"/>
  </cols>
  <sheetData>
    <row r="1" spans="1:22">
      <c r="A1" s="268" t="s">
        <v>30</v>
      </c>
      <c r="B1" s="338" t="str">
        <f>'Info '!C2</f>
        <v>JSC Cartu Bank</v>
      </c>
    </row>
    <row r="2" spans="1:22">
      <c r="A2" s="268" t="s">
        <v>31</v>
      </c>
      <c r="B2" s="337">
        <f>'1. key ratios '!B2</f>
        <v>46022</v>
      </c>
    </row>
    <row r="3" spans="1:22">
      <c r="A3" s="269" t="s">
        <v>496</v>
      </c>
      <c r="B3" s="351"/>
    </row>
    <row r="4" spans="1:22">
      <c r="A4" s="269"/>
      <c r="B4" s="351"/>
    </row>
    <row r="5" spans="1:22" ht="24" customHeight="1">
      <c r="A5" s="835" t="s">
        <v>497</v>
      </c>
      <c r="B5" s="836"/>
      <c r="C5" s="840" t="s">
        <v>663</v>
      </c>
      <c r="D5" s="840"/>
      <c r="E5" s="840"/>
      <c r="F5" s="840"/>
      <c r="G5" s="840"/>
      <c r="H5" s="840" t="s">
        <v>515</v>
      </c>
      <c r="I5" s="840"/>
      <c r="J5" s="840"/>
      <c r="K5" s="840"/>
      <c r="L5" s="840"/>
      <c r="M5" s="840" t="s">
        <v>627</v>
      </c>
      <c r="N5" s="840"/>
      <c r="O5" s="840"/>
      <c r="P5" s="840"/>
      <c r="Q5" s="840"/>
      <c r="R5" s="839" t="s">
        <v>498</v>
      </c>
      <c r="S5" s="839" t="s">
        <v>512</v>
      </c>
      <c r="T5" s="839" t="s">
        <v>513</v>
      </c>
      <c r="U5" s="839" t="s">
        <v>672</v>
      </c>
      <c r="V5" s="839" t="s">
        <v>673</v>
      </c>
    </row>
    <row r="6" spans="1:22" ht="36" customHeight="1">
      <c r="A6" s="837"/>
      <c r="B6" s="838"/>
      <c r="C6" s="416"/>
      <c r="D6" s="349" t="s">
        <v>648</v>
      </c>
      <c r="E6" s="349" t="s">
        <v>647</v>
      </c>
      <c r="F6" s="349" t="s">
        <v>646</v>
      </c>
      <c r="G6" s="349" t="s">
        <v>645</v>
      </c>
      <c r="H6" s="416"/>
      <c r="I6" s="349" t="s">
        <v>648</v>
      </c>
      <c r="J6" s="349" t="s">
        <v>647</v>
      </c>
      <c r="K6" s="349" t="s">
        <v>646</v>
      </c>
      <c r="L6" s="349" t="s">
        <v>645</v>
      </c>
      <c r="M6" s="416"/>
      <c r="N6" s="349" t="s">
        <v>648</v>
      </c>
      <c r="O6" s="349" t="s">
        <v>647</v>
      </c>
      <c r="P6" s="349" t="s">
        <v>646</v>
      </c>
      <c r="Q6" s="349" t="s">
        <v>645</v>
      </c>
      <c r="R6" s="839"/>
      <c r="S6" s="839"/>
      <c r="T6" s="839"/>
      <c r="U6" s="839"/>
      <c r="V6" s="839"/>
    </row>
    <row r="7" spans="1:22">
      <c r="A7" s="411">
        <v>1</v>
      </c>
      <c r="B7" s="415" t="s">
        <v>506</v>
      </c>
      <c r="C7" s="706">
        <v>173604.16</v>
      </c>
      <c r="D7" s="706">
        <v>68847.509999999995</v>
      </c>
      <c r="E7" s="706">
        <v>0</v>
      </c>
      <c r="F7" s="706">
        <v>104756.65</v>
      </c>
      <c r="G7" s="706">
        <v>0</v>
      </c>
      <c r="H7" s="706">
        <v>178512.24976444372</v>
      </c>
      <c r="I7" s="706">
        <v>69223.39</v>
      </c>
      <c r="J7" s="706">
        <v>0</v>
      </c>
      <c r="K7" s="706">
        <v>109288.85976444375</v>
      </c>
      <c r="L7" s="706">
        <v>0</v>
      </c>
      <c r="M7" s="706">
        <v>553.64556236139231</v>
      </c>
      <c r="N7" s="706">
        <v>7.2012635391735254</v>
      </c>
      <c r="O7" s="706">
        <v>0</v>
      </c>
      <c r="P7" s="706">
        <v>546.4442988222188</v>
      </c>
      <c r="Q7" s="706">
        <v>0</v>
      </c>
      <c r="R7" s="706">
        <v>6</v>
      </c>
      <c r="S7" s="709">
        <v>0.115</v>
      </c>
      <c r="T7" s="709">
        <v>0.12125932813801633</v>
      </c>
      <c r="U7" s="710">
        <v>0.12394103488073099</v>
      </c>
      <c r="V7" s="706">
        <v>23.537115552107597</v>
      </c>
    </row>
    <row r="8" spans="1:22">
      <c r="A8" s="411">
        <v>2</v>
      </c>
      <c r="B8" s="414" t="s">
        <v>505</v>
      </c>
      <c r="C8" s="706">
        <v>21608035.215199992</v>
      </c>
      <c r="D8" s="706">
        <v>19576403.310099993</v>
      </c>
      <c r="E8" s="706">
        <v>356326.18</v>
      </c>
      <c r="F8" s="706">
        <v>1675305.7250999999</v>
      </c>
      <c r="G8" s="706">
        <v>0</v>
      </c>
      <c r="H8" s="706">
        <v>21892026.501065072</v>
      </c>
      <c r="I8" s="706">
        <v>19840347.382020455</v>
      </c>
      <c r="J8" s="706">
        <v>358531.39450200001</v>
      </c>
      <c r="K8" s="706">
        <v>1693147.7245426138</v>
      </c>
      <c r="L8" s="706">
        <v>0</v>
      </c>
      <c r="M8" s="706">
        <v>239210.14114679879</v>
      </c>
      <c r="N8" s="706">
        <v>111365.30812459749</v>
      </c>
      <c r="O8" s="706">
        <v>4422.7722047356765</v>
      </c>
      <c r="P8" s="706">
        <v>123422.06081746556</v>
      </c>
      <c r="Q8" s="706">
        <v>0</v>
      </c>
      <c r="R8" s="706">
        <v>108</v>
      </c>
      <c r="S8" s="709">
        <v>5.3534039572074685E-2</v>
      </c>
      <c r="T8" s="709">
        <v>5.5043895299775963E-2</v>
      </c>
      <c r="U8" s="710">
        <v>6.5259383864263054E-2</v>
      </c>
      <c r="V8" s="706">
        <v>25.548829507878651</v>
      </c>
    </row>
    <row r="9" spans="1:22">
      <c r="A9" s="411">
        <v>3</v>
      </c>
      <c r="B9" s="414" t="s">
        <v>504</v>
      </c>
      <c r="C9" s="706">
        <v>0</v>
      </c>
      <c r="D9" s="706">
        <v>0</v>
      </c>
      <c r="E9" s="706">
        <v>0</v>
      </c>
      <c r="F9" s="706">
        <v>0</v>
      </c>
      <c r="G9" s="706">
        <v>0</v>
      </c>
      <c r="H9" s="706">
        <v>0</v>
      </c>
      <c r="I9" s="706">
        <v>0</v>
      </c>
      <c r="J9" s="706">
        <v>0</v>
      </c>
      <c r="K9" s="706">
        <v>0</v>
      </c>
      <c r="L9" s="706">
        <v>0</v>
      </c>
      <c r="M9" s="706">
        <v>0</v>
      </c>
      <c r="N9" s="706">
        <v>0</v>
      </c>
      <c r="O9" s="706">
        <v>0</v>
      </c>
      <c r="P9" s="706">
        <v>0</v>
      </c>
      <c r="Q9" s="706">
        <v>0</v>
      </c>
      <c r="R9" s="706">
        <v>0</v>
      </c>
      <c r="S9" s="709">
        <v>0</v>
      </c>
      <c r="T9" s="709">
        <v>0</v>
      </c>
      <c r="U9" s="710">
        <v>0</v>
      </c>
      <c r="V9" s="706">
        <v>0</v>
      </c>
    </row>
    <row r="10" spans="1:22">
      <c r="A10" s="411">
        <v>4</v>
      </c>
      <c r="B10" s="414" t="s">
        <v>503</v>
      </c>
      <c r="C10" s="706">
        <v>0</v>
      </c>
      <c r="D10" s="706">
        <v>0</v>
      </c>
      <c r="E10" s="706">
        <v>0</v>
      </c>
      <c r="F10" s="706">
        <v>0</v>
      </c>
      <c r="G10" s="706">
        <v>0</v>
      </c>
      <c r="H10" s="706">
        <v>0</v>
      </c>
      <c r="I10" s="706">
        <v>0</v>
      </c>
      <c r="J10" s="706">
        <v>0</v>
      </c>
      <c r="K10" s="706">
        <v>0</v>
      </c>
      <c r="L10" s="706">
        <v>0</v>
      </c>
      <c r="M10" s="706">
        <v>0</v>
      </c>
      <c r="N10" s="706">
        <v>0</v>
      </c>
      <c r="O10" s="706">
        <v>0</v>
      </c>
      <c r="P10" s="706">
        <v>0</v>
      </c>
      <c r="Q10" s="706">
        <v>0</v>
      </c>
      <c r="R10" s="706">
        <v>0</v>
      </c>
      <c r="S10" s="709">
        <v>0</v>
      </c>
      <c r="T10" s="709">
        <v>0</v>
      </c>
      <c r="U10" s="710">
        <v>0</v>
      </c>
      <c r="V10" s="706">
        <v>0</v>
      </c>
    </row>
    <row r="11" spans="1:22">
      <c r="A11" s="411">
        <v>5</v>
      </c>
      <c r="B11" s="414" t="s">
        <v>502</v>
      </c>
      <c r="C11" s="706">
        <v>521614.97939999989</v>
      </c>
      <c r="D11" s="706">
        <v>502471.41940000001</v>
      </c>
      <c r="E11" s="706">
        <v>7026.6500000000005</v>
      </c>
      <c r="F11" s="706">
        <v>12116.91</v>
      </c>
      <c r="G11" s="706">
        <v>0</v>
      </c>
      <c r="H11" s="706">
        <v>589262.89313099987</v>
      </c>
      <c r="I11" s="706">
        <v>532299.81313099992</v>
      </c>
      <c r="J11" s="706">
        <v>37022.539999999994</v>
      </c>
      <c r="K11" s="706">
        <v>19940.539999999997</v>
      </c>
      <c r="L11" s="706">
        <v>0</v>
      </c>
      <c r="M11" s="706">
        <v>33051.645877686278</v>
      </c>
      <c r="N11" s="706">
        <v>10643.805877686282</v>
      </c>
      <c r="O11" s="706">
        <v>3702.2539999999999</v>
      </c>
      <c r="P11" s="706">
        <v>18705.585999999999</v>
      </c>
      <c r="Q11" s="706">
        <v>0</v>
      </c>
      <c r="R11" s="706">
        <v>124</v>
      </c>
      <c r="S11" s="709">
        <v>0.10499417917929814</v>
      </c>
      <c r="T11" s="709">
        <v>0.11031858968339349</v>
      </c>
      <c r="U11" s="710">
        <v>0.11037284520130865</v>
      </c>
      <c r="V11" s="706">
        <v>10.014622927014198</v>
      </c>
    </row>
    <row r="12" spans="1:22">
      <c r="A12" s="411">
        <v>6</v>
      </c>
      <c r="B12" s="414" t="s">
        <v>501</v>
      </c>
      <c r="C12" s="706">
        <v>249241.75600000046</v>
      </c>
      <c r="D12" s="706">
        <v>80098.069999999992</v>
      </c>
      <c r="E12" s="706">
        <v>29976.99</v>
      </c>
      <c r="F12" s="706">
        <v>139166.69600000029</v>
      </c>
      <c r="G12" s="706">
        <v>0</v>
      </c>
      <c r="H12" s="706">
        <v>253929.17419400046</v>
      </c>
      <c r="I12" s="706">
        <v>80764.498194</v>
      </c>
      <c r="J12" s="706">
        <v>33997.980000000003</v>
      </c>
      <c r="K12" s="706">
        <v>139166.69600000029</v>
      </c>
      <c r="L12" s="706">
        <v>0</v>
      </c>
      <c r="M12" s="706">
        <v>144181.78396388033</v>
      </c>
      <c r="N12" s="706">
        <v>1615.28996388</v>
      </c>
      <c r="O12" s="706">
        <v>3399.7980000000007</v>
      </c>
      <c r="P12" s="706">
        <v>139166.69600000029</v>
      </c>
      <c r="Q12" s="706">
        <v>0</v>
      </c>
      <c r="R12" s="706">
        <v>1627</v>
      </c>
      <c r="S12" s="709">
        <v>0</v>
      </c>
      <c r="T12" s="709">
        <v>0</v>
      </c>
      <c r="U12" s="710">
        <v>0.14887656660827622</v>
      </c>
      <c r="V12" s="706">
        <v>6.4974130815030477</v>
      </c>
    </row>
    <row r="13" spans="1:22">
      <c r="A13" s="411">
        <v>7</v>
      </c>
      <c r="B13" s="414" t="s">
        <v>500</v>
      </c>
      <c r="C13" s="706">
        <v>21686819.506599996</v>
      </c>
      <c r="D13" s="706">
        <v>20667781.290599994</v>
      </c>
      <c r="E13" s="706">
        <v>724416.00660000008</v>
      </c>
      <c r="F13" s="706">
        <v>294622.20940000005</v>
      </c>
      <c r="G13" s="706">
        <v>0</v>
      </c>
      <c r="H13" s="706">
        <v>21807771.924767807</v>
      </c>
      <c r="I13" s="706">
        <v>20732416.43391446</v>
      </c>
      <c r="J13" s="706">
        <v>733854.67277134757</v>
      </c>
      <c r="K13" s="706">
        <v>341500.81808200001</v>
      </c>
      <c r="L13" s="706">
        <v>0</v>
      </c>
      <c r="M13" s="706">
        <v>78227.901202321038</v>
      </c>
      <c r="N13" s="706">
        <v>33792.715298075629</v>
      </c>
      <c r="O13" s="706">
        <v>1593.2865003784693</v>
      </c>
      <c r="P13" s="706">
        <v>42841.899403866919</v>
      </c>
      <c r="Q13" s="706">
        <v>0</v>
      </c>
      <c r="R13" s="706">
        <v>141</v>
      </c>
      <c r="S13" s="709">
        <v>0.10464161874975708</v>
      </c>
      <c r="T13" s="709">
        <v>0.10998635286131703</v>
      </c>
      <c r="U13" s="710">
        <v>8.4854348660992049E-2</v>
      </c>
      <c r="V13" s="706">
        <v>108.69160936783983</v>
      </c>
    </row>
    <row r="14" spans="1:22">
      <c r="A14" s="409">
        <v>7.1</v>
      </c>
      <c r="B14" s="408" t="s">
        <v>509</v>
      </c>
      <c r="C14" s="706">
        <v>14151966.902600003</v>
      </c>
      <c r="D14" s="706">
        <v>13436331.991400002</v>
      </c>
      <c r="E14" s="706">
        <v>496064.39120000001</v>
      </c>
      <c r="F14" s="706">
        <v>219570.52</v>
      </c>
      <c r="G14" s="706">
        <v>0</v>
      </c>
      <c r="H14" s="706">
        <v>14239722.976884374</v>
      </c>
      <c r="I14" s="706">
        <v>13469675.277906302</v>
      </c>
      <c r="J14" s="706">
        <v>504153.76089607133</v>
      </c>
      <c r="K14" s="706">
        <v>265893.93808200001</v>
      </c>
      <c r="L14" s="706">
        <v>0</v>
      </c>
      <c r="M14" s="706">
        <v>59016.957459792902</v>
      </c>
      <c r="N14" s="706">
        <v>28246.770717127358</v>
      </c>
      <c r="O14" s="706">
        <v>1108.1882704284244</v>
      </c>
      <c r="P14" s="706">
        <v>29661.998472237115</v>
      </c>
      <c r="Q14" s="706">
        <v>0</v>
      </c>
      <c r="R14" s="706">
        <v>71</v>
      </c>
      <c r="S14" s="709">
        <v>0</v>
      </c>
      <c r="T14" s="709">
        <v>0</v>
      </c>
      <c r="U14" s="710">
        <v>7.9440115772505468E-2</v>
      </c>
      <c r="V14" s="706">
        <v>101.97392842210768</v>
      </c>
    </row>
    <row r="15" spans="1:22">
      <c r="A15" s="409">
        <v>7.2</v>
      </c>
      <c r="B15" s="408" t="s">
        <v>511</v>
      </c>
      <c r="C15" s="706">
        <v>5318244.4072000012</v>
      </c>
      <c r="D15" s="706">
        <v>5030613.9024</v>
      </c>
      <c r="E15" s="706">
        <v>212578.81540000002</v>
      </c>
      <c r="F15" s="706">
        <v>75051.689400000003</v>
      </c>
      <c r="G15" s="706">
        <v>0</v>
      </c>
      <c r="H15" s="706">
        <v>5342082.1525969999</v>
      </c>
      <c r="I15" s="706">
        <v>5052595.3826969992</v>
      </c>
      <c r="J15" s="706">
        <v>213879.889900001</v>
      </c>
      <c r="K15" s="706">
        <v>75606.880000000005</v>
      </c>
      <c r="L15" s="706">
        <v>0</v>
      </c>
      <c r="M15" s="706">
        <v>17492.451078878341</v>
      </c>
      <c r="N15" s="706">
        <v>3851.3850386673312</v>
      </c>
      <c r="O15" s="706">
        <v>461.16510858119386</v>
      </c>
      <c r="P15" s="706">
        <v>13179.900931629809</v>
      </c>
      <c r="Q15" s="706">
        <v>0</v>
      </c>
      <c r="R15" s="706">
        <v>46</v>
      </c>
      <c r="S15" s="709">
        <v>0.10410493197880259</v>
      </c>
      <c r="T15" s="709">
        <v>0.10940227929285672</v>
      </c>
      <c r="U15" s="710">
        <v>9.3216210447656961E-2</v>
      </c>
      <c r="V15" s="706">
        <v>118.68891704486062</v>
      </c>
    </row>
    <row r="16" spans="1:22">
      <c r="A16" s="409">
        <v>7.3</v>
      </c>
      <c r="B16" s="408" t="s">
        <v>508</v>
      </c>
      <c r="C16" s="706">
        <v>2216608.1968</v>
      </c>
      <c r="D16" s="706">
        <v>2200835.3968000002</v>
      </c>
      <c r="E16" s="706">
        <v>15772.8</v>
      </c>
      <c r="F16" s="706">
        <v>0</v>
      </c>
      <c r="G16" s="706">
        <v>0</v>
      </c>
      <c r="H16" s="706">
        <v>2225966.7952864361</v>
      </c>
      <c r="I16" s="706">
        <v>2210145.7733111605</v>
      </c>
      <c r="J16" s="706">
        <v>15821.02197527526</v>
      </c>
      <c r="K16" s="706">
        <v>0</v>
      </c>
      <c r="L16" s="706">
        <v>0</v>
      </c>
      <c r="M16" s="706">
        <v>1718.492663649793</v>
      </c>
      <c r="N16" s="706">
        <v>1694.559542280942</v>
      </c>
      <c r="O16" s="706">
        <v>23.933121368851154</v>
      </c>
      <c r="P16" s="706">
        <v>0</v>
      </c>
      <c r="Q16" s="706">
        <v>0</v>
      </c>
      <c r="R16" s="706">
        <v>24</v>
      </c>
      <c r="S16" s="709">
        <v>0.115</v>
      </c>
      <c r="T16" s="709">
        <v>0.12125932813801632</v>
      </c>
      <c r="U16" s="710">
        <v>9.9359221469157058E-2</v>
      </c>
      <c r="V16" s="706">
        <v>127.32067702321763</v>
      </c>
    </row>
    <row r="17" spans="1:22">
      <c r="A17" s="411">
        <v>8</v>
      </c>
      <c r="B17" s="414" t="s">
        <v>507</v>
      </c>
      <c r="C17" s="706">
        <v>0</v>
      </c>
      <c r="D17" s="706">
        <v>0</v>
      </c>
      <c r="E17" s="706">
        <v>0</v>
      </c>
      <c r="F17" s="706">
        <v>0</v>
      </c>
      <c r="G17" s="706">
        <v>0</v>
      </c>
      <c r="H17" s="706">
        <v>0</v>
      </c>
      <c r="I17" s="706">
        <v>0</v>
      </c>
      <c r="J17" s="706">
        <v>0</v>
      </c>
      <c r="K17" s="706">
        <v>0</v>
      </c>
      <c r="L17" s="706">
        <v>0</v>
      </c>
      <c r="M17" s="706">
        <v>0</v>
      </c>
      <c r="N17" s="706">
        <v>0</v>
      </c>
      <c r="O17" s="706">
        <v>0</v>
      </c>
      <c r="P17" s="706">
        <v>0</v>
      </c>
      <c r="Q17" s="706">
        <v>0</v>
      </c>
      <c r="R17" s="706">
        <v>0</v>
      </c>
      <c r="S17" s="709">
        <v>0</v>
      </c>
      <c r="T17" s="709">
        <v>0</v>
      </c>
      <c r="U17" s="710">
        <v>0</v>
      </c>
      <c r="V17" s="706">
        <v>0</v>
      </c>
    </row>
    <row r="18" spans="1:22">
      <c r="A18" s="413">
        <v>9</v>
      </c>
      <c r="B18" s="412" t="s">
        <v>499</v>
      </c>
      <c r="C18" s="707">
        <v>0</v>
      </c>
      <c r="D18" s="707">
        <v>0</v>
      </c>
      <c r="E18" s="707">
        <v>0</v>
      </c>
      <c r="F18" s="707">
        <v>0</v>
      </c>
      <c r="G18" s="707">
        <v>0</v>
      </c>
      <c r="H18" s="707">
        <v>0</v>
      </c>
      <c r="I18" s="707">
        <v>0</v>
      </c>
      <c r="J18" s="707">
        <v>0</v>
      </c>
      <c r="K18" s="707">
        <v>0</v>
      </c>
      <c r="L18" s="707">
        <v>0</v>
      </c>
      <c r="M18" s="707">
        <v>0</v>
      </c>
      <c r="N18" s="707">
        <v>0</v>
      </c>
      <c r="O18" s="707">
        <v>0</v>
      </c>
      <c r="P18" s="707">
        <v>0</v>
      </c>
      <c r="Q18" s="707">
        <v>0</v>
      </c>
      <c r="R18" s="707">
        <v>0</v>
      </c>
      <c r="S18" s="711">
        <v>0</v>
      </c>
      <c r="T18" s="711">
        <v>0</v>
      </c>
      <c r="U18" s="712">
        <v>0</v>
      </c>
      <c r="V18" s="707">
        <v>0</v>
      </c>
    </row>
    <row r="19" spans="1:22">
      <c r="A19" s="411">
        <v>10</v>
      </c>
      <c r="B19" s="410" t="s">
        <v>510</v>
      </c>
      <c r="C19" s="706">
        <v>44239315.617199987</v>
      </c>
      <c r="D19" s="706">
        <v>40895601.600099988</v>
      </c>
      <c r="E19" s="706">
        <v>1117745.8266</v>
      </c>
      <c r="F19" s="706">
        <v>2225968.1905</v>
      </c>
      <c r="G19" s="706">
        <v>0</v>
      </c>
      <c r="H19" s="706">
        <v>44721502.742922321</v>
      </c>
      <c r="I19" s="706">
        <v>41255051.517259918</v>
      </c>
      <c r="J19" s="706">
        <v>1163406.5872733477</v>
      </c>
      <c r="K19" s="706">
        <v>2303044.6383890579</v>
      </c>
      <c r="L19" s="706">
        <v>0</v>
      </c>
      <c r="M19" s="706">
        <v>495225.11775304785</v>
      </c>
      <c r="N19" s="706">
        <v>157424.32052777859</v>
      </c>
      <c r="O19" s="706">
        <v>13118.110705114146</v>
      </c>
      <c r="P19" s="706">
        <v>324682.686520155</v>
      </c>
      <c r="Q19" s="706">
        <v>0</v>
      </c>
      <c r="R19" s="706">
        <v>2006</v>
      </c>
      <c r="S19" s="709">
        <v>6.0118676986819865E-2</v>
      </c>
      <c r="T19" s="709">
        <v>6.2121696816748125E-2</v>
      </c>
      <c r="U19" s="710">
        <v>7.5868778131084127E-2</v>
      </c>
      <c r="V19" s="706">
        <v>66.124368159624169</v>
      </c>
    </row>
    <row r="20" spans="1:22" ht="25.5">
      <c r="A20" s="409">
        <v>10.1</v>
      </c>
      <c r="B20" s="408" t="s">
        <v>514</v>
      </c>
      <c r="C20" s="706">
        <v>0</v>
      </c>
      <c r="D20" s="706">
        <v>0</v>
      </c>
      <c r="E20" s="706">
        <v>0</v>
      </c>
      <c r="F20" s="706">
        <v>0</v>
      </c>
      <c r="G20" s="706">
        <v>0</v>
      </c>
      <c r="H20" s="706">
        <v>0</v>
      </c>
      <c r="I20" s="706">
        <v>0</v>
      </c>
      <c r="J20" s="706">
        <v>0</v>
      </c>
      <c r="K20" s="706">
        <v>0</v>
      </c>
      <c r="L20" s="706">
        <v>0</v>
      </c>
      <c r="M20" s="706">
        <v>0</v>
      </c>
      <c r="N20" s="706">
        <v>0</v>
      </c>
      <c r="O20" s="706">
        <v>0</v>
      </c>
      <c r="P20" s="706">
        <v>0</v>
      </c>
      <c r="Q20" s="706">
        <v>0</v>
      </c>
      <c r="R20" s="706">
        <v>0</v>
      </c>
      <c r="S20" s="709">
        <v>0</v>
      </c>
      <c r="T20" s="709">
        <v>0</v>
      </c>
      <c r="U20" s="710">
        <v>0</v>
      </c>
      <c r="V20" s="706">
        <v>0</v>
      </c>
    </row>
    <row r="25" spans="1:22">
      <c r="C25" s="708"/>
      <c r="D25" s="708"/>
      <c r="E25" s="708"/>
      <c r="F25" s="708"/>
      <c r="G25" s="708"/>
      <c r="H25" s="708"/>
      <c r="I25" s="708"/>
      <c r="J25" s="708"/>
      <c r="K25" s="708"/>
      <c r="L25" s="708"/>
      <c r="M25" s="708"/>
      <c r="N25" s="708"/>
      <c r="O25" s="708"/>
      <c r="P25" s="708"/>
      <c r="Q25" s="708"/>
      <c r="R25" s="708"/>
      <c r="S25" s="708"/>
      <c r="T25" s="708"/>
      <c r="U25" s="708"/>
      <c r="V25" s="708"/>
    </row>
    <row r="26" spans="1:22">
      <c r="C26" s="708"/>
      <c r="D26" s="708"/>
      <c r="E26" s="708"/>
      <c r="F26" s="708"/>
      <c r="G26" s="708"/>
      <c r="H26" s="708"/>
      <c r="I26" s="708"/>
      <c r="J26" s="708"/>
      <c r="K26" s="708"/>
      <c r="L26" s="708"/>
      <c r="M26" s="708"/>
      <c r="N26" s="708"/>
      <c r="O26" s="708"/>
      <c r="P26" s="708"/>
      <c r="Q26" s="708"/>
      <c r="R26" s="708"/>
      <c r="S26" s="708"/>
      <c r="T26" s="708"/>
      <c r="U26" s="708"/>
      <c r="V26" s="708"/>
    </row>
    <row r="27" spans="1:22">
      <c r="C27" s="708"/>
      <c r="D27" s="708"/>
      <c r="E27" s="708"/>
      <c r="F27" s="708"/>
      <c r="G27" s="708"/>
      <c r="H27" s="708"/>
      <c r="I27" s="708"/>
      <c r="J27" s="708"/>
      <c r="K27" s="708"/>
      <c r="L27" s="708"/>
      <c r="M27" s="708"/>
      <c r="N27" s="708"/>
      <c r="O27" s="708"/>
      <c r="P27" s="708"/>
      <c r="Q27" s="708"/>
      <c r="R27" s="708"/>
      <c r="S27" s="708"/>
      <c r="T27" s="708"/>
      <c r="U27" s="708"/>
      <c r="V27" s="708"/>
    </row>
    <row r="28" spans="1:22">
      <c r="C28" s="708"/>
      <c r="D28" s="708"/>
      <c r="E28" s="708"/>
      <c r="F28" s="708"/>
      <c r="G28" s="708"/>
      <c r="H28" s="708"/>
      <c r="I28" s="708"/>
      <c r="J28" s="708"/>
      <c r="K28" s="708"/>
      <c r="L28" s="708"/>
      <c r="M28" s="708"/>
      <c r="N28" s="708"/>
      <c r="O28" s="708"/>
      <c r="P28" s="708"/>
      <c r="Q28" s="708"/>
      <c r="R28" s="708"/>
      <c r="S28" s="708"/>
      <c r="T28" s="708"/>
      <c r="U28" s="708"/>
      <c r="V28" s="708"/>
    </row>
    <row r="29" spans="1:22">
      <c r="C29" s="708"/>
      <c r="D29" s="708"/>
      <c r="E29" s="708"/>
      <c r="F29" s="708"/>
      <c r="G29" s="708"/>
      <c r="H29" s="708"/>
      <c r="I29" s="708"/>
      <c r="J29" s="708"/>
      <c r="K29" s="708"/>
      <c r="L29" s="708"/>
      <c r="M29" s="708"/>
      <c r="N29" s="708"/>
      <c r="O29" s="708"/>
      <c r="P29" s="708"/>
      <c r="Q29" s="708"/>
      <c r="R29" s="708"/>
      <c r="S29" s="708"/>
      <c r="T29" s="708"/>
      <c r="U29" s="708"/>
      <c r="V29" s="708"/>
    </row>
    <row r="30" spans="1:22">
      <c r="C30" s="708"/>
      <c r="D30" s="708"/>
      <c r="E30" s="708"/>
      <c r="F30" s="708"/>
      <c r="G30" s="708"/>
      <c r="H30" s="708"/>
      <c r="I30" s="708"/>
      <c r="J30" s="708"/>
      <c r="K30" s="708"/>
      <c r="L30" s="708"/>
      <c r="M30" s="708"/>
      <c r="N30" s="708"/>
      <c r="O30" s="708"/>
      <c r="P30" s="708"/>
      <c r="Q30" s="708"/>
      <c r="R30" s="708"/>
      <c r="S30" s="708"/>
      <c r="T30" s="708"/>
      <c r="U30" s="708"/>
      <c r="V30" s="708"/>
    </row>
    <row r="31" spans="1:22">
      <c r="C31" s="708"/>
      <c r="D31" s="708"/>
      <c r="E31" s="708"/>
      <c r="F31" s="708"/>
      <c r="G31" s="708"/>
      <c r="H31" s="708"/>
      <c r="I31" s="708"/>
      <c r="J31" s="708"/>
      <c r="K31" s="708"/>
      <c r="L31" s="708"/>
      <c r="M31" s="708"/>
      <c r="N31" s="708"/>
      <c r="O31" s="708"/>
      <c r="P31" s="708"/>
      <c r="Q31" s="708"/>
      <c r="R31" s="708"/>
      <c r="S31" s="708"/>
      <c r="T31" s="708"/>
      <c r="U31" s="708"/>
      <c r="V31" s="708"/>
    </row>
    <row r="32" spans="1:22">
      <c r="C32" s="708"/>
      <c r="D32" s="708"/>
      <c r="E32" s="708"/>
      <c r="F32" s="708"/>
      <c r="G32" s="708"/>
      <c r="H32" s="708"/>
      <c r="I32" s="708"/>
      <c r="J32" s="708"/>
      <c r="K32" s="708"/>
      <c r="L32" s="708"/>
      <c r="M32" s="708"/>
      <c r="N32" s="708"/>
      <c r="O32" s="708"/>
      <c r="P32" s="708"/>
      <c r="Q32" s="708"/>
      <c r="R32" s="708"/>
      <c r="S32" s="708"/>
      <c r="T32" s="708"/>
      <c r="U32" s="708"/>
      <c r="V32" s="708"/>
    </row>
    <row r="33" spans="3:22">
      <c r="C33" s="708"/>
      <c r="D33" s="708"/>
      <c r="E33" s="708"/>
      <c r="F33" s="708"/>
      <c r="G33" s="708"/>
      <c r="H33" s="708"/>
      <c r="I33" s="708"/>
      <c r="J33" s="708"/>
      <c r="K33" s="708"/>
      <c r="L33" s="708"/>
      <c r="M33" s="708"/>
      <c r="N33" s="708"/>
      <c r="O33" s="708"/>
      <c r="P33" s="708"/>
      <c r="Q33" s="708"/>
      <c r="R33" s="708"/>
      <c r="S33" s="708"/>
      <c r="T33" s="708"/>
      <c r="U33" s="708"/>
      <c r="V33" s="708"/>
    </row>
    <row r="34" spans="3:22">
      <c r="C34" s="708"/>
      <c r="D34" s="708"/>
      <c r="E34" s="708"/>
      <c r="F34" s="708"/>
      <c r="G34" s="708"/>
      <c r="H34" s="708"/>
      <c r="I34" s="708"/>
      <c r="J34" s="708"/>
      <c r="K34" s="708"/>
      <c r="L34" s="708"/>
      <c r="M34" s="708"/>
      <c r="N34" s="708"/>
      <c r="O34" s="708"/>
      <c r="P34" s="708"/>
      <c r="Q34" s="708"/>
      <c r="R34" s="708"/>
      <c r="S34" s="708"/>
      <c r="T34" s="708"/>
      <c r="U34" s="708"/>
      <c r="V34" s="708"/>
    </row>
    <row r="35" spans="3:22">
      <c r="C35" s="708"/>
      <c r="D35" s="708"/>
      <c r="E35" s="708"/>
      <c r="F35" s="708"/>
      <c r="G35" s="708"/>
      <c r="H35" s="708"/>
      <c r="I35" s="708"/>
      <c r="J35" s="708"/>
      <c r="K35" s="708"/>
      <c r="L35" s="708"/>
      <c r="M35" s="708"/>
      <c r="N35" s="708"/>
      <c r="O35" s="708"/>
      <c r="P35" s="708"/>
      <c r="Q35" s="708"/>
      <c r="R35" s="708"/>
      <c r="S35" s="708"/>
      <c r="T35" s="708"/>
      <c r="U35" s="708"/>
      <c r="V35" s="708"/>
    </row>
    <row r="36" spans="3:22">
      <c r="C36" s="708"/>
      <c r="D36" s="708"/>
      <c r="E36" s="708"/>
      <c r="F36" s="708"/>
      <c r="G36" s="708"/>
      <c r="H36" s="708"/>
      <c r="I36" s="708"/>
      <c r="J36" s="708"/>
      <c r="K36" s="708"/>
      <c r="L36" s="708"/>
      <c r="M36" s="708"/>
      <c r="N36" s="708"/>
      <c r="O36" s="708"/>
      <c r="P36" s="708"/>
      <c r="Q36" s="708"/>
      <c r="R36" s="708"/>
      <c r="S36" s="708"/>
      <c r="T36" s="708"/>
      <c r="U36" s="708"/>
      <c r="V36" s="708"/>
    </row>
    <row r="37" spans="3:22">
      <c r="C37" s="708"/>
      <c r="D37" s="708"/>
      <c r="E37" s="708"/>
      <c r="F37" s="708"/>
      <c r="G37" s="708"/>
      <c r="H37" s="708"/>
      <c r="I37" s="708"/>
      <c r="J37" s="708"/>
      <c r="K37" s="708"/>
      <c r="L37" s="708"/>
      <c r="M37" s="708"/>
      <c r="N37" s="708"/>
      <c r="O37" s="708"/>
      <c r="P37" s="708"/>
      <c r="Q37" s="708"/>
      <c r="R37" s="708"/>
      <c r="S37" s="708"/>
      <c r="T37" s="708"/>
      <c r="U37" s="708"/>
      <c r="V37" s="708"/>
    </row>
    <row r="38" spans="3:22">
      <c r="C38" s="708"/>
      <c r="D38" s="708"/>
      <c r="E38" s="708"/>
      <c r="F38" s="708"/>
      <c r="G38" s="708"/>
      <c r="H38" s="708"/>
      <c r="I38" s="708"/>
      <c r="J38" s="708"/>
      <c r="K38" s="708"/>
      <c r="L38" s="708"/>
      <c r="M38" s="708"/>
      <c r="N38" s="708"/>
      <c r="O38" s="708"/>
      <c r="P38" s="708"/>
      <c r="Q38" s="708"/>
      <c r="R38" s="708"/>
      <c r="S38" s="708"/>
      <c r="T38" s="708"/>
      <c r="U38" s="708"/>
      <c r="V38" s="708"/>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O47"/>
  <sheetViews>
    <sheetView showGridLines="0" zoomScale="80" zoomScaleNormal="80" workbookViewId="0"/>
  </sheetViews>
  <sheetFormatPr defaultRowHeight="15"/>
  <cols>
    <col min="2" max="2" width="66.5703125" customWidth="1"/>
    <col min="3" max="8" width="17.85546875" style="567" customWidth="1"/>
    <col min="10" max="15" width="15.85546875" bestFit="1" customWidth="1"/>
  </cols>
  <sheetData>
    <row r="1" spans="1:15" s="5" customFormat="1" ht="14.25">
      <c r="A1" s="2" t="s">
        <v>30</v>
      </c>
      <c r="B1" s="3" t="str">
        <f>'Info '!C2</f>
        <v>JSC Cartu Bank</v>
      </c>
      <c r="C1" s="568"/>
      <c r="D1" s="569"/>
      <c r="E1" s="569"/>
      <c r="F1" s="569"/>
      <c r="G1" s="569"/>
      <c r="H1" s="557"/>
    </row>
    <row r="2" spans="1:15" s="5" customFormat="1" ht="14.25">
      <c r="A2" s="2" t="s">
        <v>31</v>
      </c>
      <c r="B2" s="535">
        <f>'1. key ratios '!B2</f>
        <v>46022</v>
      </c>
      <c r="C2" s="568"/>
      <c r="D2" s="569"/>
      <c r="E2" s="569"/>
      <c r="F2" s="569"/>
      <c r="G2" s="569"/>
      <c r="H2" s="557"/>
    </row>
    <row r="4" spans="1:15">
      <c r="A4" s="729" t="s">
        <v>6</v>
      </c>
      <c r="B4" s="731" t="s">
        <v>585</v>
      </c>
      <c r="C4" s="724" t="s">
        <v>522</v>
      </c>
      <c r="D4" s="724"/>
      <c r="E4" s="724"/>
      <c r="F4" s="724" t="s">
        <v>523</v>
      </c>
      <c r="G4" s="724"/>
      <c r="H4" s="725"/>
    </row>
    <row r="5" spans="1:15" ht="15.6" customHeight="1">
      <c r="A5" s="730"/>
      <c r="B5" s="732"/>
      <c r="C5" s="570" t="s">
        <v>32</v>
      </c>
      <c r="D5" s="570" t="s">
        <v>33</v>
      </c>
      <c r="E5" s="570" t="s">
        <v>34</v>
      </c>
      <c r="F5" s="570" t="s">
        <v>32</v>
      </c>
      <c r="G5" s="570" t="s">
        <v>33</v>
      </c>
      <c r="H5" s="570" t="s">
        <v>34</v>
      </c>
    </row>
    <row r="6" spans="1:15">
      <c r="A6" s="298">
        <v>1</v>
      </c>
      <c r="B6" s="299" t="s">
        <v>586</v>
      </c>
      <c r="C6" s="571">
        <f>SUM(C7:C12)</f>
        <v>61576663.627980962</v>
      </c>
      <c r="D6" s="571">
        <f>SUM(D7:D12)</f>
        <v>61694774.527753368</v>
      </c>
      <c r="E6" s="572">
        <f>C6+D6</f>
        <v>123271438.15573433</v>
      </c>
      <c r="F6" s="571">
        <f>SUM(F7:F12)</f>
        <v>50128152.455505058</v>
      </c>
      <c r="G6" s="571">
        <f>SUM(G7:G12)</f>
        <v>61707266.714180775</v>
      </c>
      <c r="H6" s="572">
        <f>F6+G6</f>
        <v>111835419.16968584</v>
      </c>
      <c r="I6" s="567"/>
      <c r="J6" s="567"/>
      <c r="K6" s="567"/>
      <c r="L6" s="567"/>
      <c r="M6" s="567"/>
      <c r="N6" s="567"/>
      <c r="O6" s="567"/>
    </row>
    <row r="7" spans="1:15">
      <c r="A7" s="298">
        <v>1.1000000000000001</v>
      </c>
      <c r="B7" s="300" t="s">
        <v>529</v>
      </c>
      <c r="C7" s="571">
        <v>0</v>
      </c>
      <c r="D7" s="571">
        <v>0</v>
      </c>
      <c r="E7" s="572">
        <f t="shared" ref="E7:E45" si="0">C7+D7</f>
        <v>0</v>
      </c>
      <c r="F7" s="571">
        <v>0</v>
      </c>
      <c r="G7" s="571">
        <v>0</v>
      </c>
      <c r="H7" s="572">
        <f t="shared" ref="H7:H45" si="1">F7+G7</f>
        <v>0</v>
      </c>
      <c r="I7" s="567"/>
      <c r="J7" s="567"/>
      <c r="K7" s="567"/>
      <c r="L7" s="567"/>
      <c r="M7" s="567"/>
      <c r="N7" s="567"/>
      <c r="O7" s="567"/>
    </row>
    <row r="8" spans="1:15">
      <c r="A8" s="298">
        <v>1.2</v>
      </c>
      <c r="B8" s="300" t="s">
        <v>531</v>
      </c>
      <c r="C8" s="571">
        <v>0</v>
      </c>
      <c r="D8" s="571">
        <v>0</v>
      </c>
      <c r="E8" s="572">
        <f t="shared" si="0"/>
        <v>0</v>
      </c>
      <c r="F8" s="571">
        <v>0</v>
      </c>
      <c r="G8" s="571">
        <v>0</v>
      </c>
      <c r="H8" s="572">
        <f t="shared" si="1"/>
        <v>0</v>
      </c>
      <c r="I8" s="567"/>
      <c r="J8" s="567"/>
      <c r="K8" s="567"/>
      <c r="L8" s="567"/>
      <c r="M8" s="567"/>
      <c r="N8" s="567"/>
      <c r="O8" s="567"/>
    </row>
    <row r="9" spans="1:15" ht="21.6" customHeight="1">
      <c r="A9" s="298">
        <v>1.3</v>
      </c>
      <c r="B9" s="300" t="s">
        <v>587</v>
      </c>
      <c r="C9" s="571">
        <v>0</v>
      </c>
      <c r="D9" s="571">
        <v>0</v>
      </c>
      <c r="E9" s="572">
        <f t="shared" si="0"/>
        <v>0</v>
      </c>
      <c r="F9" s="571">
        <v>0</v>
      </c>
      <c r="G9" s="571">
        <v>0</v>
      </c>
      <c r="H9" s="572">
        <f t="shared" si="1"/>
        <v>0</v>
      </c>
      <c r="I9" s="567"/>
      <c r="J9" s="567"/>
      <c r="K9" s="567"/>
      <c r="L9" s="567"/>
      <c r="M9" s="567"/>
      <c r="N9" s="567"/>
      <c r="O9" s="567"/>
    </row>
    <row r="10" spans="1:15">
      <c r="A10" s="298">
        <v>1.4</v>
      </c>
      <c r="B10" s="300" t="s">
        <v>533</v>
      </c>
      <c r="C10" s="571">
        <v>264674.76000000018</v>
      </c>
      <c r="D10" s="571">
        <v>0</v>
      </c>
      <c r="E10" s="572">
        <f t="shared" si="0"/>
        <v>264674.76000000018</v>
      </c>
      <c r="F10" s="571">
        <v>638993.3400000023</v>
      </c>
      <c r="G10" s="571">
        <v>0</v>
      </c>
      <c r="H10" s="572">
        <f t="shared" si="1"/>
        <v>638993.3400000023</v>
      </c>
      <c r="I10" s="567"/>
      <c r="J10" s="567"/>
      <c r="K10" s="567"/>
      <c r="L10" s="567"/>
      <c r="M10" s="567"/>
      <c r="N10" s="567"/>
      <c r="O10" s="567"/>
    </row>
    <row r="11" spans="1:15">
      <c r="A11" s="298">
        <v>1.5</v>
      </c>
      <c r="B11" s="300" t="s">
        <v>537</v>
      </c>
      <c r="C11" s="571">
        <v>61311988.867980964</v>
      </c>
      <c r="D11" s="571">
        <v>61694774.527753368</v>
      </c>
      <c r="E11" s="572">
        <f t="shared" si="0"/>
        <v>123006763.39573434</v>
      </c>
      <c r="F11" s="571">
        <v>49489159.115505055</v>
      </c>
      <c r="G11" s="571">
        <v>61707266.714180775</v>
      </c>
      <c r="H11" s="572">
        <f t="shared" si="1"/>
        <v>111196425.82968584</v>
      </c>
      <c r="I11" s="567"/>
      <c r="J11" s="567"/>
      <c r="K11" s="567"/>
      <c r="L11" s="567"/>
      <c r="M11" s="567"/>
      <c r="N11" s="567"/>
      <c r="O11" s="567"/>
    </row>
    <row r="12" spans="1:15">
      <c r="A12" s="298">
        <v>1.6</v>
      </c>
      <c r="B12" s="301" t="s">
        <v>419</v>
      </c>
      <c r="C12" s="571">
        <v>0</v>
      </c>
      <c r="D12" s="571">
        <v>0</v>
      </c>
      <c r="E12" s="572">
        <f t="shared" si="0"/>
        <v>0</v>
      </c>
      <c r="F12" s="571">
        <v>0</v>
      </c>
      <c r="G12" s="571">
        <v>0</v>
      </c>
      <c r="H12" s="572">
        <f t="shared" si="1"/>
        <v>0</v>
      </c>
      <c r="I12" s="567"/>
      <c r="J12" s="567"/>
      <c r="K12" s="567"/>
      <c r="L12" s="567"/>
      <c r="M12" s="567"/>
      <c r="N12" s="567"/>
      <c r="O12" s="567"/>
    </row>
    <row r="13" spans="1:15">
      <c r="A13" s="298">
        <v>2</v>
      </c>
      <c r="B13" s="302" t="s">
        <v>588</v>
      </c>
      <c r="C13" s="571">
        <f>SUM(C14:C17)</f>
        <v>-15007841.940875931</v>
      </c>
      <c r="D13" s="571">
        <f>SUM(D14:D17)</f>
        <v>-25185656.082676221</v>
      </c>
      <c r="E13" s="572">
        <f t="shared" si="0"/>
        <v>-40193498.02355215</v>
      </c>
      <c r="F13" s="571">
        <f>SUM(F14:F17)</f>
        <v>-12133757.408689609</v>
      </c>
      <c r="G13" s="571">
        <f>SUM(G14:G17)</f>
        <v>-23413369.596622948</v>
      </c>
      <c r="H13" s="572">
        <f t="shared" si="1"/>
        <v>-35547127.005312555</v>
      </c>
      <c r="I13" s="567"/>
      <c r="J13" s="567"/>
      <c r="K13" s="567"/>
      <c r="L13" s="567"/>
      <c r="M13" s="567"/>
      <c r="N13" s="567"/>
      <c r="O13" s="567"/>
    </row>
    <row r="14" spans="1:15">
      <c r="A14" s="298">
        <v>2.1</v>
      </c>
      <c r="B14" s="300" t="s">
        <v>589</v>
      </c>
      <c r="C14" s="571">
        <v>0</v>
      </c>
      <c r="D14" s="571">
        <v>0</v>
      </c>
      <c r="E14" s="572">
        <f t="shared" si="0"/>
        <v>0</v>
      </c>
      <c r="F14" s="571">
        <v>0</v>
      </c>
      <c r="G14" s="571">
        <v>0</v>
      </c>
      <c r="H14" s="572">
        <f t="shared" si="1"/>
        <v>0</v>
      </c>
      <c r="I14" s="567"/>
      <c r="J14" s="567"/>
      <c r="K14" s="567"/>
      <c r="L14" s="567"/>
      <c r="M14" s="567"/>
      <c r="N14" s="567"/>
      <c r="O14" s="567"/>
    </row>
    <row r="15" spans="1:15" ht="24.6" customHeight="1">
      <c r="A15" s="298">
        <v>2.2000000000000002</v>
      </c>
      <c r="B15" s="300" t="s">
        <v>590</v>
      </c>
      <c r="C15" s="571">
        <v>0</v>
      </c>
      <c r="D15" s="571">
        <v>0</v>
      </c>
      <c r="E15" s="572">
        <f t="shared" si="0"/>
        <v>0</v>
      </c>
      <c r="F15" s="571">
        <v>0</v>
      </c>
      <c r="G15" s="571">
        <v>0</v>
      </c>
      <c r="H15" s="572">
        <f t="shared" si="1"/>
        <v>0</v>
      </c>
      <c r="I15" s="567"/>
      <c r="J15" s="567"/>
      <c r="K15" s="567"/>
      <c r="L15" s="567"/>
      <c r="M15" s="567"/>
      <c r="N15" s="567"/>
      <c r="O15" s="567"/>
    </row>
    <row r="16" spans="1:15" ht="20.45" customHeight="1">
      <c r="A16" s="298">
        <v>2.2999999999999998</v>
      </c>
      <c r="B16" s="300" t="s">
        <v>591</v>
      </c>
      <c r="C16" s="571">
        <v>-15007841.940875931</v>
      </c>
      <c r="D16" s="571">
        <v>-25185656.082676221</v>
      </c>
      <c r="E16" s="572">
        <f t="shared" si="0"/>
        <v>-40193498.02355215</v>
      </c>
      <c r="F16" s="571">
        <v>-12133757.408689609</v>
      </c>
      <c r="G16" s="571">
        <v>-23413369.596622948</v>
      </c>
      <c r="H16" s="572">
        <f t="shared" si="1"/>
        <v>-35547127.005312555</v>
      </c>
      <c r="I16" s="567"/>
      <c r="J16" s="567"/>
      <c r="K16" s="567"/>
      <c r="L16" s="567"/>
      <c r="M16" s="567"/>
      <c r="N16" s="567"/>
      <c r="O16" s="567"/>
    </row>
    <row r="17" spans="1:15">
      <c r="A17" s="298">
        <v>2.4</v>
      </c>
      <c r="B17" s="300" t="s">
        <v>592</v>
      </c>
      <c r="C17" s="571">
        <v>0</v>
      </c>
      <c r="D17" s="571">
        <v>0</v>
      </c>
      <c r="E17" s="572">
        <f t="shared" si="0"/>
        <v>0</v>
      </c>
      <c r="F17" s="571">
        <v>0</v>
      </c>
      <c r="G17" s="571">
        <v>0</v>
      </c>
      <c r="H17" s="572">
        <f t="shared" si="1"/>
        <v>0</v>
      </c>
      <c r="I17" s="567"/>
      <c r="J17" s="567"/>
      <c r="K17" s="567"/>
      <c r="L17" s="567"/>
      <c r="M17" s="567"/>
      <c r="N17" s="567"/>
      <c r="O17" s="567"/>
    </row>
    <row r="18" spans="1:15">
      <c r="A18" s="298">
        <v>3</v>
      </c>
      <c r="B18" s="302" t="s">
        <v>593</v>
      </c>
      <c r="C18" s="571">
        <v>1955.26</v>
      </c>
      <c r="D18" s="571">
        <v>0</v>
      </c>
      <c r="E18" s="572">
        <f t="shared" si="0"/>
        <v>1955.26</v>
      </c>
      <c r="F18" s="571">
        <v>0</v>
      </c>
      <c r="G18" s="571">
        <v>0</v>
      </c>
      <c r="H18" s="572">
        <f t="shared" si="1"/>
        <v>0</v>
      </c>
      <c r="I18" s="567"/>
      <c r="J18" s="567"/>
      <c r="K18" s="567"/>
      <c r="L18" s="567"/>
      <c r="M18" s="567"/>
      <c r="N18" s="567"/>
      <c r="O18" s="567"/>
    </row>
    <row r="19" spans="1:15">
      <c r="A19" s="298">
        <v>4</v>
      </c>
      <c r="B19" s="302" t="s">
        <v>594</v>
      </c>
      <c r="C19" s="571">
        <v>4369219.7067</v>
      </c>
      <c r="D19" s="571">
        <v>6628076.5743000004</v>
      </c>
      <c r="E19" s="572">
        <f t="shared" si="0"/>
        <v>10997296.280999999</v>
      </c>
      <c r="F19" s="571">
        <v>4489402.9394000005</v>
      </c>
      <c r="G19" s="571">
        <v>4666473.8492479995</v>
      </c>
      <c r="H19" s="572">
        <f t="shared" si="1"/>
        <v>9155876.788648</v>
      </c>
      <c r="I19" s="567"/>
      <c r="J19" s="567"/>
      <c r="K19" s="567"/>
      <c r="L19" s="567"/>
      <c r="M19" s="567"/>
      <c r="N19" s="567"/>
      <c r="O19" s="567"/>
    </row>
    <row r="20" spans="1:15">
      <c r="A20" s="298">
        <v>5</v>
      </c>
      <c r="B20" s="302" t="s">
        <v>595</v>
      </c>
      <c r="C20" s="571">
        <v>-1560705.38</v>
      </c>
      <c r="D20" s="571">
        <v>-5619007.3059999999</v>
      </c>
      <c r="E20" s="572">
        <f t="shared" si="0"/>
        <v>-7179712.6859999998</v>
      </c>
      <c r="F20" s="571">
        <v>-691063.26</v>
      </c>
      <c r="G20" s="571">
        <v>-4578653.2901999997</v>
      </c>
      <c r="H20" s="572">
        <f t="shared" si="1"/>
        <v>-5269716.5501999995</v>
      </c>
      <c r="I20" s="567"/>
      <c r="J20" s="567"/>
      <c r="K20" s="567"/>
      <c r="L20" s="567"/>
      <c r="M20" s="567"/>
      <c r="N20" s="567"/>
      <c r="O20" s="567"/>
    </row>
    <row r="21" spans="1:15" ht="24" customHeight="1">
      <c r="A21" s="298">
        <v>6</v>
      </c>
      <c r="B21" s="302" t="s">
        <v>596</v>
      </c>
      <c r="C21" s="571">
        <v>0</v>
      </c>
      <c r="D21" s="571">
        <v>0</v>
      </c>
      <c r="E21" s="572">
        <f t="shared" si="0"/>
        <v>0</v>
      </c>
      <c r="F21" s="571">
        <v>0</v>
      </c>
      <c r="G21" s="571">
        <v>0</v>
      </c>
      <c r="H21" s="572">
        <f t="shared" si="1"/>
        <v>0</v>
      </c>
      <c r="I21" s="567"/>
      <c r="J21" s="567"/>
      <c r="K21" s="567"/>
      <c r="L21" s="567"/>
      <c r="M21" s="567"/>
      <c r="N21" s="567"/>
      <c r="O21" s="567"/>
    </row>
    <row r="22" spans="1:15" ht="18.600000000000001" customHeight="1">
      <c r="A22" s="298">
        <v>7</v>
      </c>
      <c r="B22" s="302" t="s">
        <v>597</v>
      </c>
      <c r="C22" s="571">
        <v>0</v>
      </c>
      <c r="D22" s="571">
        <v>10248.547200000001</v>
      </c>
      <c r="E22" s="572">
        <f t="shared" si="0"/>
        <v>10248.547200000001</v>
      </c>
      <c r="F22" s="571">
        <v>151.76</v>
      </c>
      <c r="G22" s="571">
        <v>0</v>
      </c>
      <c r="H22" s="572">
        <f t="shared" si="1"/>
        <v>151.76</v>
      </c>
      <c r="I22" s="567"/>
      <c r="J22" s="567"/>
      <c r="K22" s="567"/>
      <c r="L22" s="567"/>
      <c r="M22" s="567"/>
      <c r="N22" s="567"/>
      <c r="O22" s="567"/>
    </row>
    <row r="23" spans="1:15" ht="25.5" customHeight="1">
      <c r="A23" s="298">
        <v>8</v>
      </c>
      <c r="B23" s="303" t="s">
        <v>598</v>
      </c>
      <c r="C23" s="571">
        <v>-53950</v>
      </c>
      <c r="D23" s="571">
        <v>0</v>
      </c>
      <c r="E23" s="572">
        <f t="shared" si="0"/>
        <v>-53950</v>
      </c>
      <c r="F23" s="571">
        <v>403049.66</v>
      </c>
      <c r="G23" s="571">
        <v>0</v>
      </c>
      <c r="H23" s="572">
        <f t="shared" si="1"/>
        <v>403049.66</v>
      </c>
      <c r="I23" s="567"/>
      <c r="J23" s="567"/>
      <c r="K23" s="567"/>
      <c r="L23" s="567"/>
      <c r="M23" s="567"/>
      <c r="N23" s="567"/>
      <c r="O23" s="567"/>
    </row>
    <row r="24" spans="1:15" ht="34.5" customHeight="1">
      <c r="A24" s="298">
        <v>9</v>
      </c>
      <c r="B24" s="303" t="s">
        <v>599</v>
      </c>
      <c r="C24" s="571">
        <v>0</v>
      </c>
      <c r="D24" s="571">
        <v>0</v>
      </c>
      <c r="E24" s="572">
        <f t="shared" si="0"/>
        <v>0</v>
      </c>
      <c r="F24" s="571">
        <v>0</v>
      </c>
      <c r="G24" s="571">
        <v>0</v>
      </c>
      <c r="H24" s="572">
        <f t="shared" si="1"/>
        <v>0</v>
      </c>
      <c r="I24" s="567"/>
      <c r="J24" s="567"/>
      <c r="K24" s="567"/>
      <c r="L24" s="567"/>
      <c r="M24" s="567"/>
      <c r="N24" s="567"/>
      <c r="O24" s="567"/>
    </row>
    <row r="25" spans="1:15">
      <c r="A25" s="298">
        <v>10</v>
      </c>
      <c r="B25" s="302" t="s">
        <v>600</v>
      </c>
      <c r="C25" s="571">
        <v>10316317.986526025</v>
      </c>
      <c r="D25" s="571">
        <v>0</v>
      </c>
      <c r="E25" s="572">
        <f t="shared" si="0"/>
        <v>10316317.986526025</v>
      </c>
      <c r="F25" s="571">
        <v>11818916.144424997</v>
      </c>
      <c r="G25" s="571">
        <v>0</v>
      </c>
      <c r="H25" s="572">
        <f t="shared" si="1"/>
        <v>11818916.144424997</v>
      </c>
      <c r="I25" s="567"/>
      <c r="J25" s="567"/>
      <c r="K25" s="567"/>
      <c r="L25" s="567"/>
      <c r="M25" s="567"/>
      <c r="N25" s="567"/>
      <c r="O25" s="567"/>
    </row>
    <row r="26" spans="1:15">
      <c r="A26" s="298">
        <v>11</v>
      </c>
      <c r="B26" s="304" t="s">
        <v>601</v>
      </c>
      <c r="C26" s="571">
        <v>649440.38999999966</v>
      </c>
      <c r="D26" s="571">
        <v>0</v>
      </c>
      <c r="E26" s="572">
        <f t="shared" si="0"/>
        <v>649440.38999999966</v>
      </c>
      <c r="F26" s="571">
        <v>12742660.893728806</v>
      </c>
      <c r="G26" s="571">
        <v>0</v>
      </c>
      <c r="H26" s="572">
        <f t="shared" si="1"/>
        <v>12742660.893728806</v>
      </c>
      <c r="I26" s="567"/>
      <c r="J26" s="567"/>
      <c r="K26" s="567"/>
      <c r="L26" s="567"/>
      <c r="M26" s="567"/>
      <c r="N26" s="567"/>
      <c r="O26" s="567"/>
    </row>
    <row r="27" spans="1:15">
      <c r="A27" s="298">
        <v>12</v>
      </c>
      <c r="B27" s="302" t="s">
        <v>602</v>
      </c>
      <c r="C27" s="571">
        <v>597448.32999999996</v>
      </c>
      <c r="D27" s="571">
        <v>38729.505599999997</v>
      </c>
      <c r="E27" s="572">
        <f t="shared" si="0"/>
        <v>636177.83559999999</v>
      </c>
      <c r="F27" s="571">
        <v>200249.8</v>
      </c>
      <c r="G27" s="571">
        <v>96538.275099999999</v>
      </c>
      <c r="H27" s="572">
        <f t="shared" si="1"/>
        <v>296788.07510000002</v>
      </c>
      <c r="I27" s="567"/>
      <c r="J27" s="567"/>
      <c r="K27" s="567"/>
      <c r="L27" s="567"/>
      <c r="M27" s="567"/>
      <c r="N27" s="567"/>
      <c r="O27" s="567"/>
    </row>
    <row r="28" spans="1:15">
      <c r="A28" s="298">
        <v>13</v>
      </c>
      <c r="B28" s="305" t="s">
        <v>603</v>
      </c>
      <c r="C28" s="571">
        <v>-11152687.091908762</v>
      </c>
      <c r="D28" s="571">
        <v>-3715773.5194999995</v>
      </c>
      <c r="E28" s="572">
        <f t="shared" si="0"/>
        <v>-14868460.611408763</v>
      </c>
      <c r="F28" s="571">
        <v>-10594844.68332015</v>
      </c>
      <c r="G28" s="571">
        <v>-3439497.1842999998</v>
      </c>
      <c r="H28" s="572">
        <f t="shared" si="1"/>
        <v>-14034341.86762015</v>
      </c>
      <c r="I28" s="567"/>
      <c r="J28" s="567"/>
      <c r="K28" s="567"/>
      <c r="L28" s="567"/>
      <c r="M28" s="567"/>
      <c r="N28" s="567"/>
      <c r="O28" s="567"/>
    </row>
    <row r="29" spans="1:15">
      <c r="A29" s="298">
        <v>14</v>
      </c>
      <c r="B29" s="306" t="s">
        <v>604</v>
      </c>
      <c r="C29" s="571">
        <f>SUM(C30:C31)</f>
        <v>-36962610.669999994</v>
      </c>
      <c r="D29" s="571">
        <f>SUM(D30:D31)</f>
        <v>-631342.27290000021</v>
      </c>
      <c r="E29" s="572">
        <f t="shared" si="0"/>
        <v>-37593952.942899995</v>
      </c>
      <c r="F29" s="571">
        <f>SUM(F30:F31)</f>
        <v>-31025571.059999999</v>
      </c>
      <c r="G29" s="571">
        <f>SUM(G30:G31)</f>
        <v>-337284.72349999985</v>
      </c>
      <c r="H29" s="572">
        <f t="shared" si="1"/>
        <v>-31362855.783499997</v>
      </c>
      <c r="I29" s="567"/>
      <c r="J29" s="567"/>
      <c r="K29" s="567"/>
      <c r="L29" s="567"/>
      <c r="M29" s="567"/>
      <c r="N29" s="567"/>
      <c r="O29" s="567"/>
    </row>
    <row r="30" spans="1:15">
      <c r="A30" s="298">
        <v>14.1</v>
      </c>
      <c r="B30" s="282" t="s">
        <v>605</v>
      </c>
      <c r="C30" s="571">
        <v>-30199927.449999996</v>
      </c>
      <c r="D30" s="571">
        <v>0</v>
      </c>
      <c r="E30" s="572">
        <f t="shared" si="0"/>
        <v>-30199927.449999996</v>
      </c>
      <c r="F30" s="571">
        <v>-25640684.5</v>
      </c>
      <c r="G30" s="571">
        <v>0</v>
      </c>
      <c r="H30" s="572">
        <f t="shared" si="1"/>
        <v>-25640684.5</v>
      </c>
      <c r="I30" s="567"/>
      <c r="J30" s="567"/>
      <c r="K30" s="567"/>
      <c r="L30" s="567"/>
      <c r="M30" s="567"/>
      <c r="N30" s="567"/>
      <c r="O30" s="567"/>
    </row>
    <row r="31" spans="1:15">
      <c r="A31" s="298">
        <v>14.2</v>
      </c>
      <c r="B31" s="282" t="s">
        <v>606</v>
      </c>
      <c r="C31" s="571">
        <v>-6762683.2199999969</v>
      </c>
      <c r="D31" s="571">
        <v>-631342.27290000021</v>
      </c>
      <c r="E31" s="572">
        <f t="shared" si="0"/>
        <v>-7394025.4928999972</v>
      </c>
      <c r="F31" s="571">
        <v>-5384886.5599999987</v>
      </c>
      <c r="G31" s="571">
        <v>-337284.72349999985</v>
      </c>
      <c r="H31" s="572">
        <f t="shared" si="1"/>
        <v>-5722171.283499999</v>
      </c>
      <c r="I31" s="567"/>
      <c r="J31" s="567"/>
      <c r="K31" s="567"/>
      <c r="L31" s="567"/>
      <c r="M31" s="567"/>
      <c r="N31" s="567"/>
      <c r="O31" s="567"/>
    </row>
    <row r="32" spans="1:15">
      <c r="A32" s="298">
        <v>15</v>
      </c>
      <c r="B32" s="302" t="s">
        <v>607</v>
      </c>
      <c r="C32" s="571">
        <v>-6065007.6456988808</v>
      </c>
      <c r="D32" s="571">
        <v>0</v>
      </c>
      <c r="E32" s="572">
        <f t="shared" si="0"/>
        <v>-6065007.6456988808</v>
      </c>
      <c r="F32" s="571">
        <v>-4875612.7683086665</v>
      </c>
      <c r="G32" s="571">
        <v>0</v>
      </c>
      <c r="H32" s="572">
        <f t="shared" si="1"/>
        <v>-4875612.7683086665</v>
      </c>
      <c r="I32" s="567"/>
      <c r="J32" s="567"/>
      <c r="K32" s="567"/>
      <c r="L32" s="567"/>
      <c r="M32" s="567"/>
      <c r="N32" s="567"/>
      <c r="O32" s="567"/>
    </row>
    <row r="33" spans="1:15" ht="22.5" customHeight="1">
      <c r="A33" s="298">
        <v>16</v>
      </c>
      <c r="B33" s="280" t="s">
        <v>608</v>
      </c>
      <c r="C33" s="571">
        <v>452670.56100648089</v>
      </c>
      <c r="D33" s="571">
        <v>-522940.28399554431</v>
      </c>
      <c r="E33" s="572">
        <f t="shared" si="0"/>
        <v>-70269.722989063419</v>
      </c>
      <c r="F33" s="571">
        <v>-905101.83863561926</v>
      </c>
      <c r="G33" s="571">
        <v>-207982.75663757202</v>
      </c>
      <c r="H33" s="572">
        <f t="shared" si="1"/>
        <v>-1113084.5952731913</v>
      </c>
      <c r="I33" s="567"/>
      <c r="J33" s="567"/>
      <c r="K33" s="567"/>
      <c r="L33" s="567"/>
      <c r="M33" s="567"/>
      <c r="N33" s="567"/>
      <c r="O33" s="567"/>
    </row>
    <row r="34" spans="1:15">
      <c r="A34" s="298">
        <v>17</v>
      </c>
      <c r="B34" s="302" t="s">
        <v>609</v>
      </c>
      <c r="C34" s="571">
        <f>SUM(C35:C36)</f>
        <v>214897.7378332316</v>
      </c>
      <c r="D34" s="571">
        <f>SUM(D35:D36)</f>
        <v>-627590.65534214082</v>
      </c>
      <c r="E34" s="572">
        <f t="shared" si="0"/>
        <v>-412692.91750890925</v>
      </c>
      <c r="F34" s="571">
        <f>SUM(F35:F36)</f>
        <v>-365500.08568938053</v>
      </c>
      <c r="G34" s="571">
        <f>SUM(G35:G36)</f>
        <v>-16215.817594388605</v>
      </c>
      <c r="H34" s="572">
        <f t="shared" si="1"/>
        <v>-381715.90328376915</v>
      </c>
      <c r="I34" s="567"/>
      <c r="J34" s="567"/>
      <c r="K34" s="567"/>
      <c r="L34" s="567"/>
      <c r="M34" s="567"/>
      <c r="N34" s="567"/>
      <c r="O34" s="567"/>
    </row>
    <row r="35" spans="1:15">
      <c r="A35" s="298">
        <v>17.100000000000001</v>
      </c>
      <c r="B35" s="282" t="s">
        <v>610</v>
      </c>
      <c r="C35" s="571">
        <v>254295.86259036398</v>
      </c>
      <c r="D35" s="571">
        <v>-640918.15250588895</v>
      </c>
      <c r="E35" s="572">
        <f t="shared" si="0"/>
        <v>-386622.28991552501</v>
      </c>
      <c r="F35" s="571">
        <v>-344911.85062077671</v>
      </c>
      <c r="G35" s="571">
        <v>-11920.751345792201</v>
      </c>
      <c r="H35" s="572">
        <f t="shared" si="1"/>
        <v>-356832.60196656891</v>
      </c>
      <c r="I35" s="567"/>
      <c r="J35" s="567"/>
      <c r="K35" s="567"/>
      <c r="L35" s="567"/>
      <c r="M35" s="567"/>
      <c r="N35" s="567"/>
      <c r="O35" s="567"/>
    </row>
    <row r="36" spans="1:15">
      <c r="A36" s="298">
        <v>17.2</v>
      </c>
      <c r="B36" s="282" t="s">
        <v>611</v>
      </c>
      <c r="C36" s="571">
        <v>-39398.124757132377</v>
      </c>
      <c r="D36" s="571">
        <v>13327.497163748136</v>
      </c>
      <c r="E36" s="572">
        <f t="shared" si="0"/>
        <v>-26070.627593384241</v>
      </c>
      <c r="F36" s="571">
        <v>-20588.235068603797</v>
      </c>
      <c r="G36" s="571">
        <v>-4295.0662485964031</v>
      </c>
      <c r="H36" s="572">
        <f t="shared" si="1"/>
        <v>-24883.301317200199</v>
      </c>
      <c r="I36" s="567"/>
      <c r="J36" s="567"/>
      <c r="K36" s="567"/>
      <c r="L36" s="567"/>
      <c r="M36" s="567"/>
      <c r="N36" s="567"/>
      <c r="O36" s="567"/>
    </row>
    <row r="37" spans="1:15" ht="41.45" customHeight="1">
      <c r="A37" s="298">
        <v>18</v>
      </c>
      <c r="B37" s="307" t="s">
        <v>612</v>
      </c>
      <c r="C37" s="571">
        <f>SUM(C38:C39)</f>
        <v>-11403850.629592124</v>
      </c>
      <c r="D37" s="571">
        <f>SUM(D38:D39)</f>
        <v>19353242.61754819</v>
      </c>
      <c r="E37" s="572">
        <f t="shared" si="0"/>
        <v>7949391.9879560657</v>
      </c>
      <c r="F37" s="571">
        <f>SUM(F38:F39)</f>
        <v>5996263.5638181865</v>
      </c>
      <c r="G37" s="571">
        <f>SUM(G38:G39)</f>
        <v>-16603041.086140076</v>
      </c>
      <c r="H37" s="572">
        <f t="shared" si="1"/>
        <v>-10606777.522321889</v>
      </c>
      <c r="I37" s="567"/>
      <c r="J37" s="567"/>
      <c r="K37" s="567"/>
      <c r="L37" s="567"/>
      <c r="M37" s="567"/>
      <c r="N37" s="567"/>
      <c r="O37" s="567"/>
    </row>
    <row r="38" spans="1:15">
      <c r="A38" s="298">
        <v>18.100000000000001</v>
      </c>
      <c r="B38" s="308" t="s">
        <v>613</v>
      </c>
      <c r="C38" s="571">
        <v>0</v>
      </c>
      <c r="D38" s="571">
        <v>0</v>
      </c>
      <c r="E38" s="572">
        <f t="shared" si="0"/>
        <v>0</v>
      </c>
      <c r="F38" s="571">
        <v>0</v>
      </c>
      <c r="G38" s="571">
        <v>0</v>
      </c>
      <c r="H38" s="572">
        <f t="shared" si="1"/>
        <v>0</v>
      </c>
      <c r="I38" s="567"/>
      <c r="J38" s="567"/>
      <c r="K38" s="567"/>
      <c r="L38" s="567"/>
      <c r="M38" s="567"/>
      <c r="N38" s="567"/>
      <c r="O38" s="567"/>
    </row>
    <row r="39" spans="1:15">
      <c r="A39" s="298">
        <v>18.2</v>
      </c>
      <c r="B39" s="308" t="s">
        <v>614</v>
      </c>
      <c r="C39" s="571">
        <v>-11403850.629592124</v>
      </c>
      <c r="D39" s="571">
        <v>19353242.61754819</v>
      </c>
      <c r="E39" s="572">
        <f t="shared" si="0"/>
        <v>7949391.9879560657</v>
      </c>
      <c r="F39" s="571">
        <v>5996263.5638181865</v>
      </c>
      <c r="G39" s="571">
        <v>-16603041.086140076</v>
      </c>
      <c r="H39" s="572">
        <f t="shared" si="1"/>
        <v>-10606777.522321889</v>
      </c>
      <c r="I39" s="567"/>
      <c r="J39" s="567"/>
      <c r="K39" s="567"/>
      <c r="L39" s="567"/>
      <c r="M39" s="567"/>
      <c r="N39" s="567"/>
      <c r="O39" s="567"/>
    </row>
    <row r="40" spans="1:15" ht="24.6" customHeight="1">
      <c r="A40" s="298">
        <v>19</v>
      </c>
      <c r="B40" s="307" t="s">
        <v>615</v>
      </c>
      <c r="C40" s="571">
        <v>-245000</v>
      </c>
      <c r="D40" s="571">
        <v>0</v>
      </c>
      <c r="E40" s="572">
        <f t="shared" si="0"/>
        <v>-245000</v>
      </c>
      <c r="F40" s="571">
        <v>0</v>
      </c>
      <c r="G40" s="571">
        <v>0</v>
      </c>
      <c r="H40" s="572">
        <f t="shared" si="1"/>
        <v>0</v>
      </c>
      <c r="I40" s="567"/>
      <c r="J40" s="567"/>
      <c r="K40" s="567"/>
      <c r="L40" s="567"/>
      <c r="M40" s="567"/>
      <c r="N40" s="567"/>
      <c r="O40" s="567"/>
    </row>
    <row r="41" spans="1:15" ht="17.45" customHeight="1">
      <c r="A41" s="298">
        <v>20</v>
      </c>
      <c r="B41" s="307" t="s">
        <v>616</v>
      </c>
      <c r="C41" s="571">
        <v>-205698.06491526414</v>
      </c>
      <c r="D41" s="571">
        <v>0</v>
      </c>
      <c r="E41" s="572">
        <f t="shared" si="0"/>
        <v>-205698.06491526414</v>
      </c>
      <c r="F41" s="571">
        <v>1371137.3057627156</v>
      </c>
      <c r="G41" s="571">
        <v>0</v>
      </c>
      <c r="H41" s="572">
        <f t="shared" si="1"/>
        <v>1371137.3057627156</v>
      </c>
      <c r="I41" s="567"/>
      <c r="J41" s="567"/>
      <c r="K41" s="567"/>
      <c r="L41" s="567"/>
      <c r="M41" s="567"/>
      <c r="N41" s="567"/>
      <c r="O41" s="567"/>
    </row>
    <row r="42" spans="1:15" ht="26.45" customHeight="1">
      <c r="A42" s="298">
        <v>21</v>
      </c>
      <c r="B42" s="307" t="s">
        <v>617</v>
      </c>
      <c r="C42" s="571">
        <v>0</v>
      </c>
      <c r="D42" s="571">
        <v>0</v>
      </c>
      <c r="E42" s="572">
        <f t="shared" si="0"/>
        <v>0</v>
      </c>
      <c r="F42" s="571">
        <v>0</v>
      </c>
      <c r="G42" s="571">
        <v>0</v>
      </c>
      <c r="H42" s="572">
        <f t="shared" si="1"/>
        <v>0</v>
      </c>
      <c r="I42" s="567"/>
      <c r="J42" s="567"/>
      <c r="K42" s="567"/>
      <c r="L42" s="567"/>
      <c r="M42" s="567"/>
      <c r="N42" s="567"/>
      <c r="O42" s="567"/>
    </row>
    <row r="43" spans="1:15">
      <c r="A43" s="298">
        <v>22</v>
      </c>
      <c r="B43" s="309" t="s">
        <v>618</v>
      </c>
      <c r="C43" s="571">
        <f>SUM(C6,C13,C18,C19,C20,C21,C22,C23,C24,C25,C26,C27,C28,C29,C32,C33,C34,C37,C40,C41,C42)</f>
        <v>-4478737.822944263</v>
      </c>
      <c r="D43" s="571">
        <f>SUM(D6,D13,D18,D19,D20,D21,D22,D23,D24,D25,D26,D27,D28,D29,D32,D33,D34,D37,D40,D41,D42)</f>
        <v>51422761.651987657</v>
      </c>
      <c r="E43" s="572">
        <f t="shared" si="0"/>
        <v>46944023.829043396</v>
      </c>
      <c r="F43" s="571">
        <f>SUM(F6,F13,F18,F19,F20,F21,F22,F23,F24,F25,F26,F27,F28,F29,F32,F33,F34,F37,F40,F41,F42)</f>
        <v>26558533.417996336</v>
      </c>
      <c r="G43" s="571">
        <f>SUM(G6,G13,G18,G19,G20,G21,G22,G23,G24,G25,G26,G27,G28,G29,G32,G33,G34,G37,G40,G41,G42)</f>
        <v>17874234.383533791</v>
      </c>
      <c r="H43" s="572">
        <f t="shared" si="1"/>
        <v>44432767.801530123</v>
      </c>
      <c r="I43" s="567"/>
      <c r="J43" s="567"/>
      <c r="K43" s="567"/>
      <c r="L43" s="567"/>
      <c r="M43" s="567"/>
      <c r="N43" s="567"/>
      <c r="O43" s="567"/>
    </row>
    <row r="44" spans="1:15">
      <c r="A44" s="298">
        <v>23</v>
      </c>
      <c r="B44" s="309" t="s">
        <v>619</v>
      </c>
      <c r="C44" s="571">
        <v>-9123840.451699581</v>
      </c>
      <c r="D44" s="571">
        <v>0</v>
      </c>
      <c r="E44" s="572">
        <f t="shared" si="0"/>
        <v>-9123840.451699581</v>
      </c>
      <c r="F44" s="571">
        <v>-8617129.5361922234</v>
      </c>
      <c r="G44" s="571">
        <v>0</v>
      </c>
      <c r="H44" s="572">
        <f t="shared" si="1"/>
        <v>-8617129.5361922234</v>
      </c>
      <c r="I44" s="567"/>
      <c r="J44" s="567"/>
      <c r="K44" s="567"/>
      <c r="L44" s="567"/>
      <c r="M44" s="567"/>
      <c r="N44" s="567"/>
      <c r="O44" s="567"/>
    </row>
    <row r="45" spans="1:15">
      <c r="A45" s="298">
        <v>24</v>
      </c>
      <c r="B45" s="310" t="s">
        <v>620</v>
      </c>
      <c r="C45" s="573">
        <f>C43+C44</f>
        <v>-13602578.274643844</v>
      </c>
      <c r="D45" s="573">
        <f>D43+D44</f>
        <v>51422761.651987657</v>
      </c>
      <c r="E45" s="574">
        <f t="shared" si="0"/>
        <v>37820183.377343811</v>
      </c>
      <c r="F45" s="573">
        <f>F43+F44</f>
        <v>17941403.881804112</v>
      </c>
      <c r="G45" s="573">
        <f>G43+G44</f>
        <v>17874234.383533791</v>
      </c>
      <c r="H45" s="572">
        <f t="shared" si="1"/>
        <v>35815638.265337899</v>
      </c>
      <c r="I45" s="567"/>
      <c r="J45" s="567"/>
      <c r="K45" s="567"/>
      <c r="L45" s="567"/>
      <c r="M45" s="567"/>
      <c r="N45" s="567"/>
      <c r="O45" s="567"/>
    </row>
    <row r="46" spans="1:15">
      <c r="I46" s="567"/>
    </row>
    <row r="47" spans="1:15">
      <c r="I47" s="567"/>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O47"/>
  <sheetViews>
    <sheetView showGridLines="0" zoomScale="80" zoomScaleNormal="80" workbookViewId="0"/>
  </sheetViews>
  <sheetFormatPr defaultColWidth="8.85546875" defaultRowHeight="15"/>
  <cols>
    <col min="1" max="1" width="8.85546875" style="484"/>
    <col min="2" max="2" width="87.5703125" style="455" bestFit="1" customWidth="1"/>
    <col min="3" max="8" width="15.42578125" style="558" customWidth="1"/>
    <col min="9" max="16384" width="8.85546875" style="455"/>
  </cols>
  <sheetData>
    <row r="1" spans="1:15">
      <c r="A1" s="116" t="s">
        <v>30</v>
      </c>
      <c r="B1" s="454" t="str">
        <f>'Info '!C2</f>
        <v>JSC Cartu Bank</v>
      </c>
      <c r="C1" s="559"/>
    </row>
    <row r="2" spans="1:15">
      <c r="A2" s="116" t="s">
        <v>31</v>
      </c>
      <c r="B2" s="536">
        <f>'1. key ratios '!B2</f>
        <v>46022</v>
      </c>
      <c r="C2" s="559"/>
    </row>
    <row r="3" spans="1:15" ht="15.75" thickBot="1">
      <c r="A3" s="455"/>
    </row>
    <row r="4" spans="1:15">
      <c r="A4" s="733" t="s">
        <v>6</v>
      </c>
      <c r="B4" s="734" t="s">
        <v>94</v>
      </c>
      <c r="C4" s="735" t="s">
        <v>522</v>
      </c>
      <c r="D4" s="735"/>
      <c r="E4" s="735"/>
      <c r="F4" s="735" t="s">
        <v>523</v>
      </c>
      <c r="G4" s="735"/>
      <c r="H4" s="736"/>
    </row>
    <row r="5" spans="1:15">
      <c r="A5" s="733"/>
      <c r="B5" s="734"/>
      <c r="C5" s="570" t="s">
        <v>32</v>
      </c>
      <c r="D5" s="570" t="s">
        <v>33</v>
      </c>
      <c r="E5" s="570" t="s">
        <v>34</v>
      </c>
      <c r="F5" s="570" t="s">
        <v>32</v>
      </c>
      <c r="G5" s="570" t="s">
        <v>33</v>
      </c>
      <c r="H5" s="570" t="s">
        <v>34</v>
      </c>
    </row>
    <row r="6" spans="1:15">
      <c r="A6" s="328">
        <v>1</v>
      </c>
      <c r="B6" s="312" t="s">
        <v>621</v>
      </c>
      <c r="C6" s="577">
        <v>0</v>
      </c>
      <c r="D6" s="577">
        <v>0</v>
      </c>
      <c r="E6" s="578">
        <f t="shared" ref="E6:E43" si="0">C6+D6</f>
        <v>0</v>
      </c>
      <c r="F6" s="577">
        <v>0</v>
      </c>
      <c r="G6" s="577">
        <v>0</v>
      </c>
      <c r="H6" s="579">
        <f t="shared" ref="H6:H43" si="1">F6+G6</f>
        <v>0</v>
      </c>
      <c r="I6" s="558"/>
      <c r="J6" s="558"/>
      <c r="K6" s="558"/>
      <c r="L6" s="558"/>
      <c r="M6" s="558"/>
      <c r="N6" s="558"/>
      <c r="O6" s="558"/>
    </row>
    <row r="7" spans="1:15">
      <c r="A7" s="328">
        <v>2</v>
      </c>
      <c r="B7" s="312" t="s">
        <v>183</v>
      </c>
      <c r="C7" s="577">
        <v>0</v>
      </c>
      <c r="D7" s="577">
        <v>0</v>
      </c>
      <c r="E7" s="578">
        <f t="shared" si="0"/>
        <v>0</v>
      </c>
      <c r="F7" s="577">
        <v>0</v>
      </c>
      <c r="G7" s="577">
        <v>0</v>
      </c>
      <c r="H7" s="579">
        <f t="shared" si="1"/>
        <v>0</v>
      </c>
      <c r="I7" s="558"/>
      <c r="J7" s="558"/>
      <c r="K7" s="558"/>
      <c r="L7" s="558"/>
      <c r="M7" s="558"/>
      <c r="N7" s="558"/>
      <c r="O7" s="558"/>
    </row>
    <row r="8" spans="1:15">
      <c r="A8" s="328">
        <v>3</v>
      </c>
      <c r="B8" s="312" t="s">
        <v>193</v>
      </c>
      <c r="C8" s="577">
        <f>C9+C10</f>
        <v>194649747.4951137</v>
      </c>
      <c r="D8" s="577">
        <f>D9+D10</f>
        <v>429666703.14268082</v>
      </c>
      <c r="E8" s="578">
        <f t="shared" si="0"/>
        <v>624316450.63779449</v>
      </c>
      <c r="F8" s="577">
        <f>F9+F10</f>
        <v>143025234.37719288</v>
      </c>
      <c r="G8" s="577">
        <f>G9+G10</f>
        <v>432308437.29821134</v>
      </c>
      <c r="H8" s="579">
        <f t="shared" si="1"/>
        <v>575333671.67540419</v>
      </c>
      <c r="I8" s="558"/>
      <c r="J8" s="558"/>
      <c r="K8" s="558"/>
      <c r="L8" s="558"/>
      <c r="M8" s="558"/>
      <c r="N8" s="558"/>
      <c r="O8" s="558"/>
    </row>
    <row r="9" spans="1:15">
      <c r="A9" s="328">
        <v>3.1</v>
      </c>
      <c r="B9" s="311" t="s">
        <v>184</v>
      </c>
      <c r="C9" s="577">
        <v>3790494.5400000005</v>
      </c>
      <c r="D9" s="577">
        <v>305653.88</v>
      </c>
      <c r="E9" s="578">
        <f t="shared" si="0"/>
        <v>4096148.4200000004</v>
      </c>
      <c r="F9" s="577">
        <v>4635883.3870000001</v>
      </c>
      <c r="G9" s="577">
        <v>318321.88</v>
      </c>
      <c r="H9" s="579">
        <f t="shared" si="1"/>
        <v>4954205.267</v>
      </c>
      <c r="I9" s="558"/>
      <c r="J9" s="558"/>
      <c r="K9" s="558"/>
      <c r="L9" s="558"/>
      <c r="M9" s="558"/>
      <c r="N9" s="558"/>
      <c r="O9" s="558"/>
    </row>
    <row r="10" spans="1:15">
      <c r="A10" s="328">
        <v>3.2</v>
      </c>
      <c r="B10" s="311" t="s">
        <v>180</v>
      </c>
      <c r="C10" s="577">
        <v>190859252.95511371</v>
      </c>
      <c r="D10" s="577">
        <v>429361049.26268083</v>
      </c>
      <c r="E10" s="578">
        <f t="shared" si="0"/>
        <v>620220302.21779454</v>
      </c>
      <c r="F10" s="577">
        <v>138389350.99019289</v>
      </c>
      <c r="G10" s="577">
        <v>431990115.41821134</v>
      </c>
      <c r="H10" s="579">
        <f t="shared" si="1"/>
        <v>570379466.40840423</v>
      </c>
      <c r="I10" s="558"/>
      <c r="J10" s="558"/>
      <c r="K10" s="558"/>
      <c r="L10" s="558"/>
      <c r="M10" s="558"/>
      <c r="N10" s="558"/>
      <c r="O10" s="558"/>
    </row>
    <row r="11" spans="1:15">
      <c r="A11" s="328">
        <v>4</v>
      </c>
      <c r="B11" s="312" t="s">
        <v>182</v>
      </c>
      <c r="C11" s="577">
        <f>C12+C13</f>
        <v>0</v>
      </c>
      <c r="D11" s="577">
        <f>D12+D13</f>
        <v>0</v>
      </c>
      <c r="E11" s="578">
        <f t="shared" si="0"/>
        <v>0</v>
      </c>
      <c r="F11" s="577">
        <f>F12+F13</f>
        <v>0</v>
      </c>
      <c r="G11" s="577">
        <f>G12+G13</f>
        <v>0</v>
      </c>
      <c r="H11" s="579">
        <f t="shared" si="1"/>
        <v>0</v>
      </c>
      <c r="I11" s="558"/>
      <c r="J11" s="558"/>
      <c r="K11" s="558"/>
      <c r="L11" s="558"/>
      <c r="M11" s="558"/>
      <c r="N11" s="558"/>
      <c r="O11" s="558"/>
    </row>
    <row r="12" spans="1:15">
      <c r="A12" s="328">
        <v>4.0999999999999996</v>
      </c>
      <c r="B12" s="311" t="s">
        <v>166</v>
      </c>
      <c r="C12" s="577">
        <v>0</v>
      </c>
      <c r="D12" s="577">
        <v>0</v>
      </c>
      <c r="E12" s="578">
        <f t="shared" si="0"/>
        <v>0</v>
      </c>
      <c r="F12" s="577">
        <v>0</v>
      </c>
      <c r="G12" s="577">
        <v>0</v>
      </c>
      <c r="H12" s="579">
        <f t="shared" si="1"/>
        <v>0</v>
      </c>
      <c r="I12" s="558"/>
      <c r="J12" s="558"/>
      <c r="K12" s="558"/>
      <c r="L12" s="558"/>
      <c r="M12" s="558"/>
      <c r="N12" s="558"/>
      <c r="O12" s="558"/>
    </row>
    <row r="13" spans="1:15">
      <c r="A13" s="328">
        <v>4.2</v>
      </c>
      <c r="B13" s="311" t="s">
        <v>167</v>
      </c>
      <c r="C13" s="577">
        <v>0</v>
      </c>
      <c r="D13" s="577">
        <v>0</v>
      </c>
      <c r="E13" s="578">
        <f t="shared" si="0"/>
        <v>0</v>
      </c>
      <c r="F13" s="577">
        <v>0</v>
      </c>
      <c r="G13" s="577">
        <v>0</v>
      </c>
      <c r="H13" s="579">
        <f t="shared" si="1"/>
        <v>0</v>
      </c>
      <c r="I13" s="558"/>
      <c r="J13" s="558"/>
      <c r="K13" s="558"/>
      <c r="L13" s="558"/>
      <c r="M13" s="558"/>
      <c r="N13" s="558"/>
      <c r="O13" s="558"/>
    </row>
    <row r="14" spans="1:15">
      <c r="A14" s="328">
        <v>5</v>
      </c>
      <c r="B14" s="312" t="s">
        <v>192</v>
      </c>
      <c r="C14" s="577">
        <f>C15+C16+C17+C23+C24+C25+C26</f>
        <v>322003445.42293346</v>
      </c>
      <c r="D14" s="577">
        <f>D15+D16+D17+D23+D24+D25+D26</f>
        <v>2960067981.9690132</v>
      </c>
      <c r="E14" s="578">
        <f t="shared" si="0"/>
        <v>3282071427.3919468</v>
      </c>
      <c r="F14" s="577">
        <f>F15+F16+F17+F23+F24+F25+F26</f>
        <v>324421104.64346188</v>
      </c>
      <c r="G14" s="577">
        <f>G15+G16+G17+G23+G24+G25+G26</f>
        <v>2538233400.5410199</v>
      </c>
      <c r="H14" s="579">
        <f t="shared" si="1"/>
        <v>2862654505.1844816</v>
      </c>
      <c r="I14" s="558"/>
      <c r="J14" s="558"/>
      <c r="K14" s="558"/>
      <c r="L14" s="558"/>
      <c r="M14" s="558"/>
      <c r="N14" s="558"/>
      <c r="O14" s="558"/>
    </row>
    <row r="15" spans="1:15">
      <c r="A15" s="328">
        <v>5.0999999999999996</v>
      </c>
      <c r="B15" s="313" t="s">
        <v>170</v>
      </c>
      <c r="C15" s="577">
        <v>57810760.409999996</v>
      </c>
      <c r="D15" s="577">
        <v>77185116.414619997</v>
      </c>
      <c r="E15" s="578">
        <f t="shared" si="0"/>
        <v>134995876.82462001</v>
      </c>
      <c r="F15" s="577">
        <v>44066806.290000007</v>
      </c>
      <c r="G15" s="577">
        <v>67119859.566640005</v>
      </c>
      <c r="H15" s="579">
        <f t="shared" si="1"/>
        <v>111186665.85664001</v>
      </c>
      <c r="I15" s="558"/>
      <c r="J15" s="558"/>
      <c r="K15" s="558"/>
      <c r="L15" s="558"/>
      <c r="M15" s="558"/>
      <c r="N15" s="558"/>
      <c r="O15" s="558"/>
    </row>
    <row r="16" spans="1:15">
      <c r="A16" s="328">
        <v>5.2</v>
      </c>
      <c r="B16" s="313" t="s">
        <v>169</v>
      </c>
      <c r="C16" s="577">
        <v>0</v>
      </c>
      <c r="D16" s="577">
        <v>0</v>
      </c>
      <c r="E16" s="578">
        <f t="shared" si="0"/>
        <v>0</v>
      </c>
      <c r="F16" s="577">
        <v>0</v>
      </c>
      <c r="G16" s="577">
        <v>0</v>
      </c>
      <c r="H16" s="579">
        <f t="shared" si="1"/>
        <v>0</v>
      </c>
      <c r="I16" s="558"/>
      <c r="J16" s="558"/>
      <c r="K16" s="558"/>
      <c r="L16" s="558"/>
      <c r="M16" s="558"/>
      <c r="N16" s="558"/>
      <c r="O16" s="558"/>
    </row>
    <row r="17" spans="1:15">
      <c r="A17" s="328">
        <v>5.3</v>
      </c>
      <c r="B17" s="313" t="s">
        <v>168</v>
      </c>
      <c r="C17" s="577">
        <f>C18+C19+C20+C21+C22</f>
        <v>9908675.1999999993</v>
      </c>
      <c r="D17" s="577">
        <f>D18+D19+D20+D21+D22</f>
        <v>1759546212.086987</v>
      </c>
      <c r="E17" s="578">
        <f t="shared" si="0"/>
        <v>1769454887.2869871</v>
      </c>
      <c r="F17" s="577">
        <f>F18+F19+F20+F21+F22</f>
        <v>6014377.5199999996</v>
      </c>
      <c r="G17" s="577">
        <f>G18+G19+G20+G21+G22</f>
        <v>1800516489.4175568</v>
      </c>
      <c r="H17" s="579">
        <f t="shared" si="1"/>
        <v>1806530866.9375567</v>
      </c>
      <c r="I17" s="558"/>
      <c r="J17" s="558"/>
      <c r="K17" s="558"/>
      <c r="L17" s="558"/>
      <c r="M17" s="558"/>
      <c r="N17" s="558"/>
      <c r="O17" s="558"/>
    </row>
    <row r="18" spans="1:15">
      <c r="A18" s="328" t="s">
        <v>15</v>
      </c>
      <c r="B18" s="314" t="s">
        <v>36</v>
      </c>
      <c r="C18" s="577">
        <v>0</v>
      </c>
      <c r="D18" s="577">
        <v>202356884.66946155</v>
      </c>
      <c r="E18" s="578">
        <f t="shared" si="0"/>
        <v>202356884.66946155</v>
      </c>
      <c r="F18" s="577">
        <v>141462.72</v>
      </c>
      <c r="G18" s="577">
        <v>191897439.75977457</v>
      </c>
      <c r="H18" s="579">
        <f t="shared" si="1"/>
        <v>192038902.47977456</v>
      </c>
      <c r="I18" s="558"/>
      <c r="J18" s="558"/>
      <c r="K18" s="558"/>
      <c r="L18" s="558"/>
      <c r="M18" s="558"/>
      <c r="N18" s="558"/>
      <c r="O18" s="558"/>
    </row>
    <row r="19" spans="1:15">
      <c r="A19" s="328" t="s">
        <v>16</v>
      </c>
      <c r="B19" s="314" t="s">
        <v>37</v>
      </c>
      <c r="C19" s="577">
        <v>4865553.6000000006</v>
      </c>
      <c r="D19" s="577">
        <v>793269382.67118335</v>
      </c>
      <c r="E19" s="578">
        <f t="shared" si="0"/>
        <v>798134936.27118337</v>
      </c>
      <c r="F19" s="577">
        <v>828006</v>
      </c>
      <c r="G19" s="577">
        <v>919387236.90951777</v>
      </c>
      <c r="H19" s="579">
        <f t="shared" si="1"/>
        <v>920215242.90951777</v>
      </c>
      <c r="I19" s="558"/>
      <c r="J19" s="558"/>
      <c r="K19" s="558"/>
      <c r="L19" s="558"/>
      <c r="M19" s="558"/>
      <c r="N19" s="558"/>
      <c r="O19" s="558"/>
    </row>
    <row r="20" spans="1:15">
      <c r="A20" s="328" t="s">
        <v>17</v>
      </c>
      <c r="B20" s="314" t="s">
        <v>38</v>
      </c>
      <c r="C20" s="577">
        <v>0</v>
      </c>
      <c r="D20" s="577">
        <v>161008068.81870002</v>
      </c>
      <c r="E20" s="578">
        <f t="shared" si="0"/>
        <v>161008068.81870002</v>
      </c>
      <c r="F20" s="577">
        <v>0</v>
      </c>
      <c r="G20" s="577">
        <v>158586470.70120001</v>
      </c>
      <c r="H20" s="579">
        <f t="shared" si="1"/>
        <v>158586470.70120001</v>
      </c>
      <c r="I20" s="558"/>
      <c r="J20" s="558"/>
      <c r="K20" s="558"/>
      <c r="L20" s="558"/>
      <c r="M20" s="558"/>
      <c r="N20" s="558"/>
      <c r="O20" s="558"/>
    </row>
    <row r="21" spans="1:15">
      <c r="A21" s="328" t="s">
        <v>18</v>
      </c>
      <c r="B21" s="314" t="s">
        <v>39</v>
      </c>
      <c r="C21" s="577">
        <v>5043121.5999999996</v>
      </c>
      <c r="D21" s="577">
        <v>569699546.78884649</v>
      </c>
      <c r="E21" s="578">
        <f t="shared" si="0"/>
        <v>574742668.38884652</v>
      </c>
      <c r="F21" s="577">
        <v>5044908.8</v>
      </c>
      <c r="G21" s="577">
        <v>492401737.76727253</v>
      </c>
      <c r="H21" s="579">
        <f t="shared" si="1"/>
        <v>497446646.56727254</v>
      </c>
      <c r="I21" s="558"/>
      <c r="J21" s="558"/>
      <c r="K21" s="558"/>
      <c r="L21" s="558"/>
      <c r="M21" s="558"/>
      <c r="N21" s="558"/>
      <c r="O21" s="558"/>
    </row>
    <row r="22" spans="1:15">
      <c r="A22" s="328" t="s">
        <v>19</v>
      </c>
      <c r="B22" s="314" t="s">
        <v>40</v>
      </c>
      <c r="C22" s="577">
        <v>0</v>
      </c>
      <c r="D22" s="577">
        <v>33212329.138795525</v>
      </c>
      <c r="E22" s="578">
        <f t="shared" si="0"/>
        <v>33212329.138795525</v>
      </c>
      <c r="F22" s="577">
        <v>0</v>
      </c>
      <c r="G22" s="577">
        <v>38243604.279791839</v>
      </c>
      <c r="H22" s="579">
        <f t="shared" si="1"/>
        <v>38243604.279791839</v>
      </c>
      <c r="I22" s="558"/>
      <c r="J22" s="558"/>
      <c r="K22" s="558"/>
      <c r="L22" s="558"/>
      <c r="M22" s="558"/>
      <c r="N22" s="558"/>
      <c r="O22" s="558"/>
    </row>
    <row r="23" spans="1:15">
      <c r="A23" s="328">
        <v>5.4</v>
      </c>
      <c r="B23" s="313" t="s">
        <v>171</v>
      </c>
      <c r="C23" s="577">
        <v>174069443.81293344</v>
      </c>
      <c r="D23" s="577">
        <v>463878513.55854583</v>
      </c>
      <c r="E23" s="578">
        <f t="shared" si="0"/>
        <v>637947957.37147927</v>
      </c>
      <c r="F23" s="577">
        <v>200798911.83346188</v>
      </c>
      <c r="G23" s="577">
        <v>274705097.52618301</v>
      </c>
      <c r="H23" s="579">
        <f t="shared" si="1"/>
        <v>475504009.35964489</v>
      </c>
      <c r="I23" s="558"/>
      <c r="J23" s="558"/>
      <c r="K23" s="558"/>
      <c r="L23" s="558"/>
      <c r="M23" s="558"/>
      <c r="N23" s="558"/>
      <c r="O23" s="558"/>
    </row>
    <row r="24" spans="1:15">
      <c r="A24" s="328">
        <v>5.5</v>
      </c>
      <c r="B24" s="313" t="s">
        <v>172</v>
      </c>
      <c r="C24" s="577">
        <v>19126543</v>
      </c>
      <c r="D24" s="577">
        <v>622429646.24476004</v>
      </c>
      <c r="E24" s="578">
        <f t="shared" si="0"/>
        <v>641556189.24476004</v>
      </c>
      <c r="F24" s="577">
        <v>29452986</v>
      </c>
      <c r="G24" s="577">
        <v>360448691.27184004</v>
      </c>
      <c r="H24" s="579">
        <f t="shared" si="1"/>
        <v>389901677.27184004</v>
      </c>
      <c r="I24" s="558"/>
      <c r="J24" s="558"/>
      <c r="K24" s="558"/>
      <c r="L24" s="558"/>
      <c r="M24" s="558"/>
      <c r="N24" s="558"/>
      <c r="O24" s="558"/>
    </row>
    <row r="25" spans="1:15">
      <c r="A25" s="328">
        <v>5.6</v>
      </c>
      <c r="B25" s="313" t="s">
        <v>173</v>
      </c>
      <c r="C25" s="577">
        <v>0</v>
      </c>
      <c r="D25" s="577">
        <v>4042650</v>
      </c>
      <c r="E25" s="578">
        <f t="shared" si="0"/>
        <v>4042650</v>
      </c>
      <c r="F25" s="577">
        <v>0</v>
      </c>
      <c r="G25" s="577">
        <v>8560740</v>
      </c>
      <c r="H25" s="579">
        <f t="shared" si="1"/>
        <v>8560740</v>
      </c>
      <c r="I25" s="558"/>
      <c r="J25" s="558"/>
      <c r="K25" s="558"/>
      <c r="L25" s="558"/>
      <c r="M25" s="558"/>
      <c r="N25" s="558"/>
      <c r="O25" s="558"/>
    </row>
    <row r="26" spans="1:15">
      <c r="A26" s="328">
        <v>5.7</v>
      </c>
      <c r="B26" s="313" t="s">
        <v>40</v>
      </c>
      <c r="C26" s="577">
        <v>61088023</v>
      </c>
      <c r="D26" s="577">
        <v>32985843.664100051</v>
      </c>
      <c r="E26" s="578">
        <f t="shared" si="0"/>
        <v>94073866.664100051</v>
      </c>
      <c r="F26" s="577">
        <v>44088023</v>
      </c>
      <c r="G26" s="577">
        <v>26882522.75879997</v>
      </c>
      <c r="H26" s="579">
        <f t="shared" si="1"/>
        <v>70970545.75879997</v>
      </c>
      <c r="I26" s="558"/>
      <c r="J26" s="558"/>
      <c r="K26" s="558"/>
      <c r="L26" s="558"/>
      <c r="M26" s="558"/>
      <c r="N26" s="558"/>
      <c r="O26" s="558"/>
    </row>
    <row r="27" spans="1:15">
      <c r="A27" s="328">
        <v>6</v>
      </c>
      <c r="B27" s="486" t="s">
        <v>622</v>
      </c>
      <c r="C27" s="577">
        <v>21740475.359999999</v>
      </c>
      <c r="D27" s="577">
        <v>12349012.270791002</v>
      </c>
      <c r="E27" s="578">
        <f t="shared" si="0"/>
        <v>34089487.630791001</v>
      </c>
      <c r="F27" s="577">
        <v>28224011.75</v>
      </c>
      <c r="G27" s="577">
        <v>14125929.907469999</v>
      </c>
      <c r="H27" s="579">
        <f t="shared" si="1"/>
        <v>42349941.657470003</v>
      </c>
      <c r="I27" s="558"/>
      <c r="J27" s="558"/>
      <c r="K27" s="558"/>
      <c r="L27" s="558"/>
      <c r="M27" s="558"/>
      <c r="N27" s="558"/>
      <c r="O27" s="558"/>
    </row>
    <row r="28" spans="1:15">
      <c r="A28" s="328">
        <v>7</v>
      </c>
      <c r="B28" s="486" t="s">
        <v>623</v>
      </c>
      <c r="C28" s="577">
        <v>52524814.220000006</v>
      </c>
      <c r="D28" s="577">
        <v>111190884.68000001</v>
      </c>
      <c r="E28" s="578">
        <f t="shared" si="0"/>
        <v>163715698.90000001</v>
      </c>
      <c r="F28" s="577">
        <v>59808194.070000008</v>
      </c>
      <c r="G28" s="577">
        <v>97191418.5</v>
      </c>
      <c r="H28" s="579">
        <f t="shared" si="1"/>
        <v>156999612.56999999</v>
      </c>
      <c r="I28" s="558"/>
      <c r="J28" s="558"/>
      <c r="K28" s="558"/>
      <c r="L28" s="558"/>
      <c r="M28" s="558"/>
      <c r="N28" s="558"/>
      <c r="O28" s="558"/>
    </row>
    <row r="29" spans="1:15">
      <c r="A29" s="328">
        <v>8</v>
      </c>
      <c r="B29" s="486" t="s">
        <v>181</v>
      </c>
      <c r="C29" s="577">
        <v>0</v>
      </c>
      <c r="D29" s="577">
        <v>6031299.4199999999</v>
      </c>
      <c r="E29" s="578">
        <f t="shared" si="0"/>
        <v>6031299.4199999999</v>
      </c>
      <c r="F29" s="577">
        <v>0</v>
      </c>
      <c r="G29" s="577">
        <v>0</v>
      </c>
      <c r="H29" s="579">
        <f t="shared" si="1"/>
        <v>0</v>
      </c>
      <c r="I29" s="558"/>
      <c r="J29" s="558"/>
      <c r="K29" s="558"/>
      <c r="L29" s="558"/>
      <c r="M29" s="558"/>
      <c r="N29" s="558"/>
      <c r="O29" s="558"/>
    </row>
    <row r="30" spans="1:15">
      <c r="A30" s="328">
        <v>9</v>
      </c>
      <c r="B30" s="487" t="s">
        <v>198</v>
      </c>
      <c r="C30" s="577">
        <f>C31+C32+C33+C34+C35+C36+C37</f>
        <v>0</v>
      </c>
      <c r="D30" s="577">
        <f>D31+D32+D33+D34+D35+D36+D37</f>
        <v>0</v>
      </c>
      <c r="E30" s="578">
        <f t="shared" si="0"/>
        <v>0</v>
      </c>
      <c r="F30" s="577">
        <f>F31+F32+F33+F34+F35+F36+F37</f>
        <v>0</v>
      </c>
      <c r="G30" s="577">
        <f>G31+G32+G33+G34+G35+G36+G37</f>
        <v>0</v>
      </c>
      <c r="H30" s="579">
        <f t="shared" si="1"/>
        <v>0</v>
      </c>
      <c r="I30" s="558"/>
      <c r="J30" s="558"/>
      <c r="K30" s="558"/>
      <c r="L30" s="558"/>
      <c r="M30" s="558"/>
      <c r="N30" s="558"/>
      <c r="O30" s="558"/>
    </row>
    <row r="31" spans="1:15">
      <c r="A31" s="328">
        <v>9.1</v>
      </c>
      <c r="B31" s="315" t="s">
        <v>188</v>
      </c>
      <c r="C31" s="577">
        <v>0</v>
      </c>
      <c r="D31" s="577">
        <v>0</v>
      </c>
      <c r="E31" s="578">
        <f t="shared" si="0"/>
        <v>0</v>
      </c>
      <c r="F31" s="577">
        <v>0</v>
      </c>
      <c r="G31" s="577">
        <v>0</v>
      </c>
      <c r="H31" s="579">
        <f t="shared" si="1"/>
        <v>0</v>
      </c>
      <c r="I31" s="558"/>
      <c r="J31" s="558"/>
      <c r="K31" s="558"/>
      <c r="L31" s="558"/>
      <c r="M31" s="558"/>
      <c r="N31" s="558"/>
      <c r="O31" s="558"/>
    </row>
    <row r="32" spans="1:15">
      <c r="A32" s="328">
        <v>9.1999999999999993</v>
      </c>
      <c r="B32" s="315" t="s">
        <v>189</v>
      </c>
      <c r="C32" s="577">
        <v>0</v>
      </c>
      <c r="D32" s="577">
        <v>0</v>
      </c>
      <c r="E32" s="578">
        <f t="shared" si="0"/>
        <v>0</v>
      </c>
      <c r="F32" s="577">
        <v>0</v>
      </c>
      <c r="G32" s="577">
        <v>0</v>
      </c>
      <c r="H32" s="579">
        <f t="shared" si="1"/>
        <v>0</v>
      </c>
      <c r="I32" s="558"/>
      <c r="J32" s="558"/>
      <c r="K32" s="558"/>
      <c r="L32" s="558"/>
      <c r="M32" s="558"/>
      <c r="N32" s="558"/>
      <c r="O32" s="558"/>
    </row>
    <row r="33" spans="1:15">
      <c r="A33" s="328">
        <v>9.3000000000000007</v>
      </c>
      <c r="B33" s="315" t="s">
        <v>185</v>
      </c>
      <c r="C33" s="577">
        <v>0</v>
      </c>
      <c r="D33" s="577">
        <v>0</v>
      </c>
      <c r="E33" s="578">
        <f t="shared" si="0"/>
        <v>0</v>
      </c>
      <c r="F33" s="577">
        <v>0</v>
      </c>
      <c r="G33" s="577">
        <v>0</v>
      </c>
      <c r="H33" s="579">
        <f t="shared" si="1"/>
        <v>0</v>
      </c>
      <c r="I33" s="558"/>
      <c r="J33" s="558"/>
      <c r="K33" s="558"/>
      <c r="L33" s="558"/>
      <c r="M33" s="558"/>
      <c r="N33" s="558"/>
      <c r="O33" s="558"/>
    </row>
    <row r="34" spans="1:15">
      <c r="A34" s="328">
        <v>9.4</v>
      </c>
      <c r="B34" s="315" t="s">
        <v>186</v>
      </c>
      <c r="C34" s="577">
        <v>0</v>
      </c>
      <c r="D34" s="577">
        <v>0</v>
      </c>
      <c r="E34" s="578">
        <f t="shared" si="0"/>
        <v>0</v>
      </c>
      <c r="F34" s="577">
        <v>0</v>
      </c>
      <c r="G34" s="577">
        <v>0</v>
      </c>
      <c r="H34" s="579">
        <f t="shared" si="1"/>
        <v>0</v>
      </c>
      <c r="I34" s="558"/>
      <c r="J34" s="558"/>
      <c r="K34" s="558"/>
      <c r="L34" s="558"/>
      <c r="M34" s="558"/>
      <c r="N34" s="558"/>
      <c r="O34" s="558"/>
    </row>
    <row r="35" spans="1:15">
      <c r="A35" s="328">
        <v>9.5</v>
      </c>
      <c r="B35" s="315" t="s">
        <v>187</v>
      </c>
      <c r="C35" s="577">
        <v>0</v>
      </c>
      <c r="D35" s="577">
        <v>0</v>
      </c>
      <c r="E35" s="578">
        <f t="shared" si="0"/>
        <v>0</v>
      </c>
      <c r="F35" s="577">
        <v>0</v>
      </c>
      <c r="G35" s="577">
        <v>0</v>
      </c>
      <c r="H35" s="579">
        <f t="shared" si="1"/>
        <v>0</v>
      </c>
      <c r="I35" s="558"/>
      <c r="J35" s="558"/>
      <c r="K35" s="558"/>
      <c r="L35" s="558"/>
      <c r="M35" s="558"/>
      <c r="N35" s="558"/>
      <c r="O35" s="558"/>
    </row>
    <row r="36" spans="1:15">
      <c r="A36" s="328">
        <v>9.6</v>
      </c>
      <c r="B36" s="315" t="s">
        <v>190</v>
      </c>
      <c r="C36" s="577">
        <v>0</v>
      </c>
      <c r="D36" s="577">
        <v>0</v>
      </c>
      <c r="E36" s="578">
        <f t="shared" si="0"/>
        <v>0</v>
      </c>
      <c r="F36" s="577">
        <v>0</v>
      </c>
      <c r="G36" s="577">
        <v>0</v>
      </c>
      <c r="H36" s="579">
        <f t="shared" si="1"/>
        <v>0</v>
      </c>
      <c r="I36" s="558"/>
      <c r="J36" s="558"/>
      <c r="K36" s="558"/>
      <c r="L36" s="558"/>
      <c r="M36" s="558"/>
      <c r="N36" s="558"/>
      <c r="O36" s="558"/>
    </row>
    <row r="37" spans="1:15">
      <c r="A37" s="328">
        <v>9.6999999999999993</v>
      </c>
      <c r="B37" s="315" t="s">
        <v>191</v>
      </c>
      <c r="C37" s="577">
        <v>0</v>
      </c>
      <c r="D37" s="577">
        <v>0</v>
      </c>
      <c r="E37" s="578">
        <f t="shared" si="0"/>
        <v>0</v>
      </c>
      <c r="F37" s="577">
        <v>0</v>
      </c>
      <c r="G37" s="577">
        <v>0</v>
      </c>
      <c r="H37" s="579">
        <f t="shared" si="1"/>
        <v>0</v>
      </c>
      <c r="I37" s="558"/>
      <c r="J37" s="558"/>
      <c r="K37" s="558"/>
      <c r="L37" s="558"/>
      <c r="M37" s="558"/>
      <c r="N37" s="558"/>
      <c r="O37" s="558"/>
    </row>
    <row r="38" spans="1:15">
      <c r="A38" s="328">
        <v>10</v>
      </c>
      <c r="B38" s="312" t="s">
        <v>194</v>
      </c>
      <c r="C38" s="580">
        <f>C41+C42</f>
        <v>47672004.229431748</v>
      </c>
      <c r="D38" s="580">
        <f>D41+D42</f>
        <v>79394278.081254005</v>
      </c>
      <c r="E38" s="581">
        <f t="shared" si="0"/>
        <v>127066282.31068575</v>
      </c>
      <c r="F38" s="580">
        <f>F41+F42</f>
        <v>29633344.749431755</v>
      </c>
      <c r="G38" s="580">
        <f>G41+G42</f>
        <v>80442486.341834009</v>
      </c>
      <c r="H38" s="579">
        <f t="shared" si="1"/>
        <v>110075831.09126577</v>
      </c>
      <c r="I38" s="558"/>
      <c r="J38" s="558"/>
      <c r="K38" s="558"/>
      <c r="L38" s="558"/>
      <c r="M38" s="558"/>
      <c r="N38" s="558"/>
      <c r="O38" s="558"/>
    </row>
    <row r="39" spans="1:15">
      <c r="A39" s="328">
        <v>10.1</v>
      </c>
      <c r="B39" s="315" t="s">
        <v>195</v>
      </c>
      <c r="C39" s="577">
        <v>0</v>
      </c>
      <c r="D39" s="577">
        <v>0</v>
      </c>
      <c r="E39" s="578">
        <f t="shared" si="0"/>
        <v>0</v>
      </c>
      <c r="F39" s="577">
        <v>0</v>
      </c>
      <c r="G39" s="577">
        <v>1684080</v>
      </c>
      <c r="H39" s="579">
        <f t="shared" si="1"/>
        <v>1684080</v>
      </c>
      <c r="I39" s="558"/>
      <c r="J39" s="558"/>
      <c r="K39" s="558"/>
      <c r="L39" s="558"/>
      <c r="M39" s="558"/>
      <c r="N39" s="558"/>
      <c r="O39" s="558"/>
    </row>
    <row r="40" spans="1:15">
      <c r="A40" s="328">
        <v>10.199999999999999</v>
      </c>
      <c r="B40" s="315" t="s">
        <v>196</v>
      </c>
      <c r="C40" s="577">
        <v>0</v>
      </c>
      <c r="D40" s="577">
        <v>0</v>
      </c>
      <c r="E40" s="578">
        <f t="shared" si="0"/>
        <v>0</v>
      </c>
      <c r="F40" s="577">
        <v>585566.89</v>
      </c>
      <c r="G40" s="577">
        <v>442723.80554399994</v>
      </c>
      <c r="H40" s="579">
        <f t="shared" si="1"/>
        <v>1028290.695544</v>
      </c>
      <c r="I40" s="558"/>
      <c r="J40" s="558"/>
      <c r="K40" s="558"/>
      <c r="L40" s="558"/>
      <c r="M40" s="558"/>
      <c r="N40" s="558"/>
      <c r="O40" s="558"/>
    </row>
    <row r="41" spans="1:15">
      <c r="A41" s="328">
        <v>10.3</v>
      </c>
      <c r="B41" s="315" t="s">
        <v>199</v>
      </c>
      <c r="C41" s="577">
        <v>23837266.18</v>
      </c>
      <c r="D41" s="577">
        <v>31927688.645399995</v>
      </c>
      <c r="E41" s="578">
        <f t="shared" si="0"/>
        <v>55764954.825399995</v>
      </c>
      <c r="F41" s="577">
        <v>12656667.790000003</v>
      </c>
      <c r="G41" s="577">
        <v>31694649.49719999</v>
      </c>
      <c r="H41" s="579">
        <f t="shared" si="1"/>
        <v>44351317.287199989</v>
      </c>
      <c r="I41" s="558"/>
      <c r="J41" s="558"/>
      <c r="K41" s="558"/>
      <c r="L41" s="558"/>
      <c r="M41" s="558"/>
      <c r="N41" s="558"/>
      <c r="O41" s="558"/>
    </row>
    <row r="42" spans="1:15" ht="25.5">
      <c r="A42" s="328">
        <v>10.4</v>
      </c>
      <c r="B42" s="315" t="s">
        <v>200</v>
      </c>
      <c r="C42" s="577">
        <v>23834738.049431749</v>
      </c>
      <c r="D42" s="577">
        <v>47466589.435854003</v>
      </c>
      <c r="E42" s="578">
        <f t="shared" si="0"/>
        <v>71301327.485285759</v>
      </c>
      <c r="F42" s="577">
        <v>16976676.959431753</v>
      </c>
      <c r="G42" s="577">
        <v>48747836.844634011</v>
      </c>
      <c r="H42" s="579">
        <f t="shared" si="1"/>
        <v>65724513.804065764</v>
      </c>
      <c r="I42" s="558"/>
      <c r="J42" s="558"/>
      <c r="K42" s="558"/>
      <c r="L42" s="558"/>
      <c r="M42" s="558"/>
      <c r="N42" s="558"/>
      <c r="O42" s="558"/>
    </row>
    <row r="43" spans="1:15" ht="15.75" thickBot="1">
      <c r="A43" s="328">
        <v>11</v>
      </c>
      <c r="B43" s="96" t="s">
        <v>197</v>
      </c>
      <c r="C43" s="577">
        <v>0</v>
      </c>
      <c r="D43" s="577">
        <v>0</v>
      </c>
      <c r="E43" s="578">
        <f t="shared" si="0"/>
        <v>0</v>
      </c>
      <c r="F43" s="577">
        <v>0</v>
      </c>
      <c r="G43" s="577">
        <v>0</v>
      </c>
      <c r="H43" s="579">
        <f t="shared" si="1"/>
        <v>0</v>
      </c>
      <c r="I43" s="558"/>
      <c r="J43" s="558"/>
      <c r="K43" s="558"/>
      <c r="L43" s="558"/>
      <c r="M43" s="558"/>
      <c r="N43" s="558"/>
      <c r="O43" s="558"/>
    </row>
    <row r="44" spans="1:15">
      <c r="C44" s="582"/>
      <c r="D44" s="582"/>
      <c r="E44" s="582"/>
      <c r="F44" s="582"/>
      <c r="G44" s="582"/>
      <c r="H44" s="582"/>
      <c r="I44" s="558"/>
    </row>
    <row r="45" spans="1:15">
      <c r="C45" s="582"/>
      <c r="D45" s="582"/>
      <c r="E45" s="582"/>
      <c r="F45" s="582"/>
      <c r="G45" s="582"/>
      <c r="H45" s="582"/>
      <c r="I45" s="558"/>
    </row>
    <row r="46" spans="1:15">
      <c r="C46" s="582"/>
      <c r="D46" s="582"/>
      <c r="E46" s="582"/>
      <c r="F46" s="582"/>
      <c r="G46" s="582"/>
      <c r="H46" s="582"/>
    </row>
    <row r="47" spans="1:15">
      <c r="C47" s="582"/>
      <c r="D47" s="582"/>
      <c r="E47" s="582"/>
      <c r="F47" s="582"/>
      <c r="G47" s="582"/>
      <c r="H47" s="582"/>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M29"/>
  <sheetViews>
    <sheetView showGridLines="0" zoomScale="80" zoomScaleNormal="80" workbookViewId="0">
      <pane xSplit="1" ySplit="4" topLeftCell="B5" activePane="bottomRight" state="frozen"/>
      <selection activeCell="B2" sqref="B2"/>
      <selection pane="topRight" activeCell="B2" sqref="B2"/>
      <selection pane="bottomLeft" activeCell="B2" sqref="B2"/>
      <selection pane="bottomRight"/>
    </sheetView>
  </sheetViews>
  <sheetFormatPr defaultColWidth="9.140625" defaultRowHeight="12.75"/>
  <cols>
    <col min="1" max="1" width="9.5703125" style="4" bestFit="1" customWidth="1"/>
    <col min="2" max="2" width="93.5703125" style="4" customWidth="1"/>
    <col min="3" max="4" width="14.85546875" style="569" bestFit="1" customWidth="1"/>
    <col min="5" max="7" width="14.85546875" style="583" bestFit="1" customWidth="1"/>
    <col min="8" max="11" width="9.85546875" style="19" customWidth="1"/>
    <col min="12" max="16384" width="9.140625" style="19"/>
  </cols>
  <sheetData>
    <row r="1" spans="1:13">
      <c r="A1" s="2" t="s">
        <v>30</v>
      </c>
      <c r="B1" s="3" t="str">
        <f>'Info '!C2</f>
        <v>JSC Cartu Bank</v>
      </c>
      <c r="C1" s="568"/>
    </row>
    <row r="2" spans="1:13">
      <c r="A2" s="2" t="s">
        <v>31</v>
      </c>
      <c r="B2" s="535">
        <f>'1. key ratios '!B2</f>
        <v>46022</v>
      </c>
      <c r="C2" s="568"/>
    </row>
    <row r="3" spans="1:13">
      <c r="A3" s="2"/>
      <c r="B3" s="3"/>
      <c r="C3" s="568"/>
    </row>
    <row r="4" spans="1:13" ht="15" customHeight="1" thickBot="1">
      <c r="A4" s="4" t="s">
        <v>96</v>
      </c>
      <c r="B4" s="79" t="s">
        <v>174</v>
      </c>
      <c r="C4" s="584" t="s">
        <v>35</v>
      </c>
    </row>
    <row r="5" spans="1:13" ht="15" customHeight="1">
      <c r="A5" s="114" t="s">
        <v>6</v>
      </c>
      <c r="B5" s="115"/>
      <c r="C5" s="585" t="str">
        <f>INT((MONTH($B$2))/3)&amp;"Q"&amp;"-"&amp;YEAR($B$2)</f>
        <v>4Q-2025</v>
      </c>
      <c r="D5" s="585" t="str">
        <f>IF(INT(MONTH($B$2))=3, "4"&amp;"Q"&amp;"-"&amp;YEAR($B$2)-1, IF(INT(MONTH($B$2))=6, "1"&amp;"Q"&amp;"-"&amp;YEAR($B$2), IF(INT(MONTH($B$2))=9, "2"&amp;"Q"&amp;"-"&amp;YEAR($B$2),IF(INT(MONTH($B$2))=12, "3"&amp;"Q"&amp;"-"&amp;YEAR($B$2), 0))))</f>
        <v>3Q-2025</v>
      </c>
      <c r="E5" s="585" t="str">
        <f>IF(INT(MONTH($B$2))=3, "3"&amp;"Q"&amp;"-"&amp;YEAR($B$2)-1, IF(INT(MONTH($B$2))=6, "4"&amp;"Q"&amp;"-"&amp;YEAR($B$2)-1, IF(INT(MONTH($B$2))=9, "1"&amp;"Q"&amp;"-"&amp;YEAR($B$2),IF(INT(MONTH($B$2))=12, "2"&amp;"Q"&amp;"-"&amp;YEAR($B$2), 0))))</f>
        <v>2Q-2025</v>
      </c>
      <c r="F5" s="585" t="str">
        <f>IF(INT(MONTH($B$2))=3, "2"&amp;"Q"&amp;"-"&amp;YEAR($B$2)-1, IF(INT(MONTH($B$2))=6, "3"&amp;"Q"&amp;"-"&amp;YEAR($B$2)-1, IF(INT(MONTH($B$2))=9, "4"&amp;"Q"&amp;"-"&amp;YEAR($B$2)-1,IF(INT(MONTH($B$2))=12, "1"&amp;"Q"&amp;"-"&amp;YEAR($B$2), 0))))</f>
        <v>1Q-2025</v>
      </c>
      <c r="G5" s="586" t="str">
        <f>IF(INT(MONTH($B$2))=3, "1"&amp;"Q"&amp;"-"&amp;YEAR($B$2)-1, IF(INT(MONTH($B$2))=6, "2"&amp;"Q"&amp;"-"&amp;YEAR($B$2)-1, IF(INT(MONTH($B$2))=9, "3"&amp;"Q"&amp;"-"&amp;YEAR($B$2)-1,IF(INT(MONTH($B$2))=12, "4"&amp;"Q"&amp;"-"&amp;YEAR($B$2)-1, 0))))</f>
        <v>4Q-2024</v>
      </c>
    </row>
    <row r="6" spans="1:13" ht="15" customHeight="1">
      <c r="A6" s="22">
        <v>1</v>
      </c>
      <c r="B6" s="188" t="s">
        <v>178</v>
      </c>
      <c r="C6" s="587">
        <f>C7+C9+C10</f>
        <v>1700891732.9755478</v>
      </c>
      <c r="D6" s="588">
        <f>D7+D9+D10</f>
        <v>1583275996.1325924</v>
      </c>
      <c r="E6" s="589">
        <f t="shared" ref="E6:G6" si="0">E7+E9+E10</f>
        <v>1546178675.9586229</v>
      </c>
      <c r="F6" s="587">
        <f t="shared" si="0"/>
        <v>1561412237.4625614</v>
      </c>
      <c r="G6" s="590">
        <f t="shared" si="0"/>
        <v>1747754425.9974732</v>
      </c>
      <c r="H6" s="598"/>
      <c r="I6" s="598"/>
      <c r="J6" s="598"/>
      <c r="K6" s="598"/>
      <c r="L6" s="598"/>
      <c r="M6" s="598"/>
    </row>
    <row r="7" spans="1:13" ht="15" customHeight="1">
      <c r="A7" s="22">
        <v>1.1000000000000001</v>
      </c>
      <c r="B7" s="188" t="s">
        <v>745</v>
      </c>
      <c r="C7" s="591">
        <v>1595673814.2037368</v>
      </c>
      <c r="D7" s="592">
        <v>1474941429.1883688</v>
      </c>
      <c r="E7" s="591">
        <v>1439561050.5917597</v>
      </c>
      <c r="F7" s="591">
        <v>1456185478.304728</v>
      </c>
      <c r="G7" s="593">
        <v>1644294820.9230633</v>
      </c>
      <c r="H7" s="598"/>
      <c r="I7" s="598"/>
      <c r="J7" s="598"/>
      <c r="K7" s="598"/>
      <c r="L7" s="598"/>
      <c r="M7" s="598"/>
    </row>
    <row r="8" spans="1:13">
      <c r="A8" s="22" t="s">
        <v>14</v>
      </c>
      <c r="B8" s="188" t="s">
        <v>95</v>
      </c>
      <c r="C8" s="591">
        <v>23818250</v>
      </c>
      <c r="D8" s="592">
        <v>24430750</v>
      </c>
      <c r="E8" s="591">
        <v>24430750</v>
      </c>
      <c r="F8" s="591">
        <v>23805750</v>
      </c>
      <c r="G8" s="593">
        <v>23805750</v>
      </c>
      <c r="H8" s="598"/>
      <c r="I8" s="598"/>
      <c r="J8" s="598"/>
      <c r="K8" s="598"/>
      <c r="L8" s="598"/>
      <c r="M8" s="598"/>
    </row>
    <row r="9" spans="1:13" ht="15" customHeight="1">
      <c r="A9" s="22">
        <v>1.2</v>
      </c>
      <c r="B9" s="189" t="s">
        <v>94</v>
      </c>
      <c r="C9" s="591">
        <v>105217918.77181093</v>
      </c>
      <c r="D9" s="592">
        <v>108334566.94422363</v>
      </c>
      <c r="E9" s="591">
        <v>106617625.36686328</v>
      </c>
      <c r="F9" s="591">
        <v>105226759.15783325</v>
      </c>
      <c r="G9" s="593">
        <v>103459605.07441007</v>
      </c>
      <c r="H9" s="598"/>
      <c r="I9" s="598"/>
      <c r="J9" s="598"/>
      <c r="K9" s="598"/>
      <c r="L9" s="598"/>
      <c r="M9" s="598"/>
    </row>
    <row r="10" spans="1:13" ht="15" customHeight="1">
      <c r="A10" s="22">
        <v>1.3</v>
      </c>
      <c r="B10" s="188" t="s">
        <v>28</v>
      </c>
      <c r="C10" s="591">
        <v>0</v>
      </c>
      <c r="D10" s="592">
        <v>0</v>
      </c>
      <c r="E10" s="591">
        <v>0</v>
      </c>
      <c r="F10" s="591">
        <v>0</v>
      </c>
      <c r="G10" s="593">
        <v>0</v>
      </c>
      <c r="H10" s="598"/>
      <c r="I10" s="598"/>
      <c r="J10" s="598"/>
      <c r="K10" s="598"/>
      <c r="L10" s="598"/>
      <c r="M10" s="598"/>
    </row>
    <row r="11" spans="1:13" ht="15" customHeight="1">
      <c r="A11" s="22">
        <v>2</v>
      </c>
      <c r="B11" s="188" t="s">
        <v>175</v>
      </c>
      <c r="C11" s="591">
        <v>11887321.144393528</v>
      </c>
      <c r="D11" s="592">
        <v>13442670.803512827</v>
      </c>
      <c r="E11" s="591">
        <v>9408596.4323391113</v>
      </c>
      <c r="F11" s="591">
        <v>13332341.836037362</v>
      </c>
      <c r="G11" s="593">
        <v>7684024.8357931608</v>
      </c>
      <c r="H11" s="598"/>
      <c r="I11" s="598"/>
      <c r="J11" s="598"/>
      <c r="K11" s="598"/>
      <c r="L11" s="598"/>
      <c r="M11" s="598"/>
    </row>
    <row r="12" spans="1:13" ht="15" customHeight="1">
      <c r="A12" s="22">
        <v>3</v>
      </c>
      <c r="B12" s="188" t="s">
        <v>176</v>
      </c>
      <c r="C12" s="591">
        <v>182185714.47006807</v>
      </c>
      <c r="D12" s="592">
        <v>158841985.05413476</v>
      </c>
      <c r="E12" s="591">
        <v>158841985.05413476</v>
      </c>
      <c r="F12" s="591">
        <v>158841985.05413476</v>
      </c>
      <c r="G12" s="593">
        <v>158841985.05413476</v>
      </c>
      <c r="H12" s="598"/>
      <c r="I12" s="598"/>
      <c r="J12" s="598"/>
      <c r="K12" s="598"/>
      <c r="L12" s="598"/>
      <c r="M12" s="598"/>
    </row>
    <row r="13" spans="1:13" ht="15" customHeight="1" thickBot="1">
      <c r="A13" s="24">
        <v>4</v>
      </c>
      <c r="B13" s="25" t="s">
        <v>177</v>
      </c>
      <c r="C13" s="594">
        <f>C6+C11+C12</f>
        <v>1894964768.5900092</v>
      </c>
      <c r="D13" s="595">
        <f>D6+D11+D12</f>
        <v>1755560651.9902401</v>
      </c>
      <c r="E13" s="596">
        <f t="shared" ref="E13:G13" si="1">E6+E11+E12</f>
        <v>1714429257.445097</v>
      </c>
      <c r="F13" s="594">
        <f t="shared" si="1"/>
        <v>1733586564.3527336</v>
      </c>
      <c r="G13" s="597">
        <f t="shared" si="1"/>
        <v>1914280435.8874013</v>
      </c>
      <c r="H13" s="598"/>
      <c r="I13" s="598"/>
      <c r="J13" s="598"/>
      <c r="K13" s="598"/>
      <c r="L13" s="598"/>
      <c r="M13" s="598"/>
    </row>
    <row r="14" spans="1:13">
      <c r="B14" s="27"/>
      <c r="H14" s="598"/>
    </row>
    <row r="15" spans="1:13">
      <c r="B15" s="27"/>
    </row>
    <row r="16" spans="1:13">
      <c r="B16" s="27"/>
    </row>
    <row r="17" spans="1:4" ht="11.25">
      <c r="A17" s="19"/>
      <c r="B17" s="19"/>
      <c r="C17" s="583"/>
      <c r="D17" s="583"/>
    </row>
    <row r="18" spans="1:4" ht="11.25">
      <c r="A18" s="19"/>
      <c r="B18" s="19"/>
      <c r="C18" s="583"/>
      <c r="D18" s="583"/>
    </row>
    <row r="19" spans="1:4" ht="11.25">
      <c r="A19" s="19"/>
      <c r="B19" s="19"/>
      <c r="C19" s="583"/>
      <c r="D19" s="583"/>
    </row>
    <row r="20" spans="1:4" ht="11.25">
      <c r="A20" s="19"/>
      <c r="B20" s="19"/>
      <c r="C20" s="583"/>
      <c r="D20" s="583"/>
    </row>
    <row r="21" spans="1:4" ht="11.25">
      <c r="A21" s="19"/>
      <c r="B21" s="19"/>
      <c r="C21" s="583"/>
      <c r="D21" s="583"/>
    </row>
    <row r="22" spans="1:4" ht="11.25">
      <c r="A22" s="19"/>
      <c r="B22" s="19"/>
      <c r="C22" s="583"/>
      <c r="D22" s="583"/>
    </row>
    <row r="23" spans="1:4" ht="11.25">
      <c r="A23" s="19"/>
      <c r="B23" s="19"/>
      <c r="C23" s="583"/>
      <c r="D23" s="583"/>
    </row>
    <row r="24" spans="1:4" ht="11.25">
      <c r="A24" s="19"/>
      <c r="B24" s="19"/>
      <c r="C24" s="583"/>
      <c r="D24" s="583"/>
    </row>
    <row r="25" spans="1:4" ht="11.25">
      <c r="A25" s="19"/>
      <c r="B25" s="19"/>
      <c r="C25" s="583"/>
      <c r="D25" s="583"/>
    </row>
    <row r="26" spans="1:4" ht="11.25">
      <c r="A26" s="19"/>
      <c r="B26" s="19"/>
      <c r="C26" s="583"/>
      <c r="D26" s="583"/>
    </row>
    <row r="27" spans="1:4" ht="11.25">
      <c r="A27" s="19"/>
      <c r="B27" s="19"/>
      <c r="C27" s="583"/>
      <c r="D27" s="583"/>
    </row>
    <row r="28" spans="1:4" ht="11.25">
      <c r="A28" s="19"/>
      <c r="B28" s="19"/>
      <c r="C28" s="583"/>
      <c r="D28" s="583"/>
    </row>
    <row r="29" spans="1:4" ht="11.25">
      <c r="A29" s="19"/>
      <c r="B29" s="19"/>
      <c r="C29" s="583"/>
      <c r="D29" s="58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H34"/>
  <sheetViews>
    <sheetView showGridLines="0" zoomScale="80" zoomScaleNormal="80" workbookViewId="0">
      <pane xSplit="1" ySplit="4" topLeftCell="B5" activePane="bottomRight" state="frozen"/>
      <selection activeCell="B2" sqref="B2"/>
      <selection pane="topRight" activeCell="B2" sqref="B2"/>
      <selection pane="bottomLeft" activeCell="B2" sqref="B2"/>
      <selection pane="bottomRight"/>
    </sheetView>
  </sheetViews>
  <sheetFormatPr defaultColWidth="9.140625" defaultRowHeight="14.25"/>
  <cols>
    <col min="1" max="1" width="9.5703125" style="4" bestFit="1" customWidth="1"/>
    <col min="2" max="2" width="65.5703125" style="4" customWidth="1"/>
    <col min="3" max="3" width="96.140625" style="4" customWidth="1"/>
    <col min="4" max="16384" width="9.140625" style="5"/>
  </cols>
  <sheetData>
    <row r="1" spans="1:8">
      <c r="A1" s="2" t="s">
        <v>30</v>
      </c>
      <c r="B1" s="3" t="str">
        <f>'Info '!C2</f>
        <v>JSC Cartu Bank</v>
      </c>
    </row>
    <row r="2" spans="1:8">
      <c r="A2" s="2" t="s">
        <v>31</v>
      </c>
      <c r="B2" s="535">
        <f>'1. key ratios '!B2</f>
        <v>46022</v>
      </c>
    </row>
    <row r="4" spans="1:8" ht="27.95" customHeight="1" thickBot="1">
      <c r="A4" s="28" t="s">
        <v>41</v>
      </c>
      <c r="B4" s="29" t="s">
        <v>151</v>
      </c>
      <c r="C4" s="30"/>
    </row>
    <row r="5" spans="1:8">
      <c r="A5" s="31"/>
      <c r="B5" s="216" t="s">
        <v>42</v>
      </c>
      <c r="C5" s="217" t="s">
        <v>335</v>
      </c>
    </row>
    <row r="6" spans="1:8">
      <c r="A6" s="32">
        <v>1</v>
      </c>
      <c r="B6" s="33" t="s">
        <v>753</v>
      </c>
      <c r="C6" s="34" t="s">
        <v>756</v>
      </c>
    </row>
    <row r="7" spans="1:8">
      <c r="A7" s="32">
        <v>2</v>
      </c>
      <c r="B7" s="33" t="s">
        <v>757</v>
      </c>
      <c r="C7" s="34" t="s">
        <v>758</v>
      </c>
    </row>
    <row r="8" spans="1:8">
      <c r="A8" s="32">
        <v>3</v>
      </c>
      <c r="B8" s="33" t="s">
        <v>759</v>
      </c>
      <c r="C8" s="34" t="s">
        <v>760</v>
      </c>
    </row>
    <row r="9" spans="1:8">
      <c r="A9" s="32">
        <v>4</v>
      </c>
      <c r="B9" s="33" t="s">
        <v>761</v>
      </c>
      <c r="C9" s="34" t="s">
        <v>758</v>
      </c>
    </row>
    <row r="10" spans="1:8">
      <c r="A10" s="32">
        <v>5</v>
      </c>
      <c r="B10" s="33" t="s">
        <v>781</v>
      </c>
      <c r="C10" s="34" t="s">
        <v>760</v>
      </c>
    </row>
    <row r="11" spans="1:8">
      <c r="A11" s="32">
        <v>6</v>
      </c>
      <c r="B11" s="33"/>
      <c r="C11" s="34"/>
    </row>
    <row r="12" spans="1:8">
      <c r="A12" s="32">
        <v>7</v>
      </c>
      <c r="B12" s="33"/>
      <c r="C12" s="34"/>
      <c r="H12" s="35"/>
    </row>
    <row r="13" spans="1:8">
      <c r="A13" s="32">
        <v>8</v>
      </c>
      <c r="B13" s="33"/>
      <c r="C13" s="34"/>
    </row>
    <row r="14" spans="1:8">
      <c r="A14" s="32">
        <v>9</v>
      </c>
      <c r="B14" s="33"/>
      <c r="C14" s="34"/>
    </row>
    <row r="15" spans="1:8">
      <c r="A15" s="32">
        <v>10</v>
      </c>
      <c r="B15" s="33"/>
      <c r="C15" s="34"/>
    </row>
    <row r="16" spans="1:8">
      <c r="A16" s="32"/>
      <c r="B16" s="218"/>
      <c r="C16" s="219"/>
    </row>
    <row r="17" spans="1:3">
      <c r="A17" s="32"/>
      <c r="B17" s="102" t="s">
        <v>43</v>
      </c>
      <c r="C17" s="220" t="s">
        <v>336</v>
      </c>
    </row>
    <row r="18" spans="1:3">
      <c r="A18" s="32">
        <v>1</v>
      </c>
      <c r="B18" s="33" t="s">
        <v>754</v>
      </c>
      <c r="C18" s="36" t="s">
        <v>762</v>
      </c>
    </row>
    <row r="19" spans="1:3">
      <c r="A19" s="32">
        <v>2</v>
      </c>
      <c r="B19" s="33" t="s">
        <v>763</v>
      </c>
      <c r="C19" s="36" t="s">
        <v>764</v>
      </c>
    </row>
    <row r="20" spans="1:3">
      <c r="A20" s="32">
        <v>3</v>
      </c>
      <c r="B20" s="33" t="s">
        <v>765</v>
      </c>
      <c r="C20" s="36" t="s">
        <v>766</v>
      </c>
    </row>
    <row r="21" spans="1:3">
      <c r="A21" s="32">
        <v>4</v>
      </c>
      <c r="B21" s="33" t="s">
        <v>767</v>
      </c>
      <c r="C21" s="36" t="s">
        <v>768</v>
      </c>
    </row>
    <row r="22" spans="1:3">
      <c r="A22" s="32">
        <v>5</v>
      </c>
      <c r="B22" s="33" t="s">
        <v>769</v>
      </c>
      <c r="C22" s="36" t="s">
        <v>770</v>
      </c>
    </row>
    <row r="23" spans="1:3">
      <c r="A23" s="32">
        <v>6</v>
      </c>
      <c r="B23" s="33" t="s">
        <v>771</v>
      </c>
      <c r="C23" s="36" t="s">
        <v>782</v>
      </c>
    </row>
    <row r="24" spans="1:3">
      <c r="A24" s="32">
        <v>7</v>
      </c>
      <c r="B24" s="33"/>
      <c r="C24" s="36"/>
    </row>
    <row r="25" spans="1:3">
      <c r="A25" s="32">
        <v>8</v>
      </c>
      <c r="B25" s="33"/>
      <c r="C25" s="36"/>
    </row>
    <row r="26" spans="1:3">
      <c r="A26" s="32">
        <v>9</v>
      </c>
      <c r="B26" s="33"/>
      <c r="C26" s="36"/>
    </row>
    <row r="27" spans="1:3" ht="15.75" customHeight="1">
      <c r="A27" s="32">
        <v>10</v>
      </c>
      <c r="B27" s="33"/>
      <c r="C27" s="37"/>
    </row>
    <row r="28" spans="1:3" ht="15.75" customHeight="1">
      <c r="A28" s="32"/>
      <c r="B28" s="33"/>
      <c r="C28" s="37"/>
    </row>
    <row r="29" spans="1:3" ht="30" customHeight="1">
      <c r="A29" s="32"/>
      <c r="B29" s="737" t="s">
        <v>44</v>
      </c>
      <c r="C29" s="738"/>
    </row>
    <row r="30" spans="1:3">
      <c r="A30" s="32">
        <v>1</v>
      </c>
      <c r="B30" s="539" t="s">
        <v>772</v>
      </c>
      <c r="C30" s="540">
        <v>1</v>
      </c>
    </row>
    <row r="31" spans="1:3" ht="15.75" customHeight="1">
      <c r="A31" s="32"/>
      <c r="B31" s="33"/>
      <c r="C31" s="34"/>
    </row>
    <row r="32" spans="1:3" ht="29.25" customHeight="1">
      <c r="A32" s="32"/>
      <c r="B32" s="737" t="s">
        <v>45</v>
      </c>
      <c r="C32" s="738"/>
    </row>
    <row r="33" spans="1:3">
      <c r="A33" s="32">
        <v>1</v>
      </c>
      <c r="B33" s="539" t="s">
        <v>773</v>
      </c>
      <c r="C33" s="541">
        <v>0.35</v>
      </c>
    </row>
    <row r="34" spans="1:3" ht="15" thickBot="1">
      <c r="A34" s="38"/>
      <c r="B34" s="39"/>
      <c r="C34" s="40"/>
    </row>
  </sheetData>
  <mergeCells count="2">
    <mergeCell ref="B32:C32"/>
    <mergeCell ref="B29:C29"/>
  </mergeCells>
  <dataValidations count="1">
    <dataValidation type="list" allowBlank="1" showInputMessage="1" showErrorMessage="1" sqref="C6:C15"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I53"/>
  <sheetViews>
    <sheetView showGridLines="0" zoomScale="80" zoomScaleNormal="80" workbookViewId="0">
      <pane xSplit="1" ySplit="5" topLeftCell="B6" activePane="bottomRight" state="frozen"/>
      <selection activeCell="B2" sqref="B2"/>
      <selection pane="topRight" activeCell="B2" sqref="B2"/>
      <selection pane="bottomLeft" activeCell="B2" sqref="B2"/>
      <selection pane="bottomRight"/>
    </sheetView>
  </sheetViews>
  <sheetFormatPr defaultColWidth="9.140625" defaultRowHeight="14.25"/>
  <cols>
    <col min="1" max="1" width="9.5703125" style="4" bestFit="1" customWidth="1"/>
    <col min="2" max="2" width="54.140625" style="4" customWidth="1"/>
    <col min="3" max="3" width="28" style="569" customWidth="1"/>
    <col min="4" max="4" width="22.42578125" style="569" customWidth="1"/>
    <col min="5" max="5" width="22.140625" style="569" customWidth="1"/>
    <col min="6" max="6" width="12" style="5" bestFit="1" customWidth="1"/>
    <col min="7" max="7" width="19.140625" style="5" bestFit="1" customWidth="1"/>
    <col min="8" max="16384" width="9.140625" style="5"/>
  </cols>
  <sheetData>
    <row r="1" spans="1:9">
      <c r="A1" s="26" t="s">
        <v>30</v>
      </c>
      <c r="B1" s="3" t="str">
        <f>'Info '!C2</f>
        <v>JSC Cartu Bank</v>
      </c>
    </row>
    <row r="2" spans="1:9" s="2" customFormat="1" ht="15.75" customHeight="1">
      <c r="A2" s="26" t="s">
        <v>31</v>
      </c>
      <c r="B2" s="535">
        <f>'1. key ratios '!B2</f>
        <v>46022</v>
      </c>
      <c r="C2" s="568"/>
      <c r="D2" s="568"/>
      <c r="E2" s="568"/>
    </row>
    <row r="3" spans="1:9" s="2" customFormat="1" ht="15.75" customHeight="1">
      <c r="A3" s="26"/>
      <c r="C3" s="568"/>
      <c r="D3" s="568"/>
      <c r="E3" s="568"/>
    </row>
    <row r="4" spans="1:9" s="2" customFormat="1" ht="15.75" customHeight="1" thickBot="1">
      <c r="A4" s="144" t="s">
        <v>99</v>
      </c>
      <c r="B4" s="744" t="s">
        <v>212</v>
      </c>
      <c r="C4" s="745"/>
      <c r="D4" s="745"/>
      <c r="E4" s="745"/>
    </row>
    <row r="5" spans="1:9" s="42" customFormat="1" ht="17.45" customHeight="1">
      <c r="A5" s="105"/>
      <c r="B5" s="106"/>
      <c r="C5" s="575" t="s">
        <v>0</v>
      </c>
      <c r="D5" s="575" t="s">
        <v>1</v>
      </c>
      <c r="E5" s="576" t="s">
        <v>2</v>
      </c>
    </row>
    <row r="6" spans="1:9" ht="14.45" customHeight="1">
      <c r="A6" s="90"/>
      <c r="B6" s="739" t="s">
        <v>219</v>
      </c>
      <c r="C6" s="741" t="s">
        <v>624</v>
      </c>
      <c r="D6" s="742" t="s">
        <v>98</v>
      </c>
      <c r="E6" s="743"/>
    </row>
    <row r="7" spans="1:9" ht="99.6" customHeight="1">
      <c r="A7" s="90"/>
      <c r="B7" s="740"/>
      <c r="C7" s="741"/>
      <c r="D7" s="600" t="s">
        <v>97</v>
      </c>
      <c r="E7" s="601" t="s">
        <v>220</v>
      </c>
    </row>
    <row r="8" spans="1:9" ht="21">
      <c r="A8" s="274">
        <v>1</v>
      </c>
      <c r="B8" s="275" t="s">
        <v>525</v>
      </c>
      <c r="C8" s="602">
        <f>SUM(C9:C11)</f>
        <v>635489548.15972948</v>
      </c>
      <c r="D8" s="602">
        <f>SUM(D9:D11)</f>
        <v>0</v>
      </c>
      <c r="E8" s="602">
        <f>SUM(E9:E11)</f>
        <v>635489548.15972948</v>
      </c>
      <c r="F8" s="599"/>
      <c r="G8" s="599"/>
      <c r="H8" s="599"/>
      <c r="I8" s="599"/>
    </row>
    <row r="9" spans="1:9" ht="15">
      <c r="A9" s="274">
        <v>1.1000000000000001</v>
      </c>
      <c r="B9" s="276" t="s">
        <v>526</v>
      </c>
      <c r="C9" s="602">
        <v>33093763.8574</v>
      </c>
      <c r="D9" s="602">
        <v>0</v>
      </c>
      <c r="E9" s="602">
        <v>33093763.8574</v>
      </c>
      <c r="F9" s="599"/>
      <c r="G9" s="599"/>
      <c r="H9" s="599"/>
      <c r="I9" s="599"/>
    </row>
    <row r="10" spans="1:9" ht="15">
      <c r="A10" s="274">
        <v>1.2</v>
      </c>
      <c r="B10" s="276" t="s">
        <v>527</v>
      </c>
      <c r="C10" s="602">
        <v>301870707.55412859</v>
      </c>
      <c r="D10" s="602">
        <v>0</v>
      </c>
      <c r="E10" s="602">
        <v>301870707.55412859</v>
      </c>
      <c r="F10" s="599"/>
      <c r="G10" s="599"/>
      <c r="H10" s="599"/>
      <c r="I10" s="599"/>
    </row>
    <row r="11" spans="1:9" ht="15">
      <c r="A11" s="274">
        <v>1.3</v>
      </c>
      <c r="B11" s="276" t="s">
        <v>528</v>
      </c>
      <c r="C11" s="602">
        <v>300525076.74820089</v>
      </c>
      <c r="D11" s="602">
        <v>0</v>
      </c>
      <c r="E11" s="602">
        <v>300525076.74820089</v>
      </c>
      <c r="F11" s="599"/>
      <c r="G11" s="599"/>
      <c r="H11" s="599"/>
      <c r="I11" s="599"/>
    </row>
    <row r="12" spans="1:9" ht="15">
      <c r="A12" s="274">
        <v>2</v>
      </c>
      <c r="B12" s="277" t="s">
        <v>529</v>
      </c>
      <c r="C12" s="602">
        <v>0</v>
      </c>
      <c r="D12" s="602">
        <v>0</v>
      </c>
      <c r="E12" s="602">
        <v>0</v>
      </c>
      <c r="F12" s="599"/>
      <c r="G12" s="599"/>
      <c r="H12" s="599"/>
      <c r="I12" s="599"/>
    </row>
    <row r="13" spans="1:9" ht="15">
      <c r="A13" s="274">
        <v>2.1</v>
      </c>
      <c r="B13" s="278" t="s">
        <v>530</v>
      </c>
      <c r="C13" s="603">
        <v>0</v>
      </c>
      <c r="D13" s="603">
        <v>0</v>
      </c>
      <c r="E13" s="603">
        <v>0</v>
      </c>
      <c r="F13" s="599"/>
      <c r="G13" s="599"/>
      <c r="H13" s="599"/>
      <c r="I13" s="599"/>
    </row>
    <row r="14" spans="1:9" ht="21">
      <c r="A14" s="274">
        <v>3</v>
      </c>
      <c r="B14" s="279" t="s">
        <v>531</v>
      </c>
      <c r="C14" s="603">
        <v>0</v>
      </c>
      <c r="D14" s="603">
        <v>0</v>
      </c>
      <c r="E14" s="603">
        <v>0</v>
      </c>
      <c r="F14" s="599"/>
      <c r="G14" s="599"/>
      <c r="H14" s="599"/>
      <c r="I14" s="599"/>
    </row>
    <row r="15" spans="1:9" ht="21">
      <c r="A15" s="274">
        <v>4</v>
      </c>
      <c r="B15" s="280" t="s">
        <v>532</v>
      </c>
      <c r="C15" s="603">
        <v>0</v>
      </c>
      <c r="D15" s="603">
        <v>0</v>
      </c>
      <c r="E15" s="603">
        <v>0</v>
      </c>
      <c r="F15" s="599"/>
      <c r="G15" s="599"/>
      <c r="H15" s="599"/>
      <c r="I15" s="599"/>
    </row>
    <row r="16" spans="1:9" ht="21">
      <c r="A16" s="274">
        <v>5</v>
      </c>
      <c r="B16" s="281" t="s">
        <v>533</v>
      </c>
      <c r="C16" s="603">
        <f>SUM(C17:C19)</f>
        <v>175637.53</v>
      </c>
      <c r="D16" s="603">
        <f>SUM(D17:D19)</f>
        <v>0</v>
      </c>
      <c r="E16" s="603">
        <f>SUM(E17:E19)</f>
        <v>175637.53</v>
      </c>
      <c r="F16" s="599"/>
      <c r="G16" s="599"/>
      <c r="H16" s="599"/>
      <c r="I16" s="599"/>
    </row>
    <row r="17" spans="1:9" ht="15">
      <c r="A17" s="274">
        <v>5.0999999999999996</v>
      </c>
      <c r="B17" s="282" t="s">
        <v>534</v>
      </c>
      <c r="C17" s="603">
        <v>175637.53</v>
      </c>
      <c r="D17" s="603">
        <v>0</v>
      </c>
      <c r="E17" s="603">
        <v>175637.53</v>
      </c>
      <c r="F17" s="599"/>
      <c r="G17" s="599"/>
      <c r="H17" s="599"/>
      <c r="I17" s="599"/>
    </row>
    <row r="18" spans="1:9" ht="15">
      <c r="A18" s="274">
        <v>5.2</v>
      </c>
      <c r="B18" s="282" t="s">
        <v>535</v>
      </c>
      <c r="C18" s="603">
        <v>0</v>
      </c>
      <c r="D18" s="603">
        <v>0</v>
      </c>
      <c r="E18" s="603">
        <v>0</v>
      </c>
      <c r="F18" s="599"/>
      <c r="G18" s="599"/>
      <c r="H18" s="599"/>
      <c r="I18" s="599"/>
    </row>
    <row r="19" spans="1:9" ht="15">
      <c r="A19" s="274">
        <v>5.3</v>
      </c>
      <c r="B19" s="283" t="s">
        <v>536</v>
      </c>
      <c r="C19" s="603">
        <v>0</v>
      </c>
      <c r="D19" s="603">
        <v>0</v>
      </c>
      <c r="E19" s="603">
        <v>0</v>
      </c>
      <c r="F19" s="599"/>
      <c r="G19" s="599"/>
      <c r="H19" s="599"/>
      <c r="I19" s="599"/>
    </row>
    <row r="20" spans="1:9" ht="15">
      <c r="A20" s="274">
        <v>6</v>
      </c>
      <c r="B20" s="279" t="s">
        <v>537</v>
      </c>
      <c r="C20" s="603">
        <f>SUM(C21:C22)</f>
        <v>1225453241.428885</v>
      </c>
      <c r="D20" s="603">
        <f>SUM(D21:D22)</f>
        <v>0</v>
      </c>
      <c r="E20" s="603">
        <f>SUM(E21:E22)</f>
        <v>1225453241.428885</v>
      </c>
      <c r="F20" s="599"/>
      <c r="G20" s="599"/>
      <c r="H20" s="599"/>
      <c r="I20" s="599"/>
    </row>
    <row r="21" spans="1:9" ht="15">
      <c r="A21" s="274">
        <v>6.1</v>
      </c>
      <c r="B21" s="282" t="s">
        <v>535</v>
      </c>
      <c r="C21" s="603">
        <v>76172897.287993968</v>
      </c>
      <c r="D21" s="603">
        <v>0</v>
      </c>
      <c r="E21" s="603">
        <v>76172897.287993968</v>
      </c>
      <c r="F21" s="599"/>
      <c r="G21" s="599"/>
      <c r="H21" s="599"/>
      <c r="I21" s="599"/>
    </row>
    <row r="22" spans="1:9" ht="15">
      <c r="A22" s="274">
        <v>6.2</v>
      </c>
      <c r="B22" s="283" t="s">
        <v>536</v>
      </c>
      <c r="C22" s="603">
        <v>1149280344.1408911</v>
      </c>
      <c r="D22" s="603">
        <v>0</v>
      </c>
      <c r="E22" s="603">
        <v>1149280344.1408911</v>
      </c>
      <c r="F22" s="599"/>
      <c r="G22" s="599"/>
      <c r="H22" s="599"/>
      <c r="I22" s="599"/>
    </row>
    <row r="23" spans="1:9" ht="21">
      <c r="A23" s="274">
        <v>7</v>
      </c>
      <c r="B23" s="277" t="s">
        <v>538</v>
      </c>
      <c r="C23" s="603">
        <v>9527300</v>
      </c>
      <c r="D23" s="603">
        <v>0</v>
      </c>
      <c r="E23" s="603">
        <v>9527300</v>
      </c>
      <c r="F23" s="599"/>
      <c r="G23" s="599"/>
      <c r="H23" s="599"/>
      <c r="I23" s="599"/>
    </row>
    <row r="24" spans="1:9" ht="21">
      <c r="A24" s="274">
        <v>8</v>
      </c>
      <c r="B24" s="284" t="s">
        <v>539</v>
      </c>
      <c r="C24" s="603">
        <v>0</v>
      </c>
      <c r="D24" s="603">
        <v>0</v>
      </c>
      <c r="E24" s="603">
        <v>0</v>
      </c>
      <c r="F24" s="599"/>
      <c r="G24" s="599"/>
      <c r="H24" s="599"/>
      <c r="I24" s="599"/>
    </row>
    <row r="25" spans="1:9" ht="15">
      <c r="A25" s="274">
        <v>9</v>
      </c>
      <c r="B25" s="280" t="s">
        <v>540</v>
      </c>
      <c r="C25" s="603">
        <f>SUM(C26:C27)</f>
        <v>23199562.777369156</v>
      </c>
      <c r="D25" s="603">
        <f>SUM(D26:D27)</f>
        <v>0</v>
      </c>
      <c r="E25" s="603">
        <f>SUM(E26:E27)</f>
        <v>23199562.777369156</v>
      </c>
      <c r="F25" s="599"/>
      <c r="G25" s="599"/>
      <c r="H25" s="599"/>
      <c r="I25" s="599"/>
    </row>
    <row r="26" spans="1:9" ht="15">
      <c r="A26" s="274">
        <v>9.1</v>
      </c>
      <c r="B26" s="282" t="s">
        <v>541</v>
      </c>
      <c r="C26" s="603">
        <v>23199562.777369156</v>
      </c>
      <c r="D26" s="603">
        <v>0</v>
      </c>
      <c r="E26" s="603">
        <v>23199562.777369156</v>
      </c>
      <c r="F26" s="599"/>
      <c r="G26" s="599"/>
      <c r="H26" s="599"/>
      <c r="I26" s="599"/>
    </row>
    <row r="27" spans="1:9" ht="15">
      <c r="A27" s="274">
        <v>9.1999999999999993</v>
      </c>
      <c r="B27" s="282" t="s">
        <v>542</v>
      </c>
      <c r="C27" s="603">
        <v>0</v>
      </c>
      <c r="D27" s="603">
        <v>0</v>
      </c>
      <c r="E27" s="603">
        <v>0</v>
      </c>
      <c r="F27" s="599"/>
      <c r="G27" s="599"/>
      <c r="H27" s="599"/>
      <c r="I27" s="599"/>
    </row>
    <row r="28" spans="1:9" ht="15">
      <c r="A28" s="274">
        <v>10</v>
      </c>
      <c r="B28" s="280" t="s">
        <v>543</v>
      </c>
      <c r="C28" s="603">
        <f>SUM(C29:C30)</f>
        <v>16171496.490000002</v>
      </c>
      <c r="D28" s="603">
        <f>SUM(D29:D30)</f>
        <v>16171496.490000002</v>
      </c>
      <c r="E28" s="603">
        <f>SUM(E29:E30)</f>
        <v>0</v>
      </c>
      <c r="F28" s="599"/>
      <c r="G28" s="599"/>
      <c r="H28" s="599"/>
      <c r="I28" s="599"/>
    </row>
    <row r="29" spans="1:9" ht="15">
      <c r="A29" s="274">
        <v>10.1</v>
      </c>
      <c r="B29" s="282" t="s">
        <v>544</v>
      </c>
      <c r="C29" s="603">
        <v>0</v>
      </c>
      <c r="D29" s="603">
        <v>0</v>
      </c>
      <c r="E29" s="603">
        <v>0</v>
      </c>
      <c r="F29" s="599"/>
      <c r="G29" s="599"/>
      <c r="H29" s="599"/>
      <c r="I29" s="599"/>
    </row>
    <row r="30" spans="1:9" ht="15">
      <c r="A30" s="274">
        <v>10.199999999999999</v>
      </c>
      <c r="B30" s="282" t="s">
        <v>545</v>
      </c>
      <c r="C30" s="603">
        <v>16171496.490000002</v>
      </c>
      <c r="D30" s="603">
        <v>16171496.490000002</v>
      </c>
      <c r="E30" s="603">
        <v>0</v>
      </c>
      <c r="F30" s="599"/>
      <c r="G30" s="599"/>
      <c r="H30" s="599"/>
      <c r="I30" s="599"/>
    </row>
    <row r="31" spans="1:9" ht="15">
      <c r="A31" s="274">
        <v>11</v>
      </c>
      <c r="B31" s="280" t="s">
        <v>546</v>
      </c>
      <c r="C31" s="603">
        <f>SUM(C32:C33)</f>
        <v>5726275.6251918506</v>
      </c>
      <c r="D31" s="603">
        <f>SUM(D32:D33)</f>
        <v>0</v>
      </c>
      <c r="E31" s="603">
        <f>SUM(E32:E33)</f>
        <v>5726275.6251918506</v>
      </c>
      <c r="F31" s="599"/>
      <c r="G31" s="599"/>
      <c r="H31" s="599"/>
      <c r="I31" s="599"/>
    </row>
    <row r="32" spans="1:9" ht="15">
      <c r="A32" s="274">
        <v>11.1</v>
      </c>
      <c r="B32" s="282" t="s">
        <v>547</v>
      </c>
      <c r="C32" s="603">
        <v>5726275.6251918506</v>
      </c>
      <c r="D32" s="603">
        <v>0</v>
      </c>
      <c r="E32" s="603">
        <v>5726275.6251918506</v>
      </c>
      <c r="F32" s="599"/>
      <c r="G32" s="599"/>
      <c r="H32" s="599"/>
      <c r="I32" s="599"/>
    </row>
    <row r="33" spans="1:9" ht="15">
      <c r="A33" s="274">
        <v>11.2</v>
      </c>
      <c r="B33" s="282" t="s">
        <v>548</v>
      </c>
      <c r="C33" s="603">
        <v>0</v>
      </c>
      <c r="D33" s="603">
        <v>0</v>
      </c>
      <c r="E33" s="603">
        <v>0</v>
      </c>
      <c r="F33" s="599"/>
      <c r="G33" s="599"/>
      <c r="H33" s="599"/>
      <c r="I33" s="599"/>
    </row>
    <row r="34" spans="1:9" ht="15">
      <c r="A34" s="274">
        <v>13</v>
      </c>
      <c r="B34" s="280" t="s">
        <v>549</v>
      </c>
      <c r="C34" s="603">
        <v>48477959.39705085</v>
      </c>
      <c r="D34" s="603">
        <v>0</v>
      </c>
      <c r="E34" s="603">
        <v>48477959.39705085</v>
      </c>
      <c r="F34" s="599"/>
      <c r="G34" s="599"/>
      <c r="H34" s="599"/>
      <c r="I34" s="599"/>
    </row>
    <row r="35" spans="1:9" ht="15">
      <c r="A35" s="274">
        <v>13.1</v>
      </c>
      <c r="B35" s="285" t="s">
        <v>550</v>
      </c>
      <c r="C35" s="603">
        <v>46883992.888850853</v>
      </c>
      <c r="D35" s="603">
        <v>0</v>
      </c>
      <c r="E35" s="603">
        <v>46883992.888850853</v>
      </c>
      <c r="F35" s="599"/>
      <c r="G35" s="599"/>
      <c r="H35" s="599"/>
      <c r="I35" s="599"/>
    </row>
    <row r="36" spans="1:9" ht="15">
      <c r="A36" s="274">
        <v>13.2</v>
      </c>
      <c r="B36" s="285" t="s">
        <v>551</v>
      </c>
      <c r="C36" s="603">
        <v>0</v>
      </c>
      <c r="D36" s="603">
        <v>0</v>
      </c>
      <c r="E36" s="603">
        <v>0</v>
      </c>
      <c r="F36" s="599"/>
      <c r="G36" s="599"/>
      <c r="H36" s="599"/>
      <c r="I36" s="599"/>
    </row>
    <row r="37" spans="1:9" ht="26.25" thickBot="1">
      <c r="A37" s="93"/>
      <c r="B37" s="145" t="s">
        <v>221</v>
      </c>
      <c r="C37" s="604">
        <f>SUM(C8,C12,C14,C15,C16,C20,C23,C24,C25,C28,C31,C34)</f>
        <v>1964221021.4082265</v>
      </c>
      <c r="D37" s="604">
        <f>SUM(D8,D12,D14,D15,D16,D20,D23,D24,D25,D28,D31,D34)</f>
        <v>16171496.490000002</v>
      </c>
      <c r="E37" s="604">
        <f>SUM(E8,E12,E14,E15,E16,E20,E23,E24,E25,E28,E31,E34)</f>
        <v>1948049524.9182265</v>
      </c>
      <c r="F37" s="599"/>
      <c r="G37" s="599"/>
      <c r="H37" s="599"/>
      <c r="I37" s="599"/>
    </row>
    <row r="38" spans="1:9">
      <c r="A38" s="5"/>
      <c r="B38" s="5"/>
      <c r="C38" s="557"/>
      <c r="D38" s="557"/>
      <c r="E38" s="557"/>
    </row>
    <row r="39" spans="1:9">
      <c r="A39" s="5"/>
      <c r="B39" s="5"/>
      <c r="C39" s="557"/>
      <c r="D39" s="557"/>
      <c r="E39" s="557"/>
    </row>
    <row r="41" spans="1:9" s="4" customFormat="1">
      <c r="B41" s="44"/>
      <c r="C41" s="569"/>
      <c r="D41" s="569"/>
      <c r="E41" s="569"/>
      <c r="F41" s="5"/>
      <c r="G41" s="5"/>
    </row>
    <row r="42" spans="1:9" s="4" customFormat="1">
      <c r="B42" s="44"/>
      <c r="C42" s="569"/>
      <c r="D42" s="569"/>
      <c r="E42" s="569"/>
      <c r="F42" s="5"/>
      <c r="G42" s="5"/>
    </row>
    <row r="43" spans="1:9" s="4" customFormat="1">
      <c r="B43" s="44"/>
      <c r="C43" s="569"/>
      <c r="D43" s="569"/>
      <c r="E43" s="569"/>
      <c r="F43" s="5"/>
      <c r="G43" s="5"/>
    </row>
    <row r="44" spans="1:9" s="4" customFormat="1">
      <c r="B44" s="44"/>
      <c r="C44" s="569"/>
      <c r="D44" s="569"/>
      <c r="E44" s="569"/>
      <c r="F44" s="5"/>
      <c r="G44" s="5"/>
    </row>
    <row r="45" spans="1:9" s="4" customFormat="1">
      <c r="B45" s="44"/>
      <c r="C45" s="569"/>
      <c r="D45" s="569"/>
      <c r="E45" s="569"/>
      <c r="F45" s="5"/>
      <c r="G45" s="5"/>
    </row>
    <row r="46" spans="1:9" s="4" customFormat="1">
      <c r="B46" s="44"/>
      <c r="C46" s="569"/>
      <c r="D46" s="569"/>
      <c r="E46" s="569"/>
      <c r="F46" s="5"/>
      <c r="G46" s="5"/>
    </row>
    <row r="47" spans="1:9" s="4" customFormat="1">
      <c r="B47" s="44"/>
      <c r="C47" s="569"/>
      <c r="D47" s="569"/>
      <c r="E47" s="569"/>
      <c r="F47" s="5"/>
      <c r="G47" s="5"/>
    </row>
    <row r="48" spans="1:9" s="4" customFormat="1">
      <c r="B48" s="44"/>
      <c r="C48" s="569"/>
      <c r="D48" s="569"/>
      <c r="E48" s="569"/>
      <c r="F48" s="5"/>
      <c r="G48" s="5"/>
    </row>
    <row r="49" spans="2:7" s="4" customFormat="1">
      <c r="B49" s="44"/>
      <c r="C49" s="569"/>
      <c r="D49" s="569"/>
      <c r="E49" s="569"/>
      <c r="F49" s="5"/>
      <c r="G49" s="5"/>
    </row>
    <row r="50" spans="2:7" s="4" customFormat="1">
      <c r="B50" s="44"/>
      <c r="C50" s="569"/>
      <c r="D50" s="569"/>
      <c r="E50" s="569"/>
      <c r="F50" s="5"/>
      <c r="G50" s="5"/>
    </row>
    <row r="51" spans="2:7" s="4" customFormat="1">
      <c r="B51" s="44"/>
      <c r="C51" s="569"/>
      <c r="D51" s="569"/>
      <c r="E51" s="569"/>
      <c r="F51" s="5"/>
      <c r="G51" s="5"/>
    </row>
    <row r="52" spans="2:7" s="4" customFormat="1">
      <c r="B52" s="44"/>
      <c r="C52" s="569"/>
      <c r="D52" s="569"/>
      <c r="E52" s="569"/>
      <c r="F52" s="5"/>
      <c r="G52" s="5"/>
    </row>
    <row r="53" spans="2:7" s="4" customFormat="1">
      <c r="B53" s="44"/>
      <c r="C53" s="569"/>
      <c r="D53" s="569"/>
      <c r="E53" s="569"/>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showGridLines="0" zoomScale="80" zoomScaleNormal="80" workbookViewId="0">
      <pane xSplit="1" ySplit="4" topLeftCell="B5" activePane="bottomRight" state="frozen"/>
      <selection activeCell="B2" sqref="B2"/>
      <selection pane="topRight" activeCell="B2" sqref="B2"/>
      <selection pane="bottomLeft" activeCell="B2" sqref="B2"/>
      <selection pane="bottomRight"/>
    </sheetView>
  </sheetViews>
  <sheetFormatPr defaultColWidth="9.140625" defaultRowHeight="12.75" outlineLevelRow="1"/>
  <cols>
    <col min="1" max="1" width="9.5703125" style="4" bestFit="1" customWidth="1"/>
    <col min="2" max="2" width="114.140625" style="4" customWidth="1"/>
    <col min="3" max="3" width="18.85546875" style="4" customWidth="1"/>
    <col min="4" max="4" width="25.42578125" style="4" customWidth="1"/>
    <col min="5" max="5" width="24.140625" style="4" customWidth="1"/>
    <col min="6" max="6" width="24" style="4" customWidth="1"/>
    <col min="7" max="7" width="10" style="4" bestFit="1" customWidth="1"/>
    <col min="8" max="8" width="12" style="4" bestFit="1" customWidth="1"/>
    <col min="9" max="9" width="12.5703125" style="4" bestFit="1" customWidth="1"/>
    <col min="10" max="16384" width="9.140625" style="4"/>
  </cols>
  <sheetData>
    <row r="1" spans="1:6">
      <c r="A1" s="2" t="s">
        <v>30</v>
      </c>
      <c r="B1" s="3" t="str">
        <f>'Info '!C2</f>
        <v>JSC Cartu Bank</v>
      </c>
    </row>
    <row r="2" spans="1:6" s="2" customFormat="1" ht="15.75" customHeight="1">
      <c r="A2" s="2" t="s">
        <v>31</v>
      </c>
      <c r="B2" s="535">
        <f>'1. key ratios '!B2</f>
        <v>46022</v>
      </c>
      <c r="C2" s="4"/>
      <c r="D2" s="4"/>
      <c r="E2" s="4"/>
      <c r="F2" s="4"/>
    </row>
    <row r="3" spans="1:6" s="2" customFormat="1" ht="15.75" customHeight="1">
      <c r="C3" s="4"/>
      <c r="D3" s="4"/>
      <c r="E3" s="4"/>
      <c r="F3" s="4"/>
    </row>
    <row r="4" spans="1:6" s="2" customFormat="1" ht="13.5" thickBot="1">
      <c r="A4" s="2" t="s">
        <v>46</v>
      </c>
      <c r="B4" s="146" t="s">
        <v>518</v>
      </c>
      <c r="C4" s="41" t="s">
        <v>35</v>
      </c>
      <c r="D4" s="4"/>
      <c r="E4" s="4"/>
      <c r="F4" s="4"/>
    </row>
    <row r="5" spans="1:6">
      <c r="A5" s="110">
        <v>1</v>
      </c>
      <c r="B5" s="147" t="s">
        <v>520</v>
      </c>
      <c r="C5" s="111">
        <f>'7. LI1 '!E37</f>
        <v>1948049524.9182265</v>
      </c>
      <c r="D5" s="569"/>
    </row>
    <row r="6" spans="1:6">
      <c r="A6" s="45">
        <v>2.1</v>
      </c>
      <c r="B6" s="91" t="s">
        <v>201</v>
      </c>
      <c r="C6" s="605">
        <v>203432738.57689488</v>
      </c>
      <c r="D6" s="569"/>
    </row>
    <row r="7" spans="1:6" s="27" customFormat="1" outlineLevel="1">
      <c r="A7" s="22">
        <v>2.2000000000000002</v>
      </c>
      <c r="B7" s="23" t="s">
        <v>202</v>
      </c>
      <c r="C7" s="605">
        <v>0</v>
      </c>
      <c r="D7" s="569"/>
      <c r="E7" s="4"/>
    </row>
    <row r="8" spans="1:6" s="27" customFormat="1">
      <c r="A8" s="22">
        <v>3</v>
      </c>
      <c r="B8" s="108" t="s">
        <v>519</v>
      </c>
      <c r="C8" s="606">
        <f>SUM(C5:C7)</f>
        <v>2151482263.4951215</v>
      </c>
      <c r="D8" s="569"/>
      <c r="E8" s="4"/>
    </row>
    <row r="9" spans="1:6">
      <c r="A9" s="45">
        <v>4</v>
      </c>
      <c r="B9" s="46" t="s">
        <v>48</v>
      </c>
      <c r="C9" s="605">
        <v>0</v>
      </c>
      <c r="D9" s="569"/>
    </row>
    <row r="10" spans="1:6" s="27" customFormat="1" outlineLevel="1">
      <c r="A10" s="22">
        <v>5.0999999999999996</v>
      </c>
      <c r="B10" s="23" t="s">
        <v>203</v>
      </c>
      <c r="C10" s="607">
        <v>-86925191.721023187</v>
      </c>
      <c r="D10" s="569"/>
      <c r="E10" s="4"/>
    </row>
    <row r="11" spans="1:6" s="27" customFormat="1" outlineLevel="1">
      <c r="A11" s="22">
        <v>5.2</v>
      </c>
      <c r="B11" s="23" t="s">
        <v>204</v>
      </c>
      <c r="C11" s="607">
        <v>0</v>
      </c>
      <c r="D11" s="569"/>
      <c r="E11" s="4"/>
    </row>
    <row r="12" spans="1:6" s="27" customFormat="1">
      <c r="A12" s="22">
        <v>6</v>
      </c>
      <c r="B12" s="107" t="s">
        <v>746</v>
      </c>
      <c r="C12" s="607">
        <v>0</v>
      </c>
      <c r="D12" s="569"/>
      <c r="E12" s="4"/>
    </row>
    <row r="13" spans="1:6" s="27" customFormat="1" ht="13.5" thickBot="1">
      <c r="A13" s="24">
        <v>7</v>
      </c>
      <c r="B13" s="109" t="s">
        <v>164</v>
      </c>
      <c r="C13" s="608">
        <f>SUM(C8:C12)</f>
        <v>2064557071.7740984</v>
      </c>
      <c r="D13" s="569"/>
      <c r="E13" s="4"/>
    </row>
    <row r="15" spans="1:6">
      <c r="B15" s="27"/>
    </row>
    <row r="17" spans="1:2" ht="15">
      <c r="A17" s="116"/>
      <c r="B17" s="117"/>
    </row>
    <row r="18" spans="1:2" ht="15">
      <c r="A18" s="121"/>
      <c r="B18" s="122"/>
    </row>
    <row r="19" spans="1:2">
      <c r="A19" s="123"/>
      <c r="B19" s="118"/>
    </row>
    <row r="20" spans="1:2">
      <c r="A20" s="124"/>
      <c r="B20" s="119"/>
    </row>
    <row r="21" spans="1:2">
      <c r="A21" s="124"/>
      <c r="B21" s="122"/>
    </row>
    <row r="22" spans="1:2">
      <c r="A22" s="123"/>
      <c r="B22" s="120"/>
    </row>
    <row r="23" spans="1:2">
      <c r="A23" s="124"/>
      <c r="B23" s="119"/>
    </row>
    <row r="24" spans="1:2">
      <c r="A24" s="124"/>
      <c r="B24" s="119"/>
    </row>
    <row r="25" spans="1:2">
      <c r="A25" s="124"/>
      <c r="B25" s="125"/>
    </row>
    <row r="26" spans="1:2">
      <c r="A26" s="124"/>
      <c r="B26" s="122"/>
    </row>
    <row r="27" spans="1:2">
      <c r="B27" s="44"/>
    </row>
    <row r="28" spans="1:2">
      <c r="B28" s="44"/>
    </row>
    <row r="29" spans="1:2">
      <c r="B29" s="44"/>
    </row>
    <row r="30" spans="1:2">
      <c r="B30" s="44"/>
    </row>
    <row r="31" spans="1:2">
      <c r="B31" s="44"/>
    </row>
    <row r="32" spans="1:2">
      <c r="B32" s="44"/>
    </row>
    <row r="33" spans="2:2">
      <c r="B33" s="44"/>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ABEF1107-C5F0-417B-B4EE-007F9B4C733B}">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2026-06-15T07:56:39Z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