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333C4231-0BB8-4E65-AEC6-1F0CA7A92D34}" xr6:coauthVersionLast="47" xr6:coauthVersionMax="47" xr10:uidLastSave="{00000000-0000-0000-0000-000000000000}"/>
  <bookViews>
    <workbookView xWindow="28680" yWindow="-120" windowWidth="29040" windowHeight="15840" tabRatio="919"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69" l="1"/>
  <c r="C35" i="69"/>
  <c r="C26" i="69"/>
  <c r="C23" i="69"/>
  <c r="C18" i="69"/>
  <c r="C14" i="69"/>
  <c r="C6" i="69"/>
  <c r="K24" i="93"/>
  <c r="J24" i="93"/>
  <c r="I24" i="93"/>
  <c r="H24" i="93"/>
  <c r="G24" i="93"/>
  <c r="F24" i="93"/>
  <c r="K23" i="93"/>
  <c r="K25" i="93" s="1"/>
  <c r="J23" i="93"/>
  <c r="J25" i="93" s="1"/>
  <c r="I23" i="93"/>
  <c r="I25" i="93" s="1"/>
  <c r="H23" i="93"/>
  <c r="H25" i="93" s="1"/>
  <c r="G23" i="93"/>
  <c r="G25" i="93" s="1"/>
  <c r="F23" i="93"/>
  <c r="F25" i="93" s="1"/>
  <c r="C33" i="97" l="1"/>
  <c r="G33" i="97"/>
  <c r="F33" i="97"/>
  <c r="E33" i="97"/>
  <c r="D33" i="97"/>
  <c r="G24" i="97"/>
  <c r="F24" i="97"/>
  <c r="E24" i="97"/>
  <c r="D24" i="97"/>
  <c r="C24" i="97"/>
  <c r="G14" i="97"/>
  <c r="F14" i="97"/>
  <c r="E14" i="97"/>
  <c r="D14" i="97"/>
  <c r="C14" i="97"/>
  <c r="G11" i="97"/>
  <c r="F11" i="97"/>
  <c r="E11" i="97"/>
  <c r="D11" i="97"/>
  <c r="C11" i="97"/>
  <c r="G8" i="97"/>
  <c r="F8" i="97"/>
  <c r="E8" i="97"/>
  <c r="D8" i="97"/>
  <c r="C8" i="97"/>
  <c r="H21" i="111"/>
  <c r="H20" i="111"/>
  <c r="H19" i="111"/>
  <c r="H18" i="111"/>
  <c r="H17" i="111"/>
  <c r="H16" i="111"/>
  <c r="H15" i="111"/>
  <c r="H14" i="111"/>
  <c r="H13" i="111"/>
  <c r="H12" i="111"/>
  <c r="H11" i="111"/>
  <c r="H10" i="111"/>
  <c r="H22" i="111" s="1"/>
  <c r="H9" i="111"/>
  <c r="H8" i="111"/>
  <c r="H21" i="112"/>
  <c r="G21" i="112"/>
  <c r="F21" i="112"/>
  <c r="E21" i="112"/>
  <c r="D21" i="112"/>
  <c r="C21" i="112"/>
  <c r="L22" i="116"/>
  <c r="H22" i="116"/>
  <c r="D22" i="116"/>
  <c r="C22" i="116"/>
  <c r="AA15" i="116"/>
  <c r="Z15" i="116"/>
  <c r="Y15" i="116"/>
  <c r="X15" i="116"/>
  <c r="W15" i="116"/>
  <c r="V15" i="116"/>
  <c r="U15" i="116"/>
  <c r="T15" i="116"/>
  <c r="S15" i="116"/>
  <c r="R15" i="116"/>
  <c r="Q15" i="116"/>
  <c r="P15" i="116"/>
  <c r="O15" i="116"/>
  <c r="N15" i="116"/>
  <c r="M15" i="116"/>
  <c r="L15" i="116"/>
  <c r="K15" i="116"/>
  <c r="J15" i="116"/>
  <c r="I15" i="116"/>
  <c r="H15" i="116"/>
  <c r="G15" i="116"/>
  <c r="F15" i="116"/>
  <c r="E15" i="116"/>
  <c r="D15" i="116"/>
  <c r="C15" i="116"/>
  <c r="AA8" i="116"/>
  <c r="Z8" i="116"/>
  <c r="Y8" i="116"/>
  <c r="X8" i="116"/>
  <c r="W8" i="116"/>
  <c r="V8" i="116"/>
  <c r="U8" i="116"/>
  <c r="T8" i="116"/>
  <c r="S8" i="116"/>
  <c r="R8" i="116"/>
  <c r="Q8" i="116"/>
  <c r="P8" i="116"/>
  <c r="O8" i="116"/>
  <c r="N8" i="116"/>
  <c r="M8" i="116"/>
  <c r="L8" i="116"/>
  <c r="K8" i="116"/>
  <c r="J8" i="116"/>
  <c r="I8" i="116"/>
  <c r="H8" i="116"/>
  <c r="G8" i="116"/>
  <c r="F8" i="116"/>
  <c r="E8" i="116"/>
  <c r="D8" i="116"/>
  <c r="C8" i="116"/>
  <c r="L33" i="118"/>
  <c r="K33" i="118"/>
  <c r="J33" i="118"/>
  <c r="I33" i="118"/>
  <c r="H33" i="118"/>
  <c r="G33" i="118"/>
  <c r="F33" i="118"/>
  <c r="E33" i="118"/>
  <c r="D33" i="118"/>
  <c r="C33" i="118"/>
  <c r="R19" i="120"/>
  <c r="Q19" i="120"/>
  <c r="P19" i="120"/>
  <c r="O19" i="120"/>
  <c r="N19" i="120"/>
  <c r="M19" i="120"/>
  <c r="L19" i="120"/>
  <c r="K19" i="120"/>
  <c r="J19" i="120"/>
  <c r="I19" i="120"/>
  <c r="H19" i="120"/>
  <c r="G19" i="120"/>
  <c r="F19" i="120"/>
  <c r="E19" i="120"/>
  <c r="D19" i="120"/>
  <c r="C19" i="120"/>
  <c r="C10" i="115"/>
  <c r="D10" i="114"/>
  <c r="C10" i="114"/>
  <c r="D7" i="114"/>
  <c r="D15" i="114" s="1"/>
  <c r="C7" i="114"/>
  <c r="G37" i="97"/>
  <c r="G21" i="97"/>
  <c r="C30" i="95"/>
  <c r="C26" i="95"/>
  <c r="C18" i="95"/>
  <c r="C8" i="95"/>
  <c r="C48" i="89"/>
  <c r="C44" i="89"/>
  <c r="C53" i="89" s="1"/>
  <c r="C36" i="89"/>
  <c r="C32" i="89"/>
  <c r="C31" i="89"/>
  <c r="C42" i="89" s="1"/>
  <c r="C29" i="89"/>
  <c r="C12" i="89"/>
  <c r="C6" i="89"/>
  <c r="C8" i="73"/>
  <c r="C13" i="73" s="1"/>
  <c r="D37" i="88"/>
  <c r="E31" i="88"/>
  <c r="D31" i="88"/>
  <c r="C31" i="88"/>
  <c r="E28" i="88"/>
  <c r="D28" i="88"/>
  <c r="C28" i="88"/>
  <c r="E25" i="88"/>
  <c r="E37" i="88" s="1"/>
  <c r="D25" i="88"/>
  <c r="C25" i="88"/>
  <c r="E20" i="88"/>
  <c r="D20" i="88"/>
  <c r="C20" i="88"/>
  <c r="E16" i="88"/>
  <c r="D16" i="88"/>
  <c r="C16" i="88"/>
  <c r="E8" i="88"/>
  <c r="D8" i="88"/>
  <c r="C8" i="88"/>
  <c r="C37" i="88" s="1"/>
  <c r="E42" i="110"/>
  <c r="E41" i="110"/>
  <c r="E40" i="110"/>
  <c r="E39" i="110"/>
  <c r="E38" i="110"/>
  <c r="E37" i="110"/>
  <c r="E36" i="110"/>
  <c r="E35" i="110"/>
  <c r="E34" i="110"/>
  <c r="E33" i="110"/>
  <c r="E32" i="110"/>
  <c r="E31" i="110"/>
  <c r="E30" i="110"/>
  <c r="E29" i="110"/>
  <c r="E28" i="110"/>
  <c r="E27" i="110"/>
  <c r="E26" i="110"/>
  <c r="E25" i="110"/>
  <c r="E24" i="110"/>
  <c r="E23" i="110"/>
  <c r="E22" i="110"/>
  <c r="E21" i="110"/>
  <c r="E20" i="110"/>
  <c r="E19" i="110"/>
  <c r="E18" i="110"/>
  <c r="E17" i="110"/>
  <c r="E16" i="110"/>
  <c r="E15" i="110"/>
  <c r="E14" i="110"/>
  <c r="E13" i="110"/>
  <c r="E12" i="110"/>
  <c r="E11" i="110"/>
  <c r="E10" i="110"/>
  <c r="E9" i="110"/>
  <c r="E8" i="110"/>
  <c r="E7" i="110"/>
  <c r="E6" i="110"/>
  <c r="E44" i="109"/>
  <c r="E42" i="109"/>
  <c r="E41" i="109"/>
  <c r="E40" i="109"/>
  <c r="E39" i="109"/>
  <c r="E38" i="109"/>
  <c r="D37" i="109"/>
  <c r="C37" i="109"/>
  <c r="E37" i="109" s="1"/>
  <c r="E36" i="109"/>
  <c r="E35" i="109"/>
  <c r="D34" i="109"/>
  <c r="E34" i="109" s="1"/>
  <c r="C34" i="109"/>
  <c r="E33" i="109"/>
  <c r="E32" i="109"/>
  <c r="E31" i="109"/>
  <c r="E30" i="109"/>
  <c r="D29" i="109"/>
  <c r="C29" i="109"/>
  <c r="E29" i="109" s="1"/>
  <c r="E28" i="109"/>
  <c r="E27" i="109"/>
  <c r="E26" i="109"/>
  <c r="E25" i="109"/>
  <c r="E24" i="109"/>
  <c r="E23" i="109"/>
  <c r="E22" i="109"/>
  <c r="E21" i="109"/>
  <c r="E20" i="109"/>
  <c r="E19" i="109"/>
  <c r="E18" i="109"/>
  <c r="E17" i="109"/>
  <c r="E16" i="109"/>
  <c r="E15" i="109"/>
  <c r="E14" i="109"/>
  <c r="E13" i="109"/>
  <c r="D13" i="109"/>
  <c r="C13" i="109"/>
  <c r="E12" i="109"/>
  <c r="E11" i="109"/>
  <c r="E10" i="109"/>
  <c r="E9" i="109"/>
  <c r="E8" i="109"/>
  <c r="E7" i="109"/>
  <c r="D6" i="109"/>
  <c r="D43" i="109" s="1"/>
  <c r="D45" i="109" s="1"/>
  <c r="C6" i="109"/>
  <c r="E6" i="109" s="1"/>
  <c r="G68" i="108"/>
  <c r="H67" i="108"/>
  <c r="E67" i="108"/>
  <c r="H66" i="108"/>
  <c r="E66" i="108"/>
  <c r="H65" i="108"/>
  <c r="E65" i="108"/>
  <c r="H64" i="108"/>
  <c r="E64" i="108"/>
  <c r="F63" i="108"/>
  <c r="F68" i="108" s="1"/>
  <c r="H68" i="108" s="1"/>
  <c r="D63" i="108"/>
  <c r="C63" i="108"/>
  <c r="E63" i="108" s="1"/>
  <c r="H62" i="108"/>
  <c r="E62" i="108"/>
  <c r="H61" i="108"/>
  <c r="E61" i="108"/>
  <c r="H60" i="108"/>
  <c r="E60" i="108"/>
  <c r="H59" i="108"/>
  <c r="E59" i="108"/>
  <c r="D59" i="108"/>
  <c r="D68" i="108" s="1"/>
  <c r="C59" i="108"/>
  <c r="C68" i="108" s="1"/>
  <c r="E68" i="108" s="1"/>
  <c r="H58" i="108"/>
  <c r="E58" i="108"/>
  <c r="H57" i="108"/>
  <c r="E57" i="108"/>
  <c r="H56" i="108"/>
  <c r="E56" i="108"/>
  <c r="H55" i="108"/>
  <c r="E55" i="108"/>
  <c r="H52" i="108"/>
  <c r="E52" i="108"/>
  <c r="H51" i="108"/>
  <c r="E51" i="108"/>
  <c r="H50" i="108"/>
  <c r="E50" i="108"/>
  <c r="H49" i="108"/>
  <c r="E49" i="108"/>
  <c r="H48" i="108"/>
  <c r="E48" i="108"/>
  <c r="G47" i="108"/>
  <c r="F47" i="108"/>
  <c r="H47" i="108" s="1"/>
  <c r="D47" i="108"/>
  <c r="C47" i="108"/>
  <c r="E47" i="108" s="1"/>
  <c r="H46" i="108"/>
  <c r="E46" i="108"/>
  <c r="H45" i="108"/>
  <c r="E45" i="108"/>
  <c r="H44" i="108"/>
  <c r="E44" i="108"/>
  <c r="H43" i="108"/>
  <c r="E43" i="108"/>
  <c r="H42" i="108"/>
  <c r="E42" i="108"/>
  <c r="G41" i="108"/>
  <c r="G53" i="108" s="1"/>
  <c r="G69" i="108" s="1"/>
  <c r="F41" i="108"/>
  <c r="H41" i="108" s="1"/>
  <c r="D41" i="108"/>
  <c r="D53" i="108" s="1"/>
  <c r="D69" i="108" s="1"/>
  <c r="C41" i="108"/>
  <c r="C53" i="108" s="1"/>
  <c r="H40" i="108"/>
  <c r="E40" i="108"/>
  <c r="H39" i="108"/>
  <c r="E39" i="108"/>
  <c r="H38" i="108"/>
  <c r="E38" i="108"/>
  <c r="H35" i="108"/>
  <c r="E35" i="108"/>
  <c r="H34" i="108"/>
  <c r="E34" i="108"/>
  <c r="H33" i="108"/>
  <c r="E33" i="108"/>
  <c r="H32" i="108"/>
  <c r="E32" i="108"/>
  <c r="H31" i="108"/>
  <c r="E31" i="108"/>
  <c r="H30" i="108"/>
  <c r="G30" i="108"/>
  <c r="F30" i="108"/>
  <c r="D30" i="108"/>
  <c r="C30" i="108"/>
  <c r="E30" i="108" s="1"/>
  <c r="H29" i="108"/>
  <c r="E29" i="108"/>
  <c r="H28" i="108"/>
  <c r="E28" i="108"/>
  <c r="G27" i="108"/>
  <c r="F27" i="108"/>
  <c r="H27" i="108" s="1"/>
  <c r="E27" i="108"/>
  <c r="D27" i="108"/>
  <c r="C27" i="108"/>
  <c r="H26" i="108"/>
  <c r="E26" i="108"/>
  <c r="H25" i="108"/>
  <c r="E25" i="108"/>
  <c r="G24" i="108"/>
  <c r="F24" i="108"/>
  <c r="H24" i="108" s="1"/>
  <c r="D24" i="108"/>
  <c r="C24" i="108"/>
  <c r="E24" i="108" s="1"/>
  <c r="H23" i="108"/>
  <c r="E23" i="108"/>
  <c r="H22" i="108"/>
  <c r="E22" i="108"/>
  <c r="H21" i="108"/>
  <c r="E21" i="108"/>
  <c r="H20" i="108"/>
  <c r="E20" i="108"/>
  <c r="G19" i="108"/>
  <c r="F19" i="108"/>
  <c r="H19" i="108" s="1"/>
  <c r="E19" i="108"/>
  <c r="D19" i="108"/>
  <c r="C19" i="108"/>
  <c r="H18" i="108"/>
  <c r="E18" i="108"/>
  <c r="H17" i="108"/>
  <c r="E17" i="108"/>
  <c r="H16" i="108"/>
  <c r="E16" i="108"/>
  <c r="G15" i="108"/>
  <c r="F15" i="108"/>
  <c r="H15" i="108" s="1"/>
  <c r="E15" i="108"/>
  <c r="D15" i="108"/>
  <c r="C15" i="108"/>
  <c r="H14" i="108"/>
  <c r="E14" i="108"/>
  <c r="H13" i="108"/>
  <c r="E13" i="108"/>
  <c r="H12" i="108"/>
  <c r="E12" i="108"/>
  <c r="H11" i="108"/>
  <c r="E11" i="108"/>
  <c r="H10" i="108"/>
  <c r="E10" i="108"/>
  <c r="H9" i="108"/>
  <c r="E9" i="108"/>
  <c r="H8" i="108"/>
  <c r="E8" i="108"/>
  <c r="G7" i="108"/>
  <c r="G36" i="108" s="1"/>
  <c r="F7" i="108"/>
  <c r="F36" i="108" s="1"/>
  <c r="H36" i="108" s="1"/>
  <c r="E7" i="108"/>
  <c r="D7" i="108"/>
  <c r="D36" i="108" s="1"/>
  <c r="C7" i="108"/>
  <c r="C36" i="108" s="1"/>
  <c r="H21" i="91"/>
  <c r="H20" i="91"/>
  <c r="H19" i="91"/>
  <c r="H18" i="91"/>
  <c r="H17" i="91"/>
  <c r="H16" i="91"/>
  <c r="H15" i="91"/>
  <c r="H14" i="91"/>
  <c r="H13" i="91"/>
  <c r="H12" i="91"/>
  <c r="H11" i="91"/>
  <c r="H10" i="91"/>
  <c r="H9" i="91"/>
  <c r="H8" i="91"/>
  <c r="C15" i="114" l="1"/>
  <c r="G39" i="97"/>
  <c r="C36" i="95"/>
  <c r="C43" i="109"/>
  <c r="C69" i="108"/>
  <c r="E69" i="108" s="1"/>
  <c r="E53" i="108"/>
  <c r="E36" i="108"/>
  <c r="E41" i="108"/>
  <c r="F53" i="108"/>
  <c r="H63" i="108"/>
  <c r="H7" i="108"/>
  <c r="C18" i="115"/>
  <c r="C45" i="109" l="1"/>
  <c r="E45" i="109" s="1"/>
  <c r="E43" i="109"/>
  <c r="F69" i="108"/>
  <c r="H69" i="108" s="1"/>
  <c r="H53" i="108"/>
  <c r="C38" i="95"/>
  <c r="E43" i="110" l="1"/>
  <c r="C22" i="111"/>
  <c r="H7" i="112" l="1"/>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H7" i="113" l="1"/>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D34" i="113"/>
  <c r="E34" i="113"/>
  <c r="F34" i="113"/>
  <c r="G34" i="113"/>
  <c r="H8" i="112"/>
  <c r="H9" i="112"/>
  <c r="H10" i="112"/>
  <c r="H11" i="112"/>
  <c r="H12" i="112"/>
  <c r="H13" i="112"/>
  <c r="H14" i="112"/>
  <c r="H15" i="112"/>
  <c r="H16" i="112"/>
  <c r="H17" i="112"/>
  <c r="H18" i="112"/>
  <c r="H19" i="112"/>
  <c r="H20" i="112"/>
  <c r="H22" i="112"/>
  <c r="H23" i="112"/>
  <c r="D22" i="111"/>
  <c r="E22" i="111"/>
  <c r="F22" i="111"/>
  <c r="G22" i="111"/>
  <c r="H34" i="113" l="1"/>
  <c r="B1" i="97" l="1"/>
  <c r="B1" i="95" l="1"/>
  <c r="B1" i="92"/>
  <c r="B1" i="93"/>
  <c r="B1" i="64"/>
  <c r="B1" i="90"/>
  <c r="B1" i="69"/>
  <c r="B1" i="94"/>
  <c r="B1" i="89"/>
  <c r="B1" i="73"/>
  <c r="B1" i="88"/>
  <c r="B1" i="52"/>
  <c r="B1" i="86"/>
  <c r="G5" i="86"/>
  <c r="F5" i="86"/>
  <c r="E5" i="86"/>
  <c r="D5" i="86"/>
  <c r="G5" i="84"/>
  <c r="F5" i="84"/>
  <c r="E5" i="84"/>
  <c r="D5" i="84"/>
  <c r="C5" i="84"/>
  <c r="E6" i="86" l="1"/>
  <c r="E13" i="86" s="1"/>
  <c r="F6" i="86"/>
  <c r="F13" i="86" s="1"/>
  <c r="G6" i="86"/>
  <c r="G13" i="86" s="1"/>
  <c r="B1" i="91" l="1"/>
  <c r="B1" i="84"/>
  <c r="D6" i="86" l="1"/>
  <c r="C6" i="86" l="1"/>
  <c r="C13" i="86" s="1"/>
  <c r="N20" i="92" l="1"/>
  <c r="N19" i="92"/>
  <c r="E19" i="92"/>
  <c r="N18" i="92"/>
  <c r="E18" i="92"/>
  <c r="N17" i="92"/>
  <c r="E17" i="92"/>
  <c r="N16" i="92"/>
  <c r="E16" i="92"/>
  <c r="N15" i="92"/>
  <c r="N14" i="92" s="1"/>
  <c r="E15" i="92"/>
  <c r="M14" i="92"/>
  <c r="L14" i="92"/>
  <c r="K14" i="92"/>
  <c r="J14" i="92"/>
  <c r="I14" i="92"/>
  <c r="H14" i="92"/>
  <c r="G14" i="92"/>
  <c r="F14" i="92"/>
  <c r="E14" i="92"/>
  <c r="C14" i="92"/>
  <c r="N13" i="92"/>
  <c r="N12" i="92"/>
  <c r="E12" i="92"/>
  <c r="N11" i="92"/>
  <c r="E11" i="92"/>
  <c r="N10" i="92"/>
  <c r="E10" i="92"/>
  <c r="E7" i="92" s="1"/>
  <c r="N9" i="92"/>
  <c r="E9" i="92"/>
  <c r="N8" i="92"/>
  <c r="E8" i="92"/>
  <c r="M7" i="92"/>
  <c r="L7" i="92"/>
  <c r="L21" i="92" s="1"/>
  <c r="K7" i="92"/>
  <c r="K21" i="92" s="1"/>
  <c r="J7" i="92"/>
  <c r="J21" i="92" s="1"/>
  <c r="I7" i="92"/>
  <c r="I21" i="92" s="1"/>
  <c r="H7" i="92"/>
  <c r="G7" i="92"/>
  <c r="F7" i="92"/>
  <c r="F21" i="92" s="1"/>
  <c r="C7" i="92"/>
  <c r="E21" i="92" l="1"/>
  <c r="M21" i="92"/>
  <c r="N7" i="92"/>
  <c r="N21" i="92" s="1"/>
  <c r="G21" i="92"/>
  <c r="H21" i="92"/>
  <c r="C21" i="92"/>
  <c r="T21" i="64" l="1"/>
  <c r="U21" i="64"/>
  <c r="S21" i="64"/>
  <c r="C21" i="64"/>
  <c r="G22" i="91"/>
  <c r="F22" i="91"/>
  <c r="E22" i="91"/>
  <c r="D22" i="91"/>
  <c r="C22" i="91"/>
  <c r="H22" i="91" l="1"/>
  <c r="K22" i="90"/>
  <c r="L22" i="90"/>
  <c r="M22" i="90"/>
  <c r="N22" i="90"/>
  <c r="O22" i="90"/>
  <c r="P22" i="90"/>
  <c r="Q22" i="90"/>
  <c r="R22" i="90"/>
  <c r="S22" i="90"/>
  <c r="C22" i="90" l="1"/>
  <c r="D22" i="90" l="1"/>
  <c r="E22" i="90"/>
  <c r="F22" i="90"/>
  <c r="G22" i="90"/>
  <c r="H22" i="90"/>
  <c r="I22" i="90"/>
  <c r="J22" i="90"/>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<sst xmlns="http://schemas.openxmlformats.org/spreadsheetml/2006/main" count="1196" uniqueCount="741">
  <si>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</si>
  <si>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</si>
  <si>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</si>
  <si>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</si>
  <si>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</si>
  <si>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</si>
  <si>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</si>
  <si>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</si>
  <si>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</si>
  <si>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</si>
  <si>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</si>
  <si>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</si>
  <si>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</si>
  <si>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</si>
  <si>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</si>
  <si>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</si>
  <si>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</si>
  <si>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</si>
  <si>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</si>
  <si>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</si>
  <si>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</si>
  <si>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</si>
  <si>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</si>
  <si>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</si>
  <si>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</si>
  <si>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</si>
  <si>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</si>
  <si>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</si>
  <si>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</si>
  <si>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</si>
  <si>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</si>
  <si>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</si>
  <si>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</si>
  <si>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</si>
  <si>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</si>
  <si>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</si>
  <si>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</si>
  <si>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</si>
  <si>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</si>
  <si>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</si>
  <si>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</si>
  <si>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</si>
  <si>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</si>
  <si>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</si>
  <si>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</si>
  <si>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</si>
  <si>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</si>
  <si>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</si>
  <si>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</si>
  <si>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</si>
  <si>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</si>
  <si>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</si>
  <si>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</si>
  <si>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</si>
  <si>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</si>
  <si>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</si>
  <si>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</si>
  <si>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</si>
  <si>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</si>
  <si>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</si>
  <si>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</si>
  <si>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</si>
  <si>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</si>
  <si>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</si>
  <si>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</si>
  <si>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</si>
  <si>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</si>
  <si>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</si>
  <si>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</si>
  <si>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</si>
  <si>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</si>
  <si>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</si>
  <si>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</si>
  <si>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</si>
  <si>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</si>
  <si>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</si>
  <si>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</si>
  <si>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</si>
  <si>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</si>
  <si>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</si>
  <si>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</si>
  <si>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</si>
  <si>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</si>
  <si>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</si>
  <si>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</si>
  <si>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</si>
  <si>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</si>
  <si>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</si>
  <si>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</si>
  <si>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</si>
  <si>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</si>
  <si>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</si>
  <si>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</si>
  <si>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</si>
  <si>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</si>
  <si>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</si>
  <si>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</si>
  <si>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</si>
  <si>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</si>
  <si>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</si>
  <si>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</si>
  <si>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</si>
  <si>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</si>
  <si>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</si>
  <si>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</si>
  <si>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</si>
  <si>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</si>
  <si>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</si>
  <si>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</si>
  <si>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</si>
  <si>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</si>
  <si>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</si>
  <si>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</si>
  <si>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</si>
  <si>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</si>
  <si>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</si>
  <si>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</si>
  <si>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</si>
  <si>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</si>
  <si>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</si>
  <si>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</si>
  <si>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</si>
  <si>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</si>
  <si>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</si>
  <si>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</si>
  <si>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</si>
  <si>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</si>
  <si>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</si>
  <si>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</si>
  <si>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</si>
  <si>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</si>
  <si>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</si>
  <si>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</si>
  <si>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</si>
  <si>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</si>
  <si>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</si>
  <si>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</si>
  <si>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</si>
  <si>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</si>
  <si>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</si>
  <si>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</si>
  <si>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</si>
  <si>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</si>
  <si>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</si>
  <si>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</si>
  <si>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</si>
  <si>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</si>
  <si>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</si>
  <si>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</si>
  <si>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</si>
  <si>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</si>
  <si>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</si>
  <si>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</si>
  <si>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</si>
  <si>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</si>
  <si>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</si>
  <si>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</si>
  <si>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</si>
  <si>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</si>
  <si>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</si>
  <si>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</si>
  <si>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</si>
  <si>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</si>
  <si>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</si>
  <si>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</si>
  <si>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</si>
  <si>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</si>
  <si>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</si>
  <si>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</si>
  <si>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</si>
  <si>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</si>
  <si>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</si>
  <si>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</si>
  <si>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</si>
  <si>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</si>
  <si>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</si>
  <si>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</si>
  <si>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</si>
  <si>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</si>
  <si>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</si>
  <si>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</si>
  <si>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</si>
  <si>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</si>
  <si>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</si>
  <si>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</si>
  <si>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</si>
  <si>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</si>
  <si>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</si>
  <si>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</si>
  <si>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</si>
  <si>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</si>
  <si>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</si>
  <si>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</si>
  <si>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</si>
  <si>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</si>
  <si>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</si>
  <si>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</si>
  <si>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</si>
  <si>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</si>
  <si>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</si>
  <si>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</si>
  <si>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</si>
  <si>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</si>
  <si>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</si>
  <si>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</si>
  <si>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</si>
  <si>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</si>
  <si>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</si>
  <si>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</si>
  <si>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</si>
  <si>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</si>
  <si>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</si>
  <si>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</si>
  <si>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</si>
  <si>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</si>
  <si>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</si>
  <si>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</si>
  <si>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</si>
  <si>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</si>
  <si>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</si>
  <si>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</si>
  <si>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</si>
  <si>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</si>
  <si>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</si>
  <si>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</si>
  <si>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</si>
  <si>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</si>
  <si>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</si>
  <si>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</si>
  <si>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</si>
  <si>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</si>
  <si>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</si>
  <si>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</si>
  <si>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</si>
  <si>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</si>
  <si>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</si>
  <si>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</si>
  <si>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</si>
  <si>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</si>
  <si>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</si>
  <si>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</si>
  <si>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</si>
  <si>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</si>
  <si>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</si>
  <si>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</si>
  <si>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</si>
  <si>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</si>
  <si>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</si>
  <si>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</si>
  <si>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</si>
  <si>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</si>
  <si>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</si>
  <si>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</si>
  <si>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</si>
  <si>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</si>
  <si>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</si>
  <si>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</si>
  <si>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</si>
  <si>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</si>
  <si>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</si>
  <si>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</si>
  <si>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</si>
  <si>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</si>
  <si>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</si>
  <si>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</si>
  <si>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</si>
  <si>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</si>
  <si>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</si>
  <si>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</si>
  <si>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</si>
  <si>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</si>
  <si>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</si>
  <si>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</si>
  <si>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</si>
  <si>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</si>
  <si>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</si>
  <si>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</si>
  <si>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</si>
  <si>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</si>
  <si>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</si>
  <si>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</si>
  <si>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</si>
  <si>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</si>
  <si>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</si>
  <si>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</si>
  <si>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</si>
  <si>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</si>
  <si>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</si>
  <si>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</si>
  <si>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</si>
  <si>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</si>
  <si>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</si>
  <si>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</si>
  <si>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</si>
  <si>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</si>
  <si>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</si>
  <si>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</si>
  <si>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</si>
  <si>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</si>
  <si>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</si>
  <si>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</si>
  <si>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</si>
  <si>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</si>
  <si>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</si>
  <si>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</si>
  <si>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</si>
  <si>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</si>
  <si>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</si>
  <si>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</si>
  <si>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</si>
  <si>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</si>
  <si>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</si>
  <si>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</si>
  <si>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</si>
  <si>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</si>
  <si>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</si>
  <si>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</si>
  <si>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</si>
  <si>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</si>
  <si>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</si>
  <si>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</si>
  <si>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</si>
  <si>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</si>
  <si>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</si>
  <si>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</si>
  <si>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</si>
  <si>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</si>
  <si>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</si>
  <si>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</si>
  <si>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</si>
  <si>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</si>
  <si>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</si>
  <si>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</si>
  <si>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</si>
  <si>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</si>
  <si>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</si>
  <si>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</si>
  <si>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</si>
  <si>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</si>
  <si>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</si>
  <si>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</si>
  <si>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</si>
  <si>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</si>
  <si>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</si>
  <si>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</si>
  <si>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</si>
  <si>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</si>
  <si>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</si>
  <si>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</si>
  <si>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</si>
  <si>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</si>
  <si>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</si>
  <si>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</si>
  <si>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</si>
  <si>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</si>
  <si>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</si>
  <si>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</si>
  <si>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</si>
  <si>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</si>
  <si>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</si>
  <si>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</si>
  <si>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</si>
  <si>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</si>
  <si>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</si>
  <si>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</si>
  <si>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</si>
  <si>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</si>
  <si>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</si>
  <si>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</si>
  <si>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</si>
  <si>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</si>
  <si>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</si>
  <si>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</si>
  <si>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</si>
  <si>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</si>
  <si>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</si>
  <si>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</si>
  <si>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</si>
  <si>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</si>
  <si>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</si>
  <si>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</si>
  <si>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</si>
  <si>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</si>
  <si>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</si>
  <si>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</si>
  <si>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</si>
  <si>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</si>
  <si>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</si>
  <si>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</si>
  <si>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</si>
  <si>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</si>
  <si>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</si>
  <si>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</si>
  <si>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</si>
  <si>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</si>
  <si>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</si>
  <si>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</si>
  <si>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</si>
  <si>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</si>
  <si>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</si>
  <si>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</si>
  <si>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</si>
  <si>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</si>
  <si>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</si>
  <si>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</si>
  <si>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</si>
  <si>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</si>
  <si>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</si>
  <si>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</si>
  <si>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</si>
  <si>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</si>
  <si>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</si>
  <si>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</si>
  <si>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</si>
  <si>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</si>
  <si>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</si>
  <si>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</si>
  <si>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</si>
  <si>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</si>
  <si>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</si>
  <si>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</si>
  <si>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</si>
  <si>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</si>
  <si>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</si>
  <si>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</si>
  <si>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</si>
  <si>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</si>
  <si>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</si>
  <si>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</si>
  <si>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</si>
  <si>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</si>
  <si>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</si>
  <si>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</si>
  <si>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</si>
  <si>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</si>
  <si>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</si>
  <si>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</si>
  <si>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</si>
  <si>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</si>
  <si>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</si>
  <si>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</si>
  <si>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</si>
  <si>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</si>
  <si>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</si>
  <si>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</si>
  <si>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</si>
  <si>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</si>
  <si>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</si>
  <si>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</si>
  <si>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</si>
  <si>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</si>
  <si>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</si>
  <si>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</si>
  <si>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</si>
  <si>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</si>
  <si>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</si>
  <si>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</si>
  <si>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</si>
  <si>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</si>
  <si>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</si>
  <si>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</si>
  <si>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</si>
  <si>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</si>
  <si>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</si>
  <si>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</si>
  <si>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</si>
  <si>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</si>
  <si>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</si>
  <si>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</si>
  <si>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</si>
  <si>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</si>
  <si>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</si>
  <si>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</si>
  <si>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</si>
  <si>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</si>
  <si>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</si>
  <si>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</si>
  <si>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</si>
  <si>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</si>
  <si>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</si>
  <si>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</si>
  <si>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</si>
  <si>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</si>
  <si>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</si>
  <si>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</si>
  <si>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</si>
  <si>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</si>
  <si>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</si>
  <si>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</si>
  <si>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</si>
  <si>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</si>
  <si>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</si>
  <si>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</si>
  <si>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</si>
  <si>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</si>
  <si>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</si>
  <si>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</si>
  <si>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</si>
  <si>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</si>
  <si>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</si>
  <si>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</si>
  <si>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</si>
  <si>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</si>
  <si>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</si>
  <si>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</si>
  <si>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</si>
  <si>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</si>
  <si>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</si>
  <si>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</si>
  <si>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</si>
  <si>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</si>
  <si>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</si>
  <si>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</si>
  <si>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</si>
  <si>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</si>
  <si>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</si>
  <si>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</si>
  <si>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</si>
  <si>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</si>
  <si>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</si>
  <si>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</si>
  <si>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</si>
  <si>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</si>
  <si>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</si>
  <si>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</si>
  <si>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</si>
  <si>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</si>
  <si>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</si>
  <si>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</si>
  <si>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</si>
  <si>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</si>
  <si>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</si>
  <si>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</si>
  <si>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</si>
  <si>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</si>
  <si>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</si>
  <si>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</si>
  <si>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</si>
  <si>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</si>
  <si>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</si>
  <si>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</si>
  <si>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</si>
  <si>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</si>
  <si>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</si>
  <si>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</si>
  <si>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</si>
  <si>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</si>
  <si>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</si>
  <si>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</si>
  <si>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</si>
  <si>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</si>
  <si>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</si>
  <si>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</si>
  <si>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</si>
  <si>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</si>
  <si>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</si>
  <si>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</si>
  <si>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</si>
  <si>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</si>
  <si>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</si>
  <si>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</si>
  <si>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</si>
  <si>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</si>
  <si>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</si>
  <si>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</si>
  <si>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</si>
  <si>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</si>
  <si>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</si>
  <si>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</si>
  <si>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</si>
  <si>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</si>
  <si>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</si>
  <si>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</si>
  <si>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</si>
  <si>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</si>
  <si>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</si>
  <si>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</si>
  <si>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</si>
  <si>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</si>
  <si>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</si>
  <si>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</si>
  <si>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</si>
  <si>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</si>
  <si>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</si>
  <si>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</si>
  <si>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</si>
  <si>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</si>
  <si>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</si>
  <si>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</si>
  <si>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</si>
  <si>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</si>
  <si>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</si>
  <si>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</si>
  <si>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</si>
  <si>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</si>
  <si>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</si>
  <si>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</si>
  <si>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</si>
  <si>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</si>
  <si>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</si>
  <si>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</si>
  <si>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</si>
  <si>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</si>
  <si>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</si>
  <si>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</si>
  <si>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</si>
  <si>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</si>
  <si>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</si>
  <si>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</si>
  <si>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</si>
  <si>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</si>
  <si>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</si>
  <si>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</si>
  <si>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</si>
  <si>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</si>
  <si>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</si>
  <si>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</si>
  <si>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</si>
  <si>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</si>
  <si>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</si>
  <si>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</si>
  <si>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</si>
  <si>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</si>
  <si>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</si>
  <si>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</si>
  <si>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</si>
  <si>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</si>
  <si>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</si>
  <si>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</si>
  <si>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</si>
  <si>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</si>
  <si>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</si>
  <si>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</si>
  <si>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</si>
  <si>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</si>
  <si>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</si>
  <si>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</si>
  <si>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</si>
  <si>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</si>
  <si>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</si>
  <si>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</si>
  <si>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</si>
  <si>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</si>
  <si>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</si>
  <si>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</si>
  <si>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</si>
  <si>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</si>
  <si>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</si>
  <si>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</si>
  <si>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</si>
  <si>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</si>
  <si>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</si>
  <si>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</si>
  <si>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</si>
  <si>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</si>
  <si>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</si>
  <si>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</si>
  <si>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</si>
  <si>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</si>
  <si>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</si>
  <si>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</si>
  <si>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</si>
  <si>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</si>
  <si>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</si>
  <si>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</si>
  <si>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</si>
  <si>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</si>
  <si>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</si>
  <si>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</si>
  <si>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</si>
  <si>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</si>
  <si>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</si>
  <si>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</si>
  <si>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</si>
  <si>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</si>
  <si>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</si>
  <si>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</si>
  <si>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</si>
  <si>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</si>
  <si>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</si>
  <si>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</si>
  <si>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</si>
  <si>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</si>
  <si>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</si>
  <si>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</si>
  <si>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</si>
  <si>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</si>
  <si>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</si>
  <si>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</si>
  <si>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</si>
  <si>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</si>
  <si>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</si>
  <si>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</si>
  <si>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</si>
  <si>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</si>
  <si>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</si>
  <si>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</si>
  <si>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</si>
  <si>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</si>
  <si>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</si>
  <si>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</si>
  <si>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</si>
  <si>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</si>
  <si>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</si>
  <si>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</si>
  <si>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</si>
  <si>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</si>
  <si>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</si>
  <si>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</si>
  <si>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Cartu Bank</t>
  </si>
  <si>
    <t>Nato Khaindrava</t>
  </si>
  <si>
    <t>www.cartubank.ge</t>
  </si>
  <si>
    <t>Non-independent chair</t>
  </si>
  <si>
    <t>Lasha Megrelidze</t>
  </si>
  <si>
    <t>Independent member</t>
  </si>
  <si>
    <t>Besik Demetrashvili</t>
  </si>
  <si>
    <t>Non-independent member</t>
  </si>
  <si>
    <t>Zaza Verdzeuli</t>
  </si>
  <si>
    <t>Tea Jokhadze</t>
  </si>
  <si>
    <t>General Director</t>
  </si>
  <si>
    <t>Givi Lebanidze</t>
  </si>
  <si>
    <t>Deputy General Director - Financial Director</t>
  </si>
  <si>
    <t>Beka Kvaratskhelia</t>
  </si>
  <si>
    <t>Deputy General Director - Risk Director</t>
  </si>
  <si>
    <t xml:space="preserve">Zurab Gogua </t>
  </si>
  <si>
    <t>Deputy General Director - Commercial Director</t>
  </si>
  <si>
    <t>Giorgi Korsantia</t>
  </si>
  <si>
    <t>Deputy General Director - Information Technology Director</t>
  </si>
  <si>
    <t>Vakhtang Machavariani</t>
  </si>
  <si>
    <t>Deputy General Director - Administrative Director</t>
  </si>
  <si>
    <t xml:space="preserve">N(N)LP INTERNATIONAL CHARITY FUND "CARTU"                                                           </t>
  </si>
  <si>
    <t xml:space="preserve">Uta Ivanishvili </t>
  </si>
  <si>
    <t>Zurab Gelenidze</t>
  </si>
  <si>
    <t xml:space="preserve">Table 9 (Capital), N10 </t>
  </si>
  <si>
    <t>Table 9 (Capital), N28 &amp; N38</t>
  </si>
  <si>
    <t xml:space="preserve"> Table 9 (Capital), N2</t>
  </si>
  <si>
    <t>Table 9 (Capital), N27</t>
  </si>
  <si>
    <t>Table 9 (Capital), N8</t>
  </si>
  <si>
    <t>Table 9 (Capital), N5 &amp; N6</t>
  </si>
  <si>
    <t>Total value according to NBG's methodology* (with limits)</t>
  </si>
  <si>
    <t>Total value according to Basel methodology (with limits)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</si>
</sst>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8"/>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i/>
      <sz val="10"/>
      <color theme="1"/>
      <name val="Sylfaen"/>
      <family val="1"/>
    </font>
    <font>
      <u/>
      <sz val="12"/>
      <color indexed="12"/>
      <name val="Arial"/>
      <family val="2"/>
    </font>
    <font>
      <b/>
      <sz val="10"/>
      <color theme="1"/>
      <name val="Sylfaen"/>
      <family val="1"/>
    </font>
    <font>
      <sz val="10"/>
      <color theme="1"/>
      <name val="Sylfaen"/>
      <family val="1"/>
    </font>
    <font>
      <b/>
      <i/>
      <sz val="10"/>
      <color theme="1"/>
      <name val="Sylfaen"/>
      <family val="1"/>
    </font>
    <font>
      <i/>
      <sz val="10"/>
      <name val="Sylfaen"/>
      <family val="1"/>
    </font>
    <font>
      <sz val="10"/>
      <color rgb="FF333333"/>
      <name val="Calibri"/>
      <family val="2"/>
      <scheme val="minor"/>
    </font>
    <font>
      <sz val="11"/>
      <color rgb="FFFF0000"/>
      <name val="Calibri"/>
      <family val="2"/>
      <scheme val="minor"/>
    </font>
    <font>
      <b/>
      <sz val="9"/>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0" tint="-0.14999847407452621"/>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0" fillId="0" borderId="0"/>
    <xf numFmtId="43" fontId="1" fillId="0" borderId="0" applyFont="0" applyFill="0" applyBorder="0" applyAlignment="0" applyProtection="0"/>
  </cellStyleXfs>
  <cellXfs count="767">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87" fillId="0" borderId="0" xfId="0" applyFont="1"/>
    <xf numFmtId="0" fontId="46" fillId="0" borderId="0" xfId="0" applyFont="1" applyAlignment="1" applyProtection="1">
      <alignment horizontal="right"/>
      <protection locked="0"/>
    </xf>
    <xf numFmtId="0" fontId="46" fillId="0" borderId="0" xfId="0" applyFont="1" applyAlignment="1">
      <alignment horizontal="center"/>
    </xf>
    <xf numFmtId="0" fontId="84" fillId="0" borderId="18" xfId="0" applyFont="1" applyBorder="1" applyAlignment="1">
      <alignment horizontal="center" vertical="center" wrapText="1"/>
    </xf>
    <xf numFmtId="0" fontId="84" fillId="0" borderId="3" xfId="0" applyFont="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xf numFmtId="0" fontId="85" fillId="0" borderId="0" xfId="0" applyFont="1" applyAlignment="1">
      <alignment wrapText="1"/>
    </xf>
    <xf numFmtId="0" fontId="2" fillId="0" borderId="20" xfId="0" applyFont="1" applyBorder="1"/>
    <xf numFmtId="0" fontId="2" fillId="0" borderId="20" xfId="0" applyFont="1" applyBorder="1" applyAlignment="1">
      <alignment wrapText="1"/>
    </xf>
    <xf numFmtId="0" fontId="2" fillId="0" borderId="21" xfId="0" applyFont="1" applyBorder="1"/>
    <xf numFmtId="0" fontId="2" fillId="0" borderId="24" xfId="0" applyFont="1" applyBorder="1" applyAlignment="1">
      <alignment wrapText="1"/>
    </xf>
    <xf numFmtId="0" fontId="84" fillId="0" borderId="38" xfId="0" applyFont="1" applyBorder="1"/>
    <xf numFmtId="0" fontId="46" fillId="0" borderId="0" xfId="11" applyFont="1" applyAlignment="1">
      <alignment horizontal="right"/>
    </xf>
    <xf numFmtId="0" fontId="45" fillId="0" borderId="16" xfId="11" applyFont="1" applyBorder="1" applyAlignment="1">
      <alignment horizontal="center" vertical="center"/>
    </xf>
    <xf numFmtId="0" fontId="45" fillId="0" borderId="17"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8"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5"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8"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59" xfId="0" applyFont="1" applyBorder="1" applyAlignment="1">
      <alignment horizontal="center" vertical="center" wrapText="1"/>
    </xf>
    <xf numFmtId="0" fontId="84" fillId="0" borderId="6" xfId="0" applyFont="1" applyBorder="1" applyAlignment="1">
      <alignment horizontal="center" vertical="center" wrapText="1"/>
    </xf>
    <xf numFmtId="167" fontId="85" fillId="0" borderId="0" xfId="0" applyNumberFormat="1" applyFont="1" applyAlignment="1">
      <alignment horizontal="center"/>
    </xf>
    <xf numFmtId="0" fontId="84" fillId="0" borderId="18" xfId="0" applyFont="1" applyBorder="1" applyAlignment="1">
      <alignment vertical="center"/>
    </xf>
    <xf numFmtId="0" fontId="2" fillId="3" borderId="21" xfId="9" applyFont="1" applyFill="1" applyBorder="1" applyAlignment="1" applyProtection="1">
      <alignment horizontal="left" vertical="center"/>
      <protection locked="0"/>
    </xf>
    <xf numFmtId="0" fontId="45" fillId="3" borderId="22" xfId="16" applyFont="1" applyFill="1" applyBorder="1" applyProtection="1">
      <protection locked="0"/>
    </xf>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ill="1" applyBorder="1" applyAlignment="1" applyProtection="1">
      <alignment horizontal="right" vertical="center"/>
      <protection locked="0"/>
    </xf>
    <xf numFmtId="0" fontId="45" fillId="3" borderId="23" xfId="16" applyFont="1" applyFill="1" applyBorder="1" applyProtection="1">
      <protection locked="0"/>
    </xf>
    <xf numFmtId="0" fontId="84" fillId="0" borderId="16" xfId="0" applyFont="1" applyBorder="1"/>
    <xf numFmtId="0" fontId="87"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7" fillId="0" borderId="0" xfId="0" applyFont="1" applyAlignment="1">
      <alignment horizontal="center"/>
    </xf>
    <xf numFmtId="0" fontId="2" fillId="3" borderId="18"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89" fillId="3" borderId="3" xfId="11" applyFont="1" applyFill="1" applyBorder="1" applyAlignment="1">
      <alignment horizontal="left" vertical="center"/>
    </xf>
    <xf numFmtId="0" fontId="88"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9" xfId="5" applyNumberFormat="1" applyFill="1" applyBorder="1" applyProtection="1">
      <protection locked="0"/>
    </xf>
    <xf numFmtId="0" fontId="89"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89"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88" fillId="0" borderId="3" xfId="11" applyFont="1" applyBorder="1" applyAlignment="1">
      <alignment wrapText="1"/>
    </xf>
    <xf numFmtId="193" fontId="2" fillId="0" borderId="3" xfId="1" applyNumberFormat="1" applyFont="1" applyFill="1" applyBorder="1" applyProtection="1">
      <protection locked="0"/>
    </xf>
    <xf numFmtId="0" fontId="89" fillId="3" borderId="3" xfId="9" applyFont="1" applyFill="1" applyBorder="1" applyAlignment="1" applyProtection="1">
      <alignment horizontal="left" vertical="center"/>
      <protection locked="0"/>
    </xf>
    <xf numFmtId="0" fontId="88" fillId="3" borderId="3" xfId="20961" applyFont="1" applyFill="1" applyBorder="1"/>
    <xf numFmtId="3" fontId="45" fillId="36" borderId="22" xfId="16" applyNumberFormat="1" applyFont="1" applyFill="1" applyBorder="1" applyProtection="1">
      <protection locked="0"/>
    </xf>
    <xf numFmtId="193" fontId="45" fillId="36" borderId="22" xfId="1" applyNumberFormat="1" applyFont="1" applyFill="1" applyBorder="1" applyAlignment="1" applyProtection="1">
      <protection locked="0"/>
    </xf>
    <xf numFmtId="193" fontId="2" fillId="3" borderId="22" xfId="5" applyNumberForma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45" fillId="0" borderId="25" xfId="0" applyFont="1" applyBorder="1" applyAlignment="1">
      <alignment vertical="center" wrapText="1"/>
    </xf>
    <xf numFmtId="0" fontId="88"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0"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2" xfId="0" applyFont="1" applyBorder="1" applyAlignment="1">
      <alignment vertical="center" wrapText="1"/>
    </xf>
    <xf numFmtId="0" fontId="2" fillId="0" borderId="15" xfId="11" applyBorder="1" applyAlignment="1">
      <alignment vertical="center"/>
    </xf>
    <xf numFmtId="0" fontId="2" fillId="0" borderId="16" xfId="11" applyBorder="1" applyAlignment="1">
      <alignment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Border="1" applyAlignment="1">
      <alignment horizontal="left" vertical="center" wrapText="1" indent="2"/>
    </xf>
    <xf numFmtId="0" fontId="91" fillId="0" borderId="0" xfId="11" applyFont="1"/>
    <xf numFmtId="0" fontId="92"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4" fillId="0" borderId="0" xfId="0" applyFont="1"/>
    <xf numFmtId="0" fontId="3" fillId="0" borderId="63" xfId="0" applyFont="1" applyBorder="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Border="1" applyAlignment="1">
      <alignment horizontal="center" vertical="center" wrapText="1"/>
    </xf>
    <xf numFmtId="9" fontId="3" fillId="0" borderId="19" xfId="20962" applyFont="1" applyBorder="1"/>
    <xf numFmtId="9" fontId="3" fillId="36" borderId="23" xfId="20962" applyFont="1" applyFill="1" applyBorder="1"/>
    <xf numFmtId="0" fontId="86" fillId="0" borderId="0" xfId="0" applyFont="1" applyAlignment="1">
      <alignment horizontal="center" wrapText="1"/>
    </xf>
    <xf numFmtId="0" fontId="84" fillId="0" borderId="68" xfId="0" applyFont="1" applyBorder="1" applyAlignment="1">
      <alignment vertical="center" wrapText="1"/>
    </xf>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0" fontId="93" fillId="0" borderId="0" xfId="0" applyFont="1" applyAlignment="1">
      <alignment wrapText="1"/>
    </xf>
    <xf numFmtId="0" fontId="2" fillId="0" borderId="0" xfId="0" applyFont="1" applyAlignment="1">
      <alignment wrapText="1"/>
    </xf>
    <xf numFmtId="0" fontId="96" fillId="3" borderId="78" xfId="0" applyFont="1" applyFill="1" applyBorder="1" applyAlignment="1">
      <alignment horizontal="left"/>
    </xf>
    <xf numFmtId="0" fontId="4" fillId="3" borderId="81" xfId="0" applyFont="1" applyFill="1" applyBorder="1" applyAlignment="1">
      <alignment vertical="center"/>
    </xf>
    <xf numFmtId="0" fontId="3" fillId="3" borderId="82" xfId="0" applyFont="1" applyFill="1" applyBorder="1" applyAlignment="1">
      <alignment vertical="center"/>
    </xf>
    <xf numFmtId="0" fontId="3" fillId="0" borderId="67"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4" fillId="0" borderId="22" xfId="0" applyFont="1" applyBorder="1" applyAlignment="1">
      <alignment vertical="center"/>
    </xf>
    <xf numFmtId="0" fontId="3" fillId="3" borderId="63" xfId="0" applyFont="1" applyFill="1" applyBorder="1" applyAlignment="1">
      <alignment horizontal="center" vertical="center"/>
    </xf>
    <xf numFmtId="0" fontId="3" fillId="3" borderId="0" xfId="0" applyFont="1" applyFill="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169" fontId="9" fillId="37" borderId="55" xfId="20" applyBorder="1"/>
    <xf numFmtId="0" fontId="3" fillId="0" borderId="84" xfId="0" applyFont="1" applyBorder="1" applyAlignment="1">
      <alignment horizontal="center" vertical="center"/>
    </xf>
    <xf numFmtId="169" fontId="9" fillId="37" borderId="24" xfId="20" applyBorder="1"/>
    <xf numFmtId="169" fontId="9" fillId="37" borderId="85" xfId="20" applyBorder="1"/>
    <xf numFmtId="169" fontId="9" fillId="37" borderId="25" xfId="20" applyBorder="1"/>
    <xf numFmtId="0" fontId="3" fillId="0" borderId="87" xfId="0" applyFont="1" applyBorder="1" applyAlignment="1">
      <alignment horizontal="center" vertical="center"/>
    </xf>
    <xf numFmtId="0" fontId="3" fillId="0" borderId="88" xfId="0" applyFont="1" applyBorder="1" applyAlignment="1">
      <alignment vertical="center"/>
    </xf>
    <xf numFmtId="169" fontId="9" fillId="37" borderId="30" xfId="20" applyBorder="1"/>
    <xf numFmtId="0" fontId="4" fillId="0" borderId="0" xfId="0" applyFont="1" applyAlignment="1">
      <alignment horizontal="center"/>
    </xf>
    <xf numFmtId="0" fontId="86" fillId="0" borderId="79" xfId="0" applyFont="1" applyBorder="1" applyAlignment="1">
      <alignment horizontal="center" vertical="center" wrapText="1"/>
    </xf>
    <xf numFmtId="0" fontId="86" fillId="0" borderId="80" xfId="0" applyFont="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0" xfId="0" applyFont="1" applyFill="1" applyBorder="1" applyAlignment="1">
      <alignment horizontal="left" vertical="center" wrapText="1"/>
    </xf>
    <xf numFmtId="0" fontId="3" fillId="0" borderId="18" xfId="0" applyFont="1" applyBorder="1" applyAlignment="1">
      <alignment horizontal="right" vertical="center" wrapText="1"/>
    </xf>
    <xf numFmtId="0" fontId="97" fillId="0" borderId="18" xfId="0" applyFont="1" applyBorder="1" applyAlignment="1">
      <alignment horizontal="right" vertical="center" wrapText="1"/>
    </xf>
    <xf numFmtId="0" fontId="4" fillId="0" borderId="18"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97" fillId="0" borderId="0" xfId="0" applyFont="1" applyAlignment="1">
      <alignment horizontal="left" vertical="center"/>
    </xf>
    <xf numFmtId="49" fontId="98" fillId="0" borderId="21" xfId="5" applyNumberFormat="1" applyFont="1" applyBorder="1" applyAlignment="1" applyProtection="1">
      <alignment horizontal="left" vertical="center"/>
      <protection locked="0"/>
    </xf>
    <xf numFmtId="0" fontId="99" fillId="0" borderId="22" xfId="9" applyFont="1" applyBorder="1" applyAlignment="1" applyProtection="1">
      <alignment horizontal="left" vertical="center" wrapText="1"/>
      <protection locked="0"/>
    </xf>
    <xf numFmtId="0" fontId="84" fillId="0" borderId="79" xfId="0" applyFont="1" applyBorder="1" applyAlignment="1">
      <alignment vertical="center" wrapText="1"/>
    </xf>
    <xf numFmtId="14" fontId="2" fillId="3" borderId="79" xfId="8" quotePrefix="1" applyNumberFormat="1" applyFont="1" applyFill="1" applyBorder="1" applyAlignment="1" applyProtection="1">
      <alignment horizontal="left"/>
      <protection locked="0"/>
    </xf>
    <xf numFmtId="3" fontId="100" fillId="36" borderId="22" xfId="0" applyNumberFormat="1" applyFont="1" applyFill="1" applyBorder="1" applyAlignment="1">
      <alignment vertical="center" wrapText="1"/>
    </xf>
    <xf numFmtId="0" fontId="6" fillId="0" borderId="79" xfId="17" applyFill="1" applyBorder="1" applyAlignment="1" applyProtection="1"/>
    <xf numFmtId="49" fontId="84" fillId="0" borderId="79"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5" xfId="20964" applyFont="1" applyFill="1" applyBorder="1">
      <alignment vertical="center"/>
    </xf>
    <xf numFmtId="0" fontId="45" fillId="76" borderId="96" xfId="20964" applyFont="1" applyFill="1" applyBorder="1">
      <alignment vertical="center"/>
    </xf>
    <xf numFmtId="0" fontId="45" fillId="76" borderId="93" xfId="20964" applyFont="1" applyFill="1" applyBorder="1">
      <alignment vertical="center"/>
    </xf>
    <xf numFmtId="0" fontId="102" fillId="70" borderId="92" xfId="20964" applyFont="1" applyFill="1" applyBorder="1" applyAlignment="1">
      <alignment horizontal="center" vertical="center"/>
    </xf>
    <xf numFmtId="0" fontId="102" fillId="70" borderId="93" xfId="20964" applyFont="1" applyFill="1" applyBorder="1" applyAlignment="1">
      <alignment horizontal="left" vertical="center" wrapText="1"/>
    </xf>
    <xf numFmtId="0" fontId="101" fillId="77" borderId="94" xfId="20964" applyFont="1" applyFill="1" applyBorder="1" applyAlignment="1">
      <alignment horizontal="center" vertical="center"/>
    </xf>
    <xf numFmtId="0" fontId="101" fillId="77" borderId="96" xfId="20964" applyFont="1" applyFill="1" applyBorder="1" applyAlignment="1">
      <alignment vertical="top" wrapText="1"/>
    </xf>
    <xf numFmtId="0" fontId="103" fillId="70" borderId="92" xfId="20964" applyFont="1" applyFill="1" applyBorder="1" applyAlignment="1">
      <alignment horizontal="center" vertical="center"/>
    </xf>
    <xf numFmtId="0" fontId="102" fillId="70" borderId="96" xfId="20964" applyFont="1" applyFill="1" applyBorder="1" applyAlignment="1">
      <alignment vertical="center" wrapText="1"/>
    </xf>
    <xf numFmtId="0" fontId="102" fillId="70" borderId="93" xfId="20964" applyFont="1" applyFill="1" applyBorder="1" applyAlignment="1">
      <alignment horizontal="left" vertical="center"/>
    </xf>
    <xf numFmtId="0" fontId="103" fillId="3" borderId="92" xfId="20964" applyFont="1" applyFill="1" applyBorder="1" applyAlignment="1">
      <alignment horizontal="center" vertical="center"/>
    </xf>
    <xf numFmtId="0" fontId="102" fillId="3" borderId="93" xfId="20964" applyFont="1" applyFill="1" applyBorder="1" applyAlignment="1">
      <alignment horizontal="left" vertical="center"/>
    </xf>
    <xf numFmtId="0" fontId="103" fillId="0" borderId="92" xfId="20964" applyFont="1" applyBorder="1" applyAlignment="1">
      <alignment horizontal="center" vertical="center"/>
    </xf>
    <xf numFmtId="0" fontId="102" fillId="0" borderId="93" xfId="20964" applyFont="1" applyBorder="1" applyAlignment="1">
      <alignment horizontal="left" vertical="center"/>
    </xf>
    <xf numFmtId="0" fontId="104" fillId="77" borderId="94" xfId="20964" applyFont="1" applyFill="1" applyBorder="1" applyAlignment="1">
      <alignment horizontal="center" vertical="center"/>
    </xf>
    <xf numFmtId="0" fontId="101" fillId="77" borderId="96" xfId="20964" applyFont="1" applyFill="1" applyBorder="1">
      <alignment vertical="center"/>
    </xf>
    <xf numFmtId="0" fontId="101" fillId="76" borderId="95" xfId="20964" applyFont="1" applyFill="1" applyBorder="1">
      <alignment vertical="center"/>
    </xf>
    <xf numFmtId="0" fontId="101" fillId="76" borderId="96" xfId="20964" applyFont="1" applyFill="1" applyBorder="1">
      <alignment vertical="center"/>
    </xf>
    <xf numFmtId="0" fontId="106" fillId="3" borderId="92" xfId="20964" applyFont="1" applyFill="1" applyBorder="1" applyAlignment="1">
      <alignment horizontal="center" vertical="center"/>
    </xf>
    <xf numFmtId="0" fontId="107" fillId="77" borderId="94" xfId="20964" applyFont="1" applyFill="1" applyBorder="1" applyAlignment="1">
      <alignment horizontal="center" vertical="center"/>
    </xf>
    <xf numFmtId="0" fontId="45" fillId="77" borderId="96" xfId="20964" applyFont="1" applyFill="1" applyBorder="1">
      <alignment vertical="center"/>
    </xf>
    <xf numFmtId="0" fontId="106" fillId="70" borderId="92" xfId="20964" applyFont="1" applyFill="1" applyBorder="1" applyAlignment="1">
      <alignment horizontal="center" vertical="center"/>
    </xf>
    <xf numFmtId="0" fontId="107" fillId="3" borderId="94" xfId="20964" applyFont="1" applyFill="1" applyBorder="1" applyAlignment="1">
      <alignment horizontal="center" vertical="center"/>
    </xf>
    <xf numFmtId="0" fontId="45" fillId="3" borderId="96" xfId="20964" applyFont="1" applyFill="1" applyBorder="1">
      <alignment vertical="center"/>
    </xf>
    <xf numFmtId="0" fontId="103" fillId="70" borderId="94" xfId="20964" applyFont="1" applyFill="1" applyBorder="1" applyAlignment="1">
      <alignment horizontal="center" vertical="center"/>
    </xf>
    <xf numFmtId="0" fontId="19" fillId="70" borderId="94" xfId="20964" applyFont="1" applyFill="1" applyBorder="1" applyAlignment="1">
      <alignment horizontal="center" vertical="center"/>
    </xf>
    <xf numFmtId="0" fontId="97" fillId="0" borderId="94" xfId="0" applyFont="1" applyBorder="1" applyAlignment="1">
      <alignment horizontal="left" vertical="center" wrapText="1"/>
    </xf>
    <xf numFmtId="0" fontId="4" fillId="36" borderId="94" xfId="0" applyFont="1" applyFill="1" applyBorder="1" applyAlignment="1">
      <alignment horizontal="left" vertical="center" wrapText="1"/>
    </xf>
    <xf numFmtId="0" fontId="3" fillId="0" borderId="94" xfId="0" applyFont="1" applyBorder="1" applyAlignment="1">
      <alignment horizontal="left" vertical="center" wrapText="1"/>
    </xf>
    <xf numFmtId="0" fontId="4" fillId="36" borderId="81" xfId="0" applyFont="1" applyFill="1" applyBorder="1" applyAlignment="1">
      <alignment vertical="center" wrapText="1"/>
    </xf>
    <xf numFmtId="0" fontId="4" fillId="36" borderId="93"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4" xfId="0" applyFont="1" applyBorder="1"/>
    <xf numFmtId="0" fontId="6" fillId="0" borderId="94" xfId="17" applyFill="1" applyBorder="1" applyAlignment="1" applyProtection="1">
      <alignment horizontal="left" vertical="center"/>
    </xf>
    <xf numFmtId="0" fontId="6" fillId="0" borderId="94" xfId="17" applyBorder="1" applyAlignment="1" applyProtection="1"/>
    <xf numFmtId="0" fontId="6" fillId="0" borderId="94" xfId="17" applyFill="1" applyBorder="1" applyAlignment="1" applyProtection="1">
      <alignment horizontal="left" vertical="center" wrapText="1"/>
    </xf>
    <xf numFmtId="0" fontId="6" fillId="0" borderId="94"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xf numFmtId="0" fontId="45" fillId="0" borderId="19" xfId="0" applyFont="1" applyBorder="1" applyAlignment="1">
      <alignment horizontal="center" vertical="center" wrapText="1"/>
    </xf>
    <xf numFmtId="3" fontId="100" fillId="36" borderId="94" xfId="0" applyNumberFormat="1" applyFont="1" applyFill="1" applyBorder="1" applyAlignment="1">
      <alignment vertical="center" wrapText="1"/>
    </xf>
    <xf numFmtId="3" fontId="100" fillId="36" borderId="95" xfId="0" applyNumberFormat="1" applyFont="1" applyFill="1" applyBorder="1" applyAlignment="1">
      <alignment vertical="center" wrapText="1"/>
    </xf>
    <xf numFmtId="3" fontId="100" fillId="36" borderId="24" xfId="0" applyNumberFormat="1" applyFont="1" applyFill="1" applyBorder="1" applyAlignment="1">
      <alignment vertical="center" wrapText="1"/>
    </xf>
    <xf numFmtId="3" fontId="100" fillId="36" borderId="82" xfId="0" applyNumberFormat="1" applyFont="1" applyFill="1" applyBorder="1" applyAlignment="1">
      <alignment vertical="center" wrapText="1"/>
    </xf>
    <xf numFmtId="3" fontId="100" fillId="36" borderId="38" xfId="0" applyNumberFormat="1" applyFont="1" applyFill="1" applyBorder="1" applyAlignment="1">
      <alignment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91" xfId="20" applyFont="1" applyBorder="1"/>
    <xf numFmtId="0" fontId="2" fillId="2" borderId="18" xfId="0" applyFont="1" applyFill="1" applyBorder="1" applyAlignment="1">
      <alignment horizontal="right" vertical="center"/>
    </xf>
    <xf numFmtId="0" fontId="45" fillId="0" borderId="18" xfId="0" applyFont="1" applyBorder="1" applyAlignment="1">
      <alignment horizontal="center" vertical="center" wrapText="1"/>
    </xf>
    <xf numFmtId="0" fontId="2" fillId="2" borderId="21" xfId="0" applyFont="1" applyFill="1" applyBorder="1" applyAlignment="1">
      <alignment horizontal="right" vertical="center"/>
    </xf>
    <xf numFmtId="0" fontId="4" fillId="0" borderId="0" xfId="0" applyFont="1" applyAlignment="1">
      <alignment horizontal="center" wrapText="1"/>
    </xf>
    <xf numFmtId="0" fontId="3" fillId="3" borderId="54" xfId="0" applyFont="1" applyFill="1" applyBorder="1"/>
    <xf numFmtId="0" fontId="3" fillId="3" borderId="97" xfId="0" applyFont="1" applyFill="1" applyBorder="1" applyAlignment="1">
      <alignment wrapText="1"/>
    </xf>
    <xf numFmtId="0" fontId="3" fillId="3" borderId="98" xfId="0" applyFont="1" applyFill="1" applyBorder="1"/>
    <xf numFmtId="0" fontId="4" fillId="3" borderId="75" xfId="0" applyFont="1" applyFill="1" applyBorder="1" applyAlignment="1">
      <alignment horizontal="center" wrapText="1"/>
    </xf>
    <xf numFmtId="0" fontId="3" fillId="0" borderId="94" xfId="0" applyFont="1" applyBorder="1" applyAlignment="1">
      <alignment horizontal="center"/>
    </xf>
    <xf numFmtId="0" fontId="3" fillId="3" borderId="63"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1" xfId="0" applyFont="1" applyFill="1" applyBorder="1" applyAlignment="1">
      <alignment horizontal="center" vertical="center" wrapText="1"/>
    </xf>
    <xf numFmtId="0" fontId="3" fillId="0" borderId="18" xfId="0" applyFont="1" applyBorder="1"/>
    <xf numFmtId="0" fontId="3" fillId="0" borderId="94" xfId="0" applyFont="1" applyBorder="1" applyAlignment="1">
      <alignment wrapText="1"/>
    </xf>
    <xf numFmtId="164" fontId="3" fillId="0" borderId="80" xfId="7" applyNumberFormat="1" applyFont="1" applyBorder="1"/>
    <xf numFmtId="0" fontId="96" fillId="0" borderId="94" xfId="0" applyFont="1" applyBorder="1" applyAlignment="1">
      <alignment horizontal="left" wrapText="1" indent="2"/>
    </xf>
    <xf numFmtId="0" fontId="4" fillId="0" borderId="18" xfId="0" applyFont="1" applyBorder="1"/>
    <xf numFmtId="0" fontId="4" fillId="0" borderId="94" xfId="0" applyFont="1" applyBorder="1" applyAlignment="1">
      <alignment wrapText="1"/>
    </xf>
    <xf numFmtId="164" fontId="4" fillId="0" borderId="80" xfId="7" applyNumberFormat="1" applyFont="1" applyBorder="1"/>
    <xf numFmtId="0" fontId="108" fillId="3" borderId="63" xfId="0" applyFont="1" applyFill="1" applyBorder="1" applyAlignment="1">
      <alignment horizontal="left"/>
    </xf>
    <xf numFmtId="0" fontId="108"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1" xfId="7" applyNumberFormat="1" applyFont="1" applyFill="1" applyBorder="1"/>
    <xf numFmtId="0" fontId="96" fillId="0" borderId="94"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1"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4" xfId="0" applyFont="1" applyFill="1" applyBorder="1" applyAlignment="1">
      <alignment horizontal="right" vertical="center"/>
    </xf>
    <xf numFmtId="0" fontId="2" fillId="0" borderId="92" xfId="0" applyFont="1" applyBorder="1" applyAlignment="1">
      <alignment vertical="center" wrapText="1"/>
    </xf>
    <xf numFmtId="0" fontId="109" fillId="0" borderId="0" xfId="11" applyFont="1"/>
    <xf numFmtId="0" fontId="111" fillId="0" borderId="0" xfId="11" applyFont="1"/>
    <xf numFmtId="0" fontId="110" fillId="0" borderId="0" xfId="0" applyFont="1"/>
    <xf numFmtId="0" fontId="112" fillId="0" borderId="68" xfId="0" applyFont="1" applyBorder="1" applyAlignment="1">
      <alignment horizontal="left" vertical="center" wrapText="1"/>
    </xf>
    <xf numFmtId="0" fontId="6" fillId="0" borderId="109" xfId="17" applyBorder="1" applyAlignment="1" applyProtection="1"/>
    <xf numFmtId="0" fontId="110" fillId="0" borderId="0" xfId="0" applyFont="1" applyAlignment="1">
      <alignment horizontal="left" vertical="top" wrapText="1"/>
    </xf>
    <xf numFmtId="0" fontId="2" fillId="0" borderId="109" xfId="0" applyFont="1" applyBorder="1" applyAlignment="1">
      <alignment horizontal="center" vertical="center" wrapText="1"/>
    </xf>
    <xf numFmtId="0" fontId="108" fillId="0" borderId="109" xfId="0" applyFont="1" applyBorder="1" applyAlignment="1">
      <alignment horizontal="center" vertical="center"/>
    </xf>
    <xf numFmtId="0" fontId="0" fillId="0" borderId="109" xfId="0" applyBorder="1" applyAlignment="1">
      <alignment horizontal="center"/>
    </xf>
    <xf numFmtId="0" fontId="121" fillId="3" borderId="109" xfId="20966" applyFont="1" applyFill="1" applyBorder="1" applyAlignment="1">
      <alignment horizontal="left" vertical="center" wrapText="1"/>
    </xf>
    <xf numFmtId="0" fontId="122" fillId="0" borderId="109" xfId="20966" applyFont="1" applyBorder="1" applyAlignment="1">
      <alignment horizontal="left" vertical="center" wrapText="1" indent="1"/>
    </xf>
    <xf numFmtId="0" fontId="123" fillId="3" borderId="119" xfId="0" applyFont="1" applyFill="1" applyBorder="1" applyAlignment="1">
      <alignment horizontal="left" vertical="center" wrapText="1"/>
    </xf>
    <xf numFmtId="0" fontId="122" fillId="3" borderId="109" xfId="20966" applyFont="1" applyFill="1" applyBorder="1" applyAlignment="1">
      <alignment horizontal="left" vertical="center" wrapText="1" indent="1"/>
    </xf>
    <xf numFmtId="0" fontId="121" fillId="0" borderId="119" xfId="0" applyFont="1" applyBorder="1" applyAlignment="1">
      <alignment horizontal="left" vertical="center" wrapText="1"/>
    </xf>
    <xf numFmtId="0" fontId="123" fillId="0" borderId="119" xfId="0" applyFont="1" applyBorder="1" applyAlignment="1">
      <alignment horizontal="left" vertical="center" wrapText="1"/>
    </xf>
    <xf numFmtId="0" fontId="123" fillId="0" borderId="119" xfId="0" applyFont="1" applyBorder="1" applyAlignment="1">
      <alignment vertical="center" wrapText="1"/>
    </xf>
    <xf numFmtId="0" fontId="124" fillId="0" borderId="119" xfId="0" applyFont="1" applyBorder="1" applyAlignment="1">
      <alignment horizontal="left" vertical="center" wrapText="1" indent="1"/>
    </xf>
    <xf numFmtId="0" fontId="124" fillId="3" borderId="119" xfId="0" applyFont="1" applyFill="1" applyBorder="1" applyAlignment="1">
      <alignment horizontal="left" vertical="center" wrapText="1" indent="1"/>
    </xf>
    <xf numFmtId="0" fontId="123" fillId="3" borderId="120" xfId="0" applyFont="1" applyFill="1" applyBorder="1" applyAlignment="1">
      <alignment horizontal="left" vertical="center" wrapText="1"/>
    </xf>
    <xf numFmtId="0" fontId="124" fillId="0" borderId="109" xfId="20966" applyFont="1" applyBorder="1" applyAlignment="1">
      <alignment horizontal="left" vertical="center" wrapText="1" indent="1"/>
    </xf>
    <xf numFmtId="0" fontId="123" fillId="0" borderId="109" xfId="0" applyFont="1" applyBorder="1" applyAlignment="1">
      <alignment horizontal="left" vertical="center" wrapText="1"/>
    </xf>
    <xf numFmtId="0" fontId="125" fillId="0" borderId="109" xfId="20966" applyFont="1" applyBorder="1" applyAlignment="1">
      <alignment horizontal="center" vertical="center" wrapText="1"/>
    </xf>
    <xf numFmtId="0" fontId="123" fillId="3" borderId="121" xfId="0" applyFont="1" applyFill="1" applyBorder="1" applyAlignment="1">
      <alignment horizontal="left" vertical="center" wrapText="1"/>
    </xf>
    <xf numFmtId="0" fontId="0" fillId="0" borderId="122" xfId="0" applyBorder="1" applyAlignment="1">
      <alignment horizontal="center"/>
    </xf>
    <xf numFmtId="0" fontId="122" fillId="3" borderId="122" xfId="20966" applyFont="1" applyFill="1" applyBorder="1" applyAlignment="1">
      <alignment horizontal="left" vertical="center" wrapText="1" indent="1"/>
    </xf>
    <xf numFmtId="0" fontId="122" fillId="3" borderId="119" xfId="0" applyFont="1" applyFill="1" applyBorder="1" applyAlignment="1">
      <alignment horizontal="left" vertical="center" wrapText="1" indent="1"/>
    </xf>
    <xf numFmtId="0" fontId="122" fillId="0" borderId="122" xfId="20966" applyFont="1" applyBorder="1" applyAlignment="1">
      <alignment horizontal="left" vertical="center" wrapText="1" indent="1"/>
    </xf>
    <xf numFmtId="0" fontId="122" fillId="0" borderId="119" xfId="0" applyFont="1" applyBorder="1" applyAlignment="1">
      <alignment horizontal="left" vertical="center" wrapText="1" indent="1"/>
    </xf>
    <xf numFmtId="0" fontId="122" fillId="0" borderId="120" xfId="0" applyFont="1" applyBorder="1" applyAlignment="1">
      <alignment horizontal="left" vertical="center" wrapText="1" indent="1"/>
    </xf>
    <xf numFmtId="0" fontId="123" fillId="0" borderId="122" xfId="20966" applyFont="1" applyBorder="1" applyAlignment="1">
      <alignment horizontal="left" vertical="center" wrapText="1"/>
    </xf>
    <xf numFmtId="0" fontId="123" fillId="0" borderId="122" xfId="0" applyFont="1" applyBorder="1" applyAlignment="1">
      <alignment vertical="center" wrapText="1"/>
    </xf>
    <xf numFmtId="0" fontId="125" fillId="0" borderId="122" xfId="20966" applyFont="1" applyBorder="1" applyAlignment="1">
      <alignment horizontal="center" vertical="center" wrapText="1"/>
    </xf>
    <xf numFmtId="0" fontId="123" fillId="3" borderId="122" xfId="20966" applyFont="1" applyFill="1" applyBorder="1" applyAlignment="1">
      <alignment horizontal="left" vertical="center" wrapText="1"/>
    </xf>
    <xf numFmtId="0" fontId="126" fillId="0" borderId="0" xfId="0" applyFont="1" applyAlignment="1">
      <alignment horizontal="justify"/>
    </xf>
    <xf numFmtId="0" fontId="123" fillId="0" borderId="122"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2" xfId="0" applyFont="1" applyBorder="1" applyAlignment="1">
      <alignment horizontal="center" vertical="center" wrapText="1"/>
    </xf>
    <xf numFmtId="0" fontId="0" fillId="0" borderId="122" xfId="0" applyBorder="1" applyAlignment="1">
      <alignment horizontal="center" vertical="center"/>
    </xf>
    <xf numFmtId="0" fontId="123" fillId="0" borderId="127" xfId="0" applyFont="1" applyBorder="1" applyAlignment="1">
      <alignment horizontal="justify" vertical="center" wrapText="1"/>
    </xf>
    <xf numFmtId="0" fontId="123" fillId="0" borderId="119" xfId="0" applyFont="1" applyBorder="1" applyAlignment="1">
      <alignment horizontal="justify" vertical="center" wrapText="1"/>
    </xf>
    <xf numFmtId="0" fontId="121" fillId="0" borderId="119" xfId="0" applyFont="1" applyBorder="1" applyAlignment="1">
      <alignment horizontal="justify" vertical="center" wrapText="1"/>
    </xf>
    <xf numFmtId="0" fontId="123" fillId="3" borderId="119" xfId="0" applyFont="1" applyFill="1" applyBorder="1" applyAlignment="1">
      <alignment horizontal="justify" vertical="center" wrapText="1"/>
    </xf>
    <xf numFmtId="0" fontId="123" fillId="0" borderId="120" xfId="0" applyFont="1" applyBorder="1" applyAlignment="1">
      <alignment horizontal="justify" vertical="center" wrapText="1"/>
    </xf>
    <xf numFmtId="0" fontId="123" fillId="0" borderId="121" xfId="0" applyFont="1" applyBorder="1" applyAlignment="1">
      <alignment horizontal="justify" vertical="center" wrapText="1"/>
    </xf>
    <xf numFmtId="0" fontId="121" fillId="0" borderId="119" xfId="0" applyFont="1" applyBorder="1" applyAlignment="1">
      <alignment vertical="center" wrapText="1"/>
    </xf>
    <xf numFmtId="0" fontId="122" fillId="0" borderId="119" xfId="0" applyFont="1" applyBorder="1" applyAlignment="1">
      <alignment horizontal="left" vertical="center" wrapText="1"/>
    </xf>
    <xf numFmtId="0" fontId="123" fillId="0" borderId="128" xfId="0" applyFont="1" applyBorder="1" applyAlignment="1">
      <alignment vertical="center" wrapText="1"/>
    </xf>
    <xf numFmtId="0" fontId="123" fillId="3" borderId="119" xfId="0" applyFont="1" applyFill="1" applyBorder="1" applyAlignment="1">
      <alignment vertical="center" wrapText="1"/>
    </xf>
    <xf numFmtId="0" fontId="101" fillId="0" borderId="125" xfId="0" applyFont="1" applyBorder="1" applyAlignment="1">
      <alignment vertical="center" wrapText="1"/>
    </xf>
    <xf numFmtId="193" fontId="91" fillId="0" borderId="122" xfId="0" applyNumberFormat="1" applyFont="1" applyBorder="1" applyAlignment="1">
      <alignment horizontal="right"/>
    </xf>
    <xf numFmtId="193" fontId="91" fillId="36" borderId="122" xfId="0" applyNumberFormat="1" applyFont="1" applyFill="1" applyBorder="1" applyAlignment="1">
      <alignment horizontal="right"/>
    </xf>
    <xf numFmtId="193" fontId="91" fillId="36" borderId="80" xfId="0" applyNumberFormat="1" applyFont="1" applyFill="1" applyBorder="1" applyAlignment="1">
      <alignment horizontal="right"/>
    </xf>
    <xf numFmtId="0" fontId="2" fillId="0" borderId="125" xfId="0" applyFont="1" applyBorder="1" applyAlignment="1">
      <alignment horizontal="left" vertical="center" wrapText="1" indent="4"/>
    </xf>
    <xf numFmtId="0" fontId="45" fillId="0" borderId="125" xfId="0" applyFont="1" applyBorder="1" applyAlignment="1">
      <alignment vertical="center" wrapText="1"/>
    </xf>
    <xf numFmtId="0" fontId="2" fillId="0" borderId="122" xfId="0" applyFont="1" applyBorder="1" applyAlignment="1" applyProtection="1">
      <alignment horizontal="left" vertical="center" indent="11"/>
      <protection locked="0"/>
    </xf>
    <xf numFmtId="0" fontId="46" fillId="0" borderId="122" xfId="0" applyFont="1" applyBorder="1" applyAlignment="1" applyProtection="1">
      <alignment horizontal="left" vertical="center" indent="17"/>
      <protection locked="0"/>
    </xf>
    <xf numFmtId="0" fontId="108" fillId="0" borderId="122" xfId="0" applyFont="1" applyBorder="1" applyAlignment="1">
      <alignment vertical="center"/>
    </xf>
    <xf numFmtId="0" fontId="92" fillId="0" borderId="122" xfId="0" applyFont="1" applyBorder="1" applyAlignment="1">
      <alignment vertical="center" wrapText="1"/>
    </xf>
    <xf numFmtId="0" fontId="93" fillId="0" borderId="125" xfId="0" applyFont="1" applyBorder="1" applyAlignment="1">
      <alignment horizontal="left" vertical="center" wrapText="1"/>
    </xf>
    <xf numFmtId="0" fontId="2" fillId="0" borderId="125" xfId="0" applyFont="1" applyBorder="1" applyAlignment="1">
      <alignment horizontal="left" vertical="center" wrapText="1"/>
    </xf>
    <xf numFmtId="193" fontId="91" fillId="0" borderId="0" xfId="0" applyNumberFormat="1" applyFont="1" applyAlignment="1">
      <alignment horizontal="right"/>
    </xf>
    <xf numFmtId="0" fontId="122" fillId="3" borderId="120" xfId="0" applyFont="1" applyFill="1" applyBorder="1" applyAlignment="1">
      <alignment horizontal="left" vertical="center" wrapText="1" indent="1"/>
    </xf>
    <xf numFmtId="0" fontId="122" fillId="3" borderId="122" xfId="0" applyFont="1" applyFill="1" applyBorder="1" applyAlignment="1">
      <alignment horizontal="left" vertical="center" wrapText="1" indent="1"/>
    </xf>
    <xf numFmtId="0" fontId="122" fillId="0" borderId="122" xfId="0" applyFont="1" applyBorder="1" applyAlignment="1">
      <alignment horizontal="left" vertical="center" wrapText="1" indent="1"/>
    </xf>
    <xf numFmtId="0" fontId="123" fillId="3" borderId="122" xfId="0" applyFont="1" applyFill="1" applyBorder="1" applyAlignment="1">
      <alignment horizontal="left" vertical="center" wrapText="1"/>
    </xf>
    <xf numFmtId="0" fontId="124" fillId="3" borderId="122" xfId="0" applyFont="1" applyFill="1" applyBorder="1" applyAlignment="1">
      <alignment horizontal="left" vertical="center" wrapText="1" indent="1"/>
    </xf>
    <xf numFmtId="0" fontId="126" fillId="0" borderId="122" xfId="0" applyFont="1" applyBorder="1" applyAlignment="1">
      <alignment horizontal="justify"/>
    </xf>
    <xf numFmtId="0" fontId="113" fillId="0" borderId="122" xfId="0" applyFont="1" applyBorder="1"/>
    <xf numFmtId="49" fontId="115" fillId="0" borderId="122" xfId="5" applyNumberFormat="1" applyFont="1" applyBorder="1" applyAlignment="1" applyProtection="1">
      <alignment horizontal="right" vertical="center"/>
      <protection locked="0"/>
    </xf>
    <xf numFmtId="0" fontId="114" fillId="3" borderId="122" xfId="13" applyFont="1" applyFill="1" applyBorder="1" applyAlignment="1" applyProtection="1">
      <alignment horizontal="left" vertical="center" wrapText="1"/>
      <protection locked="0"/>
    </xf>
    <xf numFmtId="49" fontId="114" fillId="3" borderId="122" xfId="5" applyNumberFormat="1" applyFont="1" applyFill="1" applyBorder="1" applyAlignment="1" applyProtection="1">
      <alignment horizontal="right" vertical="center"/>
      <protection locked="0"/>
    </xf>
    <xf numFmtId="0" fontId="114" fillId="0" borderId="122" xfId="13" applyFont="1" applyBorder="1" applyAlignment="1" applyProtection="1">
      <alignment horizontal="left" vertical="center" wrapText="1"/>
      <protection locked="0"/>
    </xf>
    <xf numFmtId="49" fontId="114" fillId="0" borderId="122" xfId="5" applyNumberFormat="1" applyFont="1" applyBorder="1" applyAlignment="1" applyProtection="1">
      <alignment horizontal="right" vertical="center"/>
      <protection locked="0"/>
    </xf>
    <xf numFmtId="0" fontId="116" fillId="0" borderId="122" xfId="13" applyFont="1" applyBorder="1" applyAlignment="1" applyProtection="1">
      <alignment horizontal="left" vertical="center" wrapText="1"/>
      <protection locked="0"/>
    </xf>
    <xf numFmtId="0" fontId="113" fillId="0" borderId="122" xfId="0" applyFont="1" applyBorder="1" applyAlignment="1">
      <alignment horizontal="center" vertical="center" wrapText="1"/>
    </xf>
    <xf numFmtId="43" fontId="93" fillId="0" borderId="0" xfId="7" applyFont="1"/>
    <xf numFmtId="0" fontId="110" fillId="0" borderId="0" xfId="0" applyFont="1" applyAlignment="1">
      <alignment wrapText="1"/>
    </xf>
    <xf numFmtId="0" fontId="109" fillId="0" borderId="122" xfId="0" applyFont="1" applyBorder="1"/>
    <xf numFmtId="0" fontId="109" fillId="0" borderId="122" xfId="0" applyFont="1" applyBorder="1" applyAlignment="1">
      <alignment horizontal="left" indent="8"/>
    </xf>
    <xf numFmtId="0" fontId="109" fillId="0" borderId="122" xfId="0" applyFont="1" applyBorder="1" applyAlignment="1">
      <alignment wrapText="1"/>
    </xf>
    <xf numFmtId="0" fontId="113" fillId="0" borderId="0" xfId="0" applyFont="1"/>
    <xf numFmtId="0" fontId="112" fillId="0" borderId="122" xfId="0" applyFont="1" applyBorder="1"/>
    <xf numFmtId="49" fontId="115" fillId="0" borderId="122" xfId="5" applyNumberFormat="1" applyFont="1" applyBorder="1" applyAlignment="1" applyProtection="1">
      <alignment horizontal="right" vertical="center" wrapText="1"/>
      <protection locked="0"/>
    </xf>
    <xf numFmtId="49" fontId="114" fillId="3" borderId="122" xfId="5" applyNumberFormat="1" applyFont="1" applyFill="1" applyBorder="1" applyAlignment="1" applyProtection="1">
      <alignment horizontal="right" vertical="center" wrapText="1"/>
      <protection locked="0"/>
    </xf>
    <xf numFmtId="49" fontId="114" fillId="0" borderId="122" xfId="5" applyNumberFormat="1" applyFont="1" applyBorder="1" applyAlignment="1" applyProtection="1">
      <alignment horizontal="right" vertical="center" wrapText="1"/>
      <protection locked="0"/>
    </xf>
    <xf numFmtId="0" fontId="109" fillId="0" borderId="122" xfId="0" applyFont="1" applyBorder="1" applyAlignment="1">
      <alignment horizontal="center" vertical="center" wrapText="1"/>
    </xf>
    <xf numFmtId="0" fontId="109" fillId="0" borderId="126" xfId="0" applyFont="1" applyBorder="1" applyAlignment="1">
      <alignment horizontal="center" vertical="center" wrapText="1"/>
    </xf>
    <xf numFmtId="0" fontId="109" fillId="0" borderId="122" xfId="0" applyFont="1" applyBorder="1" applyAlignment="1">
      <alignment horizontal="center" vertical="center"/>
    </xf>
    <xf numFmtId="0" fontId="109" fillId="0" borderId="0" xfId="0" applyFont="1"/>
    <xf numFmtId="0" fontId="109" fillId="0" borderId="0" xfId="0" applyFont="1" applyAlignment="1">
      <alignment wrapText="1"/>
    </xf>
    <xf numFmtId="14" fontId="109" fillId="0" borderId="0" xfId="0" applyNumberFormat="1" applyFont="1"/>
    <xf numFmtId="0" fontId="110" fillId="0" borderId="0" xfId="0" applyFont="1" applyAlignment="1">
      <alignment horizontal="left"/>
    </xf>
    <xf numFmtId="0" fontId="109" fillId="0" borderId="122" xfId="0" applyFont="1" applyBorder="1" applyAlignment="1">
      <alignment horizontal="left" vertical="center" wrapText="1"/>
    </xf>
    <xf numFmtId="0" fontId="112" fillId="0" borderId="122" xfId="0" applyFont="1" applyBorder="1" applyAlignment="1">
      <alignment horizontal="left" wrapText="1" indent="1"/>
    </xf>
    <xf numFmtId="0" fontId="112" fillId="0" borderId="122" xfId="0" applyFont="1" applyBorder="1" applyAlignment="1">
      <alignment horizontal="left" vertical="center" indent="1"/>
    </xf>
    <xf numFmtId="0" fontId="110" fillId="0" borderId="122" xfId="0" applyFont="1" applyBorder="1"/>
    <xf numFmtId="0" fontId="109" fillId="0" borderId="122" xfId="0" applyFont="1" applyBorder="1" applyAlignment="1">
      <alignment horizontal="left" wrapText="1" indent="1"/>
    </xf>
    <xf numFmtId="0" fontId="109" fillId="0" borderId="122" xfId="0" applyFont="1" applyBorder="1" applyAlignment="1">
      <alignment horizontal="left" indent="1"/>
    </xf>
    <xf numFmtId="0" fontId="109" fillId="0" borderId="122" xfId="0" applyFont="1" applyBorder="1" applyAlignment="1">
      <alignment horizontal="left" wrapText="1" indent="4"/>
    </xf>
    <xf numFmtId="0" fontId="109" fillId="0" borderId="122" xfId="0" applyFont="1" applyBorder="1" applyAlignment="1">
      <alignment horizontal="left" indent="3"/>
    </xf>
    <xf numFmtId="0" fontId="112" fillId="0" borderId="122" xfId="0" applyFont="1" applyBorder="1" applyAlignment="1">
      <alignment horizontal="left" indent="1"/>
    </xf>
    <xf numFmtId="0" fontId="113" fillId="0" borderId="7" xfId="0" applyFont="1" applyBorder="1"/>
    <xf numFmtId="0" fontId="110" fillId="0" borderId="122" xfId="0" applyFont="1" applyBorder="1" applyAlignment="1">
      <alignment horizontal="left" wrapText="1" indent="2"/>
    </xf>
    <xf numFmtId="0" fontId="110" fillId="0" borderId="122" xfId="0" applyFont="1" applyBorder="1" applyAlignment="1">
      <alignment horizontal="left" wrapText="1"/>
    </xf>
    <xf numFmtId="0" fontId="109" fillId="0" borderId="122" xfId="0" applyFont="1" applyBorder="1" applyAlignment="1">
      <alignment horizontal="center"/>
    </xf>
    <xf numFmtId="0" fontId="109" fillId="0" borderId="0" xfId="0" applyFont="1" applyAlignment="1">
      <alignment horizontal="center" vertical="center"/>
    </xf>
    <xf numFmtId="0" fontId="109" fillId="0" borderId="7" xfId="0" applyFont="1" applyBorder="1" applyAlignment="1">
      <alignment horizontal="center" vertical="center" wrapText="1"/>
    </xf>
    <xf numFmtId="0" fontId="109" fillId="0" borderId="7" xfId="0" applyFont="1" applyBorder="1" applyAlignment="1">
      <alignment wrapText="1"/>
    </xf>
    <xf numFmtId="0" fontId="109" fillId="0" borderId="0" xfId="0" applyFont="1" applyAlignment="1">
      <alignment horizontal="center" vertical="center" wrapText="1"/>
    </xf>
    <xf numFmtId="0" fontId="109" fillId="0" borderId="101" xfId="0" applyFont="1" applyBorder="1" applyAlignment="1">
      <alignment horizontal="center" vertical="center" wrapText="1"/>
    </xf>
    <xf numFmtId="0" fontId="109" fillId="0" borderId="125" xfId="0" applyFont="1" applyBorder="1" applyAlignment="1">
      <alignment horizontal="center" vertical="center" wrapText="1"/>
    </xf>
    <xf numFmtId="0" fontId="109" fillId="0" borderId="102" xfId="0" applyFont="1" applyBorder="1" applyAlignment="1">
      <alignment horizontal="center" vertical="center" wrapText="1"/>
    </xf>
    <xf numFmtId="49" fontId="109" fillId="0" borderId="23" xfId="0" applyNumberFormat="1" applyFont="1" applyBorder="1" applyAlignment="1">
      <alignment horizontal="left" wrapText="1" indent="1"/>
    </xf>
    <xf numFmtId="0" fontId="109" fillId="0" borderId="21" xfId="0" applyFont="1" applyBorder="1" applyAlignment="1">
      <alignment horizontal="left" wrapText="1" indent="1"/>
    </xf>
    <xf numFmtId="49" fontId="109" fillId="0" borderId="80" xfId="0" applyNumberFormat="1" applyFont="1" applyBorder="1" applyAlignment="1">
      <alignment horizontal="left" wrapText="1" indent="1"/>
    </xf>
    <xf numFmtId="0" fontId="109" fillId="0" borderId="18" xfId="0" applyFont="1" applyBorder="1" applyAlignment="1">
      <alignment horizontal="left" wrapText="1" indent="1"/>
    </xf>
    <xf numFmtId="49" fontId="109" fillId="0" borderId="18" xfId="0" applyNumberFormat="1" applyFont="1" applyBorder="1" applyAlignment="1">
      <alignment horizontal="left" wrapText="1" indent="3"/>
    </xf>
    <xf numFmtId="49" fontId="109" fillId="0" borderId="80" xfId="0" applyNumberFormat="1" applyFont="1" applyBorder="1" applyAlignment="1">
      <alignment horizontal="left" wrapText="1" indent="3"/>
    </xf>
    <xf numFmtId="49" fontId="109" fillId="0" borderId="18" xfId="0" applyNumberFormat="1" applyFont="1" applyBorder="1" applyAlignment="1">
      <alignment horizontal="left" wrapText="1" indent="2"/>
    </xf>
    <xf numFmtId="49" fontId="109" fillId="0" borderId="80" xfId="0" applyNumberFormat="1" applyFont="1" applyBorder="1" applyAlignment="1">
      <alignment horizontal="left" wrapText="1" indent="2"/>
    </xf>
    <xf numFmtId="49" fontId="109" fillId="0" borderId="80" xfId="0" applyNumberFormat="1" applyFont="1" applyBorder="1" applyAlignment="1">
      <alignment horizontal="left" vertical="top" wrapText="1" indent="2"/>
    </xf>
    <xf numFmtId="49" fontId="109" fillId="0" borderId="80" xfId="0" applyNumberFormat="1" applyFont="1" applyBorder="1" applyAlignment="1">
      <alignment horizontal="left" indent="1"/>
    </xf>
    <xf numFmtId="0" fontId="109" fillId="0" borderId="18" xfId="0" applyFont="1" applyBorder="1" applyAlignment="1">
      <alignment horizontal="left" indent="1"/>
    </xf>
    <xf numFmtId="49" fontId="109" fillId="0" borderId="18" xfId="0" applyNumberFormat="1" applyFont="1" applyBorder="1" applyAlignment="1">
      <alignment horizontal="left" indent="1"/>
    </xf>
    <xf numFmtId="49" fontId="109" fillId="0" borderId="18" xfId="0" applyNumberFormat="1" applyFont="1" applyBorder="1" applyAlignment="1">
      <alignment horizontal="left" indent="3"/>
    </xf>
    <xf numFmtId="49" fontId="109" fillId="0" borderId="80" xfId="0" applyNumberFormat="1" applyFont="1" applyBorder="1" applyAlignment="1">
      <alignment horizontal="left" indent="3"/>
    </xf>
    <xf numFmtId="0" fontId="109" fillId="0" borderId="18" xfId="0" applyFont="1" applyBorder="1" applyAlignment="1">
      <alignment horizontal="left" indent="2"/>
    </xf>
    <xf numFmtId="0" fontId="109" fillId="0" borderId="80" xfId="0" applyFont="1" applyBorder="1" applyAlignment="1">
      <alignment horizontal="left" indent="2"/>
    </xf>
    <xf numFmtId="0" fontId="109" fillId="0" borderId="80" xfId="0" applyFont="1" applyBorder="1" applyAlignment="1">
      <alignment horizontal="left" indent="1"/>
    </xf>
    <xf numFmtId="0" fontId="112" fillId="0" borderId="64" xfId="0" applyFont="1" applyBorder="1"/>
    <xf numFmtId="0" fontId="109" fillId="0" borderId="67" xfId="0" applyFont="1" applyBorder="1"/>
    <xf numFmtId="0" fontId="109" fillId="0" borderId="75" xfId="0" applyFont="1" applyBorder="1" applyAlignment="1">
      <alignment horizontal="center" vertical="center" wrapText="1"/>
    </xf>
    <xf numFmtId="0" fontId="109" fillId="0" borderId="80" xfId="0" applyFont="1" applyBorder="1" applyAlignment="1">
      <alignment horizontal="center" vertical="center" wrapText="1"/>
    </xf>
    <xf numFmtId="0" fontId="109" fillId="0" borderId="0" xfId="0" applyFont="1" applyAlignment="1">
      <alignment horizontal="left"/>
    </xf>
    <xf numFmtId="0" fontId="112" fillId="0" borderId="122" xfId="0" applyFont="1" applyBorder="1" applyAlignment="1">
      <alignment horizontal="left" vertical="center" wrapText="1"/>
    </xf>
    <xf numFmtId="0" fontId="114" fillId="0" borderId="0" xfId="0" applyFont="1"/>
    <xf numFmtId="0" fontId="91" fillId="0" borderId="0" xfId="0" applyFont="1" applyAlignment="1">
      <alignment wrapText="1"/>
    </xf>
    <xf numFmtId="0" fontId="114" fillId="0" borderId="122" xfId="0" applyFont="1" applyBorder="1"/>
    <xf numFmtId="0" fontId="112" fillId="0" borderId="122" xfId="0" applyFont="1" applyBorder="1" applyAlignment="1">
      <alignment horizontal="center" vertical="center" wrapText="1"/>
    </xf>
    <xf numFmtId="0" fontId="114" fillId="0" borderId="0" xfId="0" applyFont="1" applyAlignment="1">
      <alignment horizontal="center" vertical="center"/>
    </xf>
    <xf numFmtId="0" fontId="130" fillId="0" borderId="0" xfId="0" applyFont="1"/>
    <xf numFmtId="0" fontId="109" fillId="0" borderId="117" xfId="0" applyFont="1" applyBorder="1" applyAlignment="1">
      <alignment horizontal="left" vertical="center" wrapText="1" indent="1" readingOrder="1"/>
    </xf>
    <xf numFmtId="0" fontId="130" fillId="0" borderId="122" xfId="0" applyFont="1" applyBorder="1" applyAlignment="1">
      <alignment horizontal="left" indent="3"/>
    </xf>
    <xf numFmtId="0" fontId="112" fillId="0" borderId="122" xfId="0" applyFont="1" applyBorder="1" applyAlignment="1">
      <alignment vertical="center" wrapText="1" readingOrder="1"/>
    </xf>
    <xf numFmtId="0" fontId="130" fillId="0" borderId="122" xfId="0" applyFont="1" applyBorder="1" applyAlignment="1">
      <alignment horizontal="left" indent="2"/>
    </xf>
    <xf numFmtId="0" fontId="109" fillId="0" borderId="118" xfId="0" applyFont="1" applyBorder="1" applyAlignment="1">
      <alignment vertical="center" wrapText="1" readingOrder="1"/>
    </xf>
    <xf numFmtId="0" fontId="130" fillId="0" borderId="126" xfId="0" applyFont="1" applyBorder="1" applyAlignment="1">
      <alignment horizontal="left" indent="2"/>
    </xf>
    <xf numFmtId="0" fontId="109" fillId="0" borderId="117" xfId="0" applyFont="1" applyBorder="1" applyAlignment="1">
      <alignment vertical="center" wrapText="1" readingOrder="1"/>
    </xf>
    <xf numFmtId="0" fontId="109" fillId="0" borderId="116" xfId="0" applyFont="1" applyBorder="1" applyAlignment="1">
      <alignment vertical="center" wrapText="1" readingOrder="1"/>
    </xf>
    <xf numFmtId="0" fontId="130" fillId="0" borderId="7" xfId="0" applyFont="1" applyBorder="1"/>
    <xf numFmtId="167" fontId="131" fillId="80" borderId="57" xfId="0" applyNumberFormat="1" applyFont="1" applyFill="1" applyBorder="1" applyAlignment="1">
      <alignment horizontal="center"/>
    </xf>
    <xf numFmtId="0" fontId="132" fillId="70" borderId="122" xfId="17" applyFont="1" applyFill="1" applyBorder="1" applyAlignment="1" applyProtection="1">
      <alignment horizontal="left" vertical="center"/>
      <protection locked="0"/>
    </xf>
    <xf numFmtId="0" fontId="2" fillId="0" borderId="123" xfId="0" applyFont="1" applyBorder="1" applyAlignment="1">
      <alignment wrapText="1"/>
    </xf>
    <xf numFmtId="9" fontId="84" fillId="0" borderId="82" xfId="20962" applyFont="1" applyBorder="1"/>
    <xf numFmtId="193" fontId="93" fillId="0" borderId="122" xfId="0" applyNumberFormat="1" applyFont="1" applyBorder="1" applyAlignment="1" applyProtection="1">
      <alignment vertical="center" wrapText="1"/>
      <protection locked="0"/>
    </xf>
    <xf numFmtId="193" fontId="3" fillId="0" borderId="122" xfId="0" applyNumberFormat="1" applyFont="1" applyBorder="1" applyAlignment="1" applyProtection="1">
      <alignment vertical="center" wrapText="1"/>
      <protection locked="0"/>
    </xf>
    <xf numFmtId="193" fontId="3" fillId="0" borderId="80" xfId="0" applyNumberFormat="1" applyFont="1" applyBorder="1" applyAlignment="1" applyProtection="1">
      <alignment vertical="center" wrapText="1"/>
      <protection locked="0"/>
    </xf>
    <xf numFmtId="193" fontId="93" fillId="0" borderId="122" xfId="0" applyNumberFormat="1" applyFont="1" applyBorder="1" applyAlignment="1" applyProtection="1">
      <alignment horizontal="right" vertical="center" wrapText="1"/>
      <protection locked="0"/>
    </xf>
    <xf numFmtId="10" fontId="3" fillId="0" borderId="122" xfId="20962" applyNumberFormat="1" applyFont="1" applyFill="1" applyBorder="1" applyAlignment="1" applyProtection="1">
      <alignment horizontal="right" vertical="center" wrapText="1"/>
      <protection locked="0"/>
    </xf>
    <xf numFmtId="10" fontId="3" fillId="0" borderId="122" xfId="20962" applyNumberFormat="1" applyFont="1" applyBorder="1" applyAlignment="1" applyProtection="1">
      <alignment vertical="center" wrapText="1"/>
      <protection locked="0"/>
    </xf>
    <xf numFmtId="10" fontId="3" fillId="0" borderId="80" xfId="20962" applyNumberFormat="1" applyFont="1" applyBorder="1" applyAlignment="1" applyProtection="1">
      <alignment vertical="center" wrapText="1"/>
      <protection locked="0"/>
    </xf>
    <xf numFmtId="164" fontId="0" fillId="0" borderId="122" xfId="7" applyNumberFormat="1" applyFont="1" applyBorder="1"/>
    <xf numFmtId="164" fontId="0" fillId="36" borderId="122" xfId="7" applyNumberFormat="1" applyFont="1" applyFill="1" applyBorder="1"/>
    <xf numFmtId="164" fontId="0" fillId="0" borderId="122" xfId="7" applyNumberFormat="1" applyFont="1" applyBorder="1" applyAlignment="1">
      <alignment vertical="center"/>
    </xf>
    <xf numFmtId="164" fontId="0" fillId="36" borderId="122" xfId="7" applyNumberFormat="1" applyFont="1" applyFill="1" applyBorder="1" applyAlignment="1">
      <alignment vertical="center"/>
    </xf>
    <xf numFmtId="164" fontId="3" fillId="0" borderId="122" xfId="7" applyNumberFormat="1" applyFont="1" applyBorder="1" applyAlignment="1">
      <alignment vertical="center"/>
    </xf>
    <xf numFmtId="10" fontId="4" fillId="36" borderId="122" xfId="0" applyNumberFormat="1" applyFont="1" applyFill="1" applyBorder="1" applyAlignment="1">
      <alignment horizontal="center" vertical="center" wrapText="1"/>
    </xf>
    <xf numFmtId="167" fontId="134" fillId="0" borderId="60" xfId="0" applyNumberFormat="1" applyFont="1" applyBorder="1" applyAlignment="1">
      <alignment horizontal="center"/>
    </xf>
    <xf numFmtId="167" fontId="134" fillId="0" borderId="58" xfId="0" applyNumberFormat="1" applyFont="1" applyBorder="1" applyAlignment="1">
      <alignment horizontal="center"/>
    </xf>
    <xf numFmtId="167" fontId="131" fillId="0" borderId="58" xfId="0" applyNumberFormat="1" applyFont="1" applyBorder="1" applyAlignment="1">
      <alignment horizontal="center"/>
    </xf>
    <xf numFmtId="167" fontId="136" fillId="0" borderId="58" xfId="0" applyNumberFormat="1" applyFont="1" applyBorder="1" applyAlignment="1">
      <alignment horizontal="center"/>
    </xf>
    <xf numFmtId="167" fontId="134" fillId="0" borderId="61" xfId="0" applyNumberFormat="1" applyFont="1" applyBorder="1" applyAlignment="1">
      <alignment horizontal="center"/>
    </xf>
    <xf numFmtId="167" fontId="133" fillId="0" borderId="56" xfId="0" applyNumberFormat="1" applyFont="1" applyBorder="1" applyAlignment="1">
      <alignment horizontal="center"/>
    </xf>
    <xf numFmtId="167" fontId="134" fillId="0" borderId="62" xfId="0" applyNumberFormat="1" applyFont="1" applyBorder="1" applyAlignment="1">
      <alignment horizontal="center"/>
    </xf>
    <xf numFmtId="167" fontId="134" fillId="0" borderId="122" xfId="0" applyNumberFormat="1" applyFont="1" applyBorder="1" applyAlignment="1">
      <alignment horizontal="center"/>
    </xf>
    <xf numFmtId="0" fontId="134" fillId="0" borderId="122" xfId="0" applyFont="1" applyBorder="1"/>
    <xf numFmtId="164" fontId="102" fillId="0" borderId="122" xfId="948" applyNumberFormat="1" applyFont="1" applyFill="1" applyBorder="1" applyAlignment="1" applyProtection="1">
      <alignment horizontal="right" vertical="center"/>
      <protection locked="0"/>
    </xf>
    <xf numFmtId="164" fontId="102" fillId="77" borderId="122" xfId="948" applyNumberFormat="1" applyFont="1" applyFill="1" applyBorder="1" applyAlignment="1" applyProtection="1">
      <alignment horizontal="right" vertical="center"/>
    </xf>
    <xf numFmtId="164" fontId="45" fillId="76" borderId="125" xfId="948" applyNumberFormat="1" applyFont="1" applyFill="1" applyBorder="1" applyAlignment="1" applyProtection="1">
      <alignment horizontal="right" vertical="center"/>
      <protection locked="0"/>
    </xf>
    <xf numFmtId="164" fontId="101" fillId="76" borderId="125" xfId="948" applyNumberFormat="1" applyFont="1" applyFill="1" applyBorder="1" applyAlignment="1" applyProtection="1">
      <alignment horizontal="right" vertical="center"/>
      <protection locked="0"/>
    </xf>
    <xf numFmtId="164" fontId="102" fillId="3" borderId="122" xfId="948" applyNumberFormat="1" applyFont="1" applyFill="1" applyBorder="1" applyAlignment="1" applyProtection="1">
      <alignment horizontal="right" vertical="center"/>
      <protection locked="0"/>
    </xf>
    <xf numFmtId="10" fontId="102" fillId="77" borderId="122" xfId="20962" applyNumberFormat="1" applyFont="1" applyFill="1" applyBorder="1" applyAlignment="1" applyProtection="1">
      <alignment horizontal="right" vertical="center"/>
    </xf>
    <xf numFmtId="164" fontId="3" fillId="0" borderId="122" xfId="7" applyNumberFormat="1" applyFont="1" applyBorder="1"/>
    <xf numFmtId="169" fontId="9" fillId="37" borderId="122" xfId="20" applyBorder="1"/>
    <xf numFmtId="164" fontId="9" fillId="37" borderId="122" xfId="7" applyNumberFormat="1" applyFont="1" applyFill="1" applyBorder="1"/>
    <xf numFmtId="164" fontId="3" fillId="0" borderId="122" xfId="7" applyNumberFormat="1" applyFont="1" applyFill="1" applyBorder="1"/>
    <xf numFmtId="164" fontId="3" fillId="0" borderId="122" xfId="7" applyNumberFormat="1" applyFont="1" applyFill="1" applyBorder="1" applyAlignment="1">
      <alignment vertical="center"/>
    </xf>
    <xf numFmtId="43" fontId="9" fillId="37" borderId="122" xfId="7" applyFont="1" applyFill="1" applyBorder="1"/>
    <xf numFmtId="164" fontId="110" fillId="0" borderId="122" xfId="7" applyNumberFormat="1" applyFont="1" applyBorder="1"/>
    <xf numFmtId="164" fontId="113" fillId="0" borderId="122" xfId="7" applyNumberFormat="1" applyFont="1" applyBorder="1"/>
    <xf numFmtId="164" fontId="109" fillId="0" borderId="122" xfId="7" applyNumberFormat="1" applyFont="1" applyBorder="1"/>
    <xf numFmtId="164" fontId="109" fillId="78" borderId="122" xfId="7" applyNumberFormat="1" applyFont="1" applyFill="1" applyBorder="1"/>
    <xf numFmtId="164" fontId="112" fillId="0" borderId="122" xfId="7" applyNumberFormat="1" applyFont="1" applyBorder="1"/>
    <xf numFmtId="164" fontId="109" fillId="0" borderId="122" xfId="7" applyNumberFormat="1" applyFont="1" applyBorder="1" applyAlignment="1">
      <alignment horizontal="left" indent="1"/>
    </xf>
    <xf numFmtId="164" fontId="112" fillId="81" borderId="122" xfId="7" applyNumberFormat="1" applyFont="1" applyFill="1" applyBorder="1"/>
    <xf numFmtId="164" fontId="109" fillId="0" borderId="122" xfId="7" applyNumberFormat="1" applyFont="1" applyBorder="1" applyAlignment="1">
      <alignment horizontal="left" vertical="center" wrapText="1"/>
    </xf>
    <xf numFmtId="164" fontId="109" fillId="0" borderId="122" xfId="7" applyNumberFormat="1" applyFont="1" applyBorder="1" applyAlignment="1">
      <alignment horizontal="center" vertical="center" wrapText="1"/>
    </xf>
    <xf numFmtId="164" fontId="109" fillId="0" borderId="122" xfId="7" applyNumberFormat="1" applyFont="1" applyBorder="1" applyAlignment="1">
      <alignment horizontal="center" vertical="center"/>
    </xf>
    <xf numFmtId="164" fontId="112" fillId="0" borderId="122" xfId="7" applyNumberFormat="1" applyFont="1" applyBorder="1" applyAlignment="1">
      <alignment horizontal="left" vertical="center" wrapText="1"/>
    </xf>
    <xf numFmtId="164" fontId="114" fillId="0" borderId="122" xfId="7" applyNumberFormat="1" applyFont="1" applyBorder="1"/>
    <xf numFmtId="164" fontId="114" fillId="0" borderId="126" xfId="7" applyNumberFormat="1" applyFont="1" applyBorder="1"/>
    <xf numFmtId="14" fontId="2" fillId="0" borderId="0" xfId="0" applyNumberFormat="1" applyFont="1" applyAlignment="1">
      <alignment horizontal="left"/>
    </xf>
    <xf numFmtId="43" fontId="85" fillId="0" borderId="0" xfId="7" applyFont="1"/>
    <xf numFmtId="164" fontId="0" fillId="0" borderId="0" xfId="0" applyNumberFormat="1"/>
    <xf numFmtId="193" fontId="85" fillId="0" borderId="0" xfId="0" applyNumberFormat="1" applyFont="1"/>
    <xf numFmtId="43" fontId="85" fillId="0" borderId="0" xfId="0" applyNumberFormat="1" applyFont="1"/>
    <xf numFmtId="164" fontId="3" fillId="0" borderId="80" xfId="7" applyNumberFormat="1" applyFont="1" applyBorder="1" applyAlignment="1">
      <alignment horizontal="right" vertical="center" wrapText="1"/>
    </xf>
    <xf numFmtId="164" fontId="4" fillId="36" borderId="80" xfId="7" applyNumberFormat="1" applyFont="1" applyFill="1" applyBorder="1" applyAlignment="1">
      <alignment horizontal="right" vertical="center" wrapText="1"/>
    </xf>
    <xf numFmtId="164" fontId="97" fillId="0" borderId="80" xfId="7" applyNumberFormat="1" applyFont="1" applyBorder="1" applyAlignment="1">
      <alignment horizontal="right" vertical="center" wrapText="1"/>
    </xf>
    <xf numFmtId="164" fontId="4" fillId="36" borderId="80" xfId="7" applyNumberFormat="1" applyFont="1" applyFill="1" applyBorder="1" applyAlignment="1">
      <alignment horizontal="center" vertical="center" wrapText="1"/>
    </xf>
    <xf numFmtId="164" fontId="93" fillId="0" borderId="23" xfId="7" applyNumberFormat="1" applyFont="1" applyFill="1" applyBorder="1" applyAlignment="1" applyProtection="1">
      <alignment horizontal="right" vertical="center"/>
    </xf>
    <xf numFmtId="10" fontId="93" fillId="0" borderId="122" xfId="20962" applyNumberFormat="1" applyFont="1" applyFill="1" applyBorder="1" applyAlignment="1">
      <alignment horizontal="center" vertical="center" wrapText="1"/>
    </xf>
    <xf numFmtId="10" fontId="3" fillId="0" borderId="122" xfId="20962" applyNumberFormat="1" applyFont="1" applyFill="1" applyBorder="1" applyAlignment="1">
      <alignment horizontal="center" vertical="center" wrapText="1"/>
    </xf>
    <xf numFmtId="10" fontId="97" fillId="0" borderId="122" xfId="20962" applyNumberFormat="1" applyFont="1" applyFill="1" applyBorder="1" applyAlignment="1">
      <alignment horizontal="center" vertical="center" wrapText="1"/>
    </xf>
    <xf numFmtId="10" fontId="4" fillId="36" borderId="122" xfId="20962" applyNumberFormat="1" applyFont="1" applyFill="1" applyBorder="1" applyAlignment="1">
      <alignment horizontal="center" vertical="center" wrapText="1"/>
    </xf>
    <xf numFmtId="10" fontId="99" fillId="0" borderId="22" xfId="20962" applyNumberFormat="1" applyFont="1" applyFill="1" applyBorder="1" applyAlignment="1" applyProtection="1">
      <alignment horizontal="center" vertical="center"/>
    </xf>
    <xf numFmtId="164" fontId="133" fillId="0" borderId="31" xfId="7" applyNumberFormat="1" applyFont="1" applyBorder="1" applyAlignment="1">
      <alignment horizontal="center" vertical="center"/>
    </xf>
    <xf numFmtId="164" fontId="134" fillId="0" borderId="11" xfId="7" applyNumberFormat="1" applyFont="1" applyBorder="1" applyAlignment="1">
      <alignment horizontal="center" vertical="center"/>
    </xf>
    <xf numFmtId="164" fontId="133" fillId="0" borderId="11" xfId="7" applyNumberFormat="1" applyFont="1" applyBorder="1" applyAlignment="1">
      <alignment horizontal="center" vertical="center"/>
    </xf>
    <xf numFmtId="164" fontId="131" fillId="0" borderId="11" xfId="7" applyNumberFormat="1" applyFont="1" applyBorder="1" applyAlignment="1">
      <alignment horizontal="center" vertical="center"/>
    </xf>
    <xf numFmtId="164" fontId="135" fillId="0" borderId="11" xfId="7" applyNumberFormat="1" applyFont="1" applyBorder="1" applyAlignment="1">
      <alignment horizontal="center" vertical="center"/>
    </xf>
    <xf numFmtId="164" fontId="134" fillId="0" borderId="12" xfId="7" applyNumberFormat="1" applyFont="1" applyBorder="1" applyAlignment="1">
      <alignment horizontal="center" vertical="center"/>
    </xf>
    <xf numFmtId="164" fontId="133" fillId="0" borderId="13" xfId="7" applyNumberFormat="1" applyFont="1" applyBorder="1" applyAlignment="1">
      <alignment horizontal="center" vertical="center"/>
    </xf>
    <xf numFmtId="164" fontId="133" fillId="0" borderId="14" xfId="7" applyNumberFormat="1" applyFont="1" applyBorder="1" applyAlignment="1">
      <alignment horizontal="center" vertical="center"/>
    </xf>
    <xf numFmtId="164" fontId="133" fillId="0" borderId="12" xfId="7" applyNumberFormat="1" applyFont="1" applyBorder="1" applyAlignment="1">
      <alignment horizontal="center" vertical="center"/>
    </xf>
    <xf numFmtId="164" fontId="131" fillId="0" borderId="12" xfId="7" applyNumberFormat="1" applyFont="1" applyBorder="1" applyAlignment="1">
      <alignment vertical="center"/>
    </xf>
    <xf numFmtId="164" fontId="134" fillId="0" borderId="122" xfId="7" applyNumberFormat="1" applyFont="1" applyBorder="1" applyAlignment="1">
      <alignment horizontal="center" vertical="center"/>
    </xf>
    <xf numFmtId="164" fontId="133" fillId="0" borderId="122" xfId="7" applyNumberFormat="1" applyFont="1" applyBorder="1" applyAlignment="1">
      <alignment horizontal="center" vertical="center"/>
    </xf>
    <xf numFmtId="164" fontId="133" fillId="0" borderId="122" xfId="7" applyNumberFormat="1" applyFont="1" applyBorder="1" applyAlignment="1">
      <alignment horizontal="center"/>
    </xf>
    <xf numFmtId="164" fontId="134" fillId="0" borderId="122" xfId="7" applyNumberFormat="1" applyFont="1" applyBorder="1" applyAlignment="1">
      <alignment horizontal="center"/>
    </xf>
    <xf numFmtId="164" fontId="134" fillId="0" borderId="122" xfId="7" applyNumberFormat="1" applyFont="1" applyBorder="1"/>
    <xf numFmtId="164" fontId="84" fillId="36" borderId="22" xfId="7" applyNumberFormat="1" applyFont="1" applyFill="1" applyBorder="1"/>
    <xf numFmtId="164" fontId="85" fillId="0" borderId="0" xfId="0" applyNumberFormat="1" applyFont="1"/>
    <xf numFmtId="164" fontId="84" fillId="0" borderId="0" xfId="0" applyNumberFormat="1" applyFont="1"/>
    <xf numFmtId="164" fontId="84" fillId="36" borderId="52" xfId="7" applyNumberFormat="1" applyFont="1" applyFill="1" applyBorder="1"/>
    <xf numFmtId="164" fontId="84" fillId="36" borderId="21" xfId="7" applyNumberFormat="1" applyFont="1" applyFill="1" applyBorder="1"/>
    <xf numFmtId="164" fontId="84" fillId="36" borderId="23" xfId="7" applyNumberFormat="1" applyFont="1" applyFill="1" applyBorder="1"/>
    <xf numFmtId="164" fontId="84" fillId="36" borderId="53" xfId="7" applyNumberFormat="1" applyFont="1" applyFill="1" applyBorder="1"/>
    <xf numFmtId="164" fontId="3" fillId="0" borderId="123" xfId="7" applyNumberFormat="1" applyFont="1" applyBorder="1"/>
    <xf numFmtId="164" fontId="3" fillId="36" borderId="22" xfId="7" applyNumberFormat="1" applyFont="1" applyFill="1" applyBorder="1"/>
    <xf numFmtId="164" fontId="3" fillId="0" borderId="0" xfId="0" applyNumberFormat="1" applyFont="1"/>
    <xf numFmtId="164" fontId="3" fillId="0" borderId="83" xfId="7" applyNumberFormat="1" applyFont="1" applyBorder="1" applyAlignment="1">
      <alignment vertical="center"/>
    </xf>
    <xf numFmtId="164" fontId="3" fillId="0" borderId="64" xfId="7" applyNumberFormat="1" applyFont="1" applyBorder="1" applyAlignment="1">
      <alignment vertical="center"/>
    </xf>
    <xf numFmtId="164" fontId="3" fillId="3" borderId="124" xfId="7" applyNumberFormat="1" applyFont="1" applyFill="1" applyBorder="1" applyAlignment="1">
      <alignment vertical="center"/>
    </xf>
    <xf numFmtId="164" fontId="3" fillId="3" borderId="82" xfId="7" applyNumberFormat="1" applyFont="1" applyFill="1" applyBorder="1" applyAlignment="1">
      <alignment vertical="center"/>
    </xf>
    <xf numFmtId="164" fontId="3" fillId="0" borderId="123" xfId="7" applyNumberFormat="1" applyFont="1" applyBorder="1" applyAlignment="1">
      <alignment vertical="center"/>
    </xf>
    <xf numFmtId="164" fontId="3" fillId="0" borderId="80" xfId="7" applyNumberFormat="1" applyFont="1" applyBorder="1" applyAlignment="1">
      <alignment vertical="center"/>
    </xf>
    <xf numFmtId="14" fontId="110" fillId="0" borderId="0" xfId="0" applyNumberFormat="1" applyFont="1" applyAlignment="1">
      <alignment horizontal="left"/>
    </xf>
    <xf numFmtId="164" fontId="110" fillId="0" borderId="0" xfId="0" applyNumberFormat="1" applyFont="1"/>
    <xf numFmtId="164" fontId="109" fillId="36" borderId="122" xfId="7" applyNumberFormat="1" applyFont="1" applyFill="1" applyBorder="1"/>
    <xf numFmtId="164" fontId="109" fillId="81" borderId="122" xfId="7" applyNumberFormat="1" applyFont="1" applyFill="1" applyBorder="1"/>
    <xf numFmtId="164" fontId="109" fillId="0" borderId="0" xfId="0" applyNumberFormat="1" applyFont="1"/>
    <xf numFmtId="164" fontId="109" fillId="0" borderId="0" xfId="0" applyNumberFormat="1" applyFont="1" applyAlignment="1">
      <alignment horizontal="left"/>
    </xf>
    <xf numFmtId="164" fontId="114" fillId="0" borderId="0" xfId="0" applyNumberFormat="1" applyFont="1"/>
    <xf numFmtId="9" fontId="114" fillId="0" borderId="122" xfId="20962" applyFont="1" applyBorder="1"/>
    <xf numFmtId="9" fontId="114" fillId="0" borderId="126" xfId="20962" applyFont="1" applyBorder="1"/>
    <xf numFmtId="164" fontId="130" fillId="0" borderId="0" xfId="0" applyNumberFormat="1" applyFont="1"/>
    <xf numFmtId="169" fontId="93" fillId="37" borderId="0" xfId="20" applyFont="1"/>
    <xf numFmtId="169" fontId="93" fillId="37" borderId="91" xfId="20" applyFont="1" applyBorder="1"/>
    <xf numFmtId="10" fontId="93" fillId="2" borderId="122" xfId="20962" applyNumberFormat="1" applyFont="1" applyFill="1" applyBorder="1" applyAlignment="1" applyProtection="1">
      <alignment vertical="center"/>
      <protection locked="0"/>
    </xf>
    <xf numFmtId="10" fontId="137" fillId="2" borderId="122" xfId="20962" applyNumberFormat="1" applyFont="1" applyFill="1" applyBorder="1" applyAlignment="1" applyProtection="1">
      <alignment vertical="center"/>
      <protection locked="0"/>
    </xf>
    <xf numFmtId="10" fontId="137" fillId="2" borderId="80" xfId="20962" applyNumberFormat="1" applyFont="1" applyFill="1" applyBorder="1" applyAlignment="1" applyProtection="1">
      <alignment vertical="center"/>
      <protection locked="0"/>
    </xf>
    <xf numFmtId="10" fontId="93" fillId="37" borderId="0" xfId="20962" applyNumberFormat="1" applyFont="1" applyFill="1"/>
    <xf numFmtId="10" fontId="93" fillId="37" borderId="91" xfId="20962" applyNumberFormat="1" applyFont="1" applyFill="1" applyBorder="1"/>
    <xf numFmtId="10" fontId="93" fillId="2" borderId="80" xfId="20962" applyNumberFormat="1" applyFont="1" applyFill="1" applyBorder="1" applyAlignment="1" applyProtection="1">
      <alignment vertical="center"/>
      <protection locked="0"/>
    </xf>
    <xf numFmtId="193" fontId="93" fillId="2" borderId="122" xfId="0" applyNumberFormat="1" applyFont="1" applyFill="1" applyBorder="1" applyAlignment="1" applyProtection="1">
      <alignment vertical="center"/>
      <protection locked="0"/>
    </xf>
    <xf numFmtId="193" fontId="93" fillId="2" borderId="80" xfId="0" applyNumberFormat="1" applyFont="1" applyFill="1" applyBorder="1" applyAlignment="1" applyProtection="1">
      <alignment vertical="center"/>
      <protection locked="0"/>
    </xf>
    <xf numFmtId="193" fontId="137" fillId="2" borderId="122" xfId="0" applyNumberFormat="1" applyFont="1" applyFill="1" applyBorder="1" applyAlignment="1" applyProtection="1">
      <alignment vertical="center"/>
      <protection locked="0"/>
    </xf>
    <xf numFmtId="193" fontId="137" fillId="2" borderId="80" xfId="0" applyNumberFormat="1" applyFont="1" applyFill="1" applyBorder="1" applyAlignment="1" applyProtection="1">
      <alignment vertical="center"/>
      <protection locked="0"/>
    </xf>
    <xf numFmtId="193" fontId="93" fillId="2" borderId="126" xfId="0" applyNumberFormat="1" applyFont="1" applyFill="1" applyBorder="1" applyAlignment="1" applyProtection="1">
      <alignment vertical="center"/>
      <protection locked="0"/>
    </xf>
    <xf numFmtId="193" fontId="137" fillId="2" borderId="126" xfId="0" applyNumberFormat="1" applyFont="1" applyFill="1" applyBorder="1" applyAlignment="1" applyProtection="1">
      <alignment vertical="center"/>
      <protection locked="0"/>
    </xf>
    <xf numFmtId="193" fontId="137" fillId="2" borderId="86" xfId="0" applyNumberFormat="1" applyFont="1" applyFill="1" applyBorder="1" applyAlignment="1" applyProtection="1">
      <alignment vertical="center"/>
      <protection locked="0"/>
    </xf>
    <xf numFmtId="10" fontId="93" fillId="2" borderId="22" xfId="20962" applyNumberFormat="1" applyFont="1" applyFill="1" applyBorder="1" applyAlignment="1" applyProtection="1">
      <alignment vertical="center"/>
      <protection locked="0"/>
    </xf>
    <xf numFmtId="10" fontId="137" fillId="2" borderId="22" xfId="20962" applyNumberFormat="1" applyFont="1" applyFill="1" applyBorder="1" applyAlignment="1" applyProtection="1">
      <alignment vertical="center"/>
      <protection locked="0"/>
    </xf>
    <xf numFmtId="10" fontId="137" fillId="2" borderId="23" xfId="20962" applyNumberFormat="1" applyFont="1" applyFill="1" applyBorder="1" applyAlignment="1" applyProtection="1">
      <alignment vertical="center"/>
      <protection locked="0"/>
    </xf>
    <xf numFmtId="164" fontId="93" fillId="0" borderId="122" xfId="7" applyNumberFormat="1" applyFont="1" applyBorder="1" applyAlignment="1">
      <alignment horizontal="right"/>
    </xf>
    <xf numFmtId="164" fontId="93" fillId="36" borderId="122" xfId="7" applyNumberFormat="1" applyFont="1" applyFill="1" applyBorder="1" applyAlignment="1">
      <alignment horizontal="right"/>
    </xf>
    <xf numFmtId="164" fontId="93" fillId="36" borderId="80" xfId="7" applyNumberFormat="1" applyFont="1" applyFill="1" applyBorder="1" applyAlignment="1">
      <alignment horizontal="right"/>
    </xf>
    <xf numFmtId="3" fontId="3" fillId="0" borderId="122" xfId="0" applyNumberFormat="1" applyFont="1" applyBorder="1" applyAlignment="1">
      <alignment vertical="center" wrapText="1"/>
    </xf>
    <xf numFmtId="3" fontId="3" fillId="0" borderId="123" xfId="0" applyNumberFormat="1" applyFont="1" applyBorder="1" applyAlignment="1">
      <alignment vertical="center" wrapText="1"/>
    </xf>
    <xf numFmtId="3" fontId="3" fillId="0" borderId="82" xfId="0" applyNumberFormat="1" applyFont="1" applyBorder="1" applyAlignment="1">
      <alignment vertical="center" wrapText="1"/>
    </xf>
    <xf numFmtId="43" fontId="3" fillId="0" borderId="122" xfId="7" applyFont="1" applyFill="1" applyBorder="1" applyAlignment="1">
      <alignment vertical="center" wrapText="1"/>
    </xf>
    <xf numFmtId="43" fontId="3" fillId="0" borderId="122" xfId="7" applyFont="1" applyBorder="1" applyAlignment="1">
      <alignment vertical="center"/>
    </xf>
    <xf numFmtId="167" fontId="4" fillId="36" borderId="22" xfId="0" applyNumberFormat="1" applyFont="1" applyFill="1" applyBorder="1" applyAlignment="1">
      <alignment horizontal="center" vertical="center"/>
    </xf>
    <xf numFmtId="193" fontId="3" fillId="0" borderId="18" xfId="0" applyNumberFormat="1" applyFont="1" applyBorder="1"/>
    <xf numFmtId="193" fontId="3" fillId="0" borderId="122" xfId="0" applyNumberFormat="1" applyFont="1" applyBorder="1"/>
    <xf numFmtId="193" fontId="3" fillId="0" borderId="80" xfId="0" applyNumberFormat="1" applyFont="1" applyBorder="1"/>
    <xf numFmtId="193" fontId="3" fillId="0" borderId="82" xfId="0" applyNumberFormat="1" applyFont="1" applyBorder="1" applyAlignment="1">
      <alignment wrapText="1"/>
    </xf>
    <xf numFmtId="193" fontId="3" fillId="0" borderId="82" xfId="0" applyNumberFormat="1" applyFont="1" applyBorder="1"/>
    <xf numFmtId="164" fontId="112" fillId="0" borderId="67" xfId="7" applyNumberFormat="1" applyFont="1" applyBorder="1" applyAlignment="1">
      <alignment vertical="center"/>
    </xf>
    <xf numFmtId="164" fontId="109" fillId="0" borderId="122" xfId="7" applyNumberFormat="1" applyFont="1" applyBorder="1" applyAlignment="1">
      <alignment vertical="center"/>
    </xf>
    <xf numFmtId="164" fontId="109" fillId="0" borderId="80" xfId="7" applyNumberFormat="1" applyFont="1" applyBorder="1" applyAlignment="1">
      <alignment vertical="center"/>
    </xf>
    <xf numFmtId="164" fontId="109" fillId="0" borderId="18" xfId="7" applyNumberFormat="1" applyFont="1" applyBorder="1" applyAlignment="1">
      <alignment horizontal="left" vertical="center"/>
    </xf>
    <xf numFmtId="164" fontId="109" fillId="79" borderId="18" xfId="7" applyNumberFormat="1" applyFont="1" applyFill="1" applyBorder="1" applyAlignment="1">
      <alignment vertical="center"/>
    </xf>
    <xf numFmtId="164" fontId="109" fillId="79" borderId="122" xfId="7" applyNumberFormat="1" applyFont="1" applyFill="1" applyBorder="1" applyAlignment="1">
      <alignment vertical="center"/>
    </xf>
    <xf numFmtId="164" fontId="109" fillId="79" borderId="80" xfId="7" applyNumberFormat="1" applyFont="1" applyFill="1" applyBorder="1" applyAlignment="1">
      <alignment vertical="center"/>
    </xf>
    <xf numFmtId="164" fontId="109" fillId="0" borderId="18" xfId="7" applyNumberFormat="1" applyFont="1" applyBorder="1" applyAlignment="1">
      <alignment horizontal="left" vertical="center" wrapText="1"/>
    </xf>
    <xf numFmtId="164" fontId="109" fillId="0" borderId="21" xfId="7" applyNumberFormat="1" applyFont="1" applyBorder="1" applyAlignment="1">
      <alignment horizontal="left" vertical="center" wrapText="1"/>
    </xf>
    <xf numFmtId="164" fontId="109" fillId="0" borderId="22" xfId="7" applyNumberFormat="1" applyFont="1" applyBorder="1" applyAlignment="1">
      <alignment vertical="center"/>
    </xf>
    <xf numFmtId="164" fontId="109" fillId="0" borderId="23" xfId="7" applyNumberFormat="1" applyFont="1" applyBorder="1" applyAlignment="1">
      <alignment vertical="center"/>
    </xf>
    <xf numFmtId="164" fontId="139" fillId="0" borderId="122" xfId="7" applyNumberFormat="1" applyFont="1" applyBorder="1"/>
    <xf numFmtId="9" fontId="139" fillId="0" borderId="122" xfId="20962" applyFont="1" applyBorder="1"/>
    <xf numFmtId="164" fontId="112" fillId="36" borderId="122" xfId="7" applyNumberFormat="1" applyFont="1" applyFill="1" applyBorder="1"/>
    <xf numFmtId="164" fontId="3" fillId="0" borderId="122" xfId="7" applyNumberFormat="1" applyFont="1" applyBorder="1" applyAlignment="1">
      <alignment horizontal="center" vertical="center"/>
    </xf>
    <xf numFmtId="164" fontId="3" fillId="0" borderId="80" xfId="7" applyNumberFormat="1" applyFont="1" applyBorder="1" applyAlignment="1">
      <alignment horizontal="center" vertical="center"/>
    </xf>
    <xf numFmtId="0" fontId="96" fillId="3" borderId="102" xfId="0" applyFont="1" applyFill="1" applyBorder="1" applyAlignment="1">
      <alignment horizontal="left"/>
    </xf>
    <xf numFmtId="0" fontId="3" fillId="3" borderId="124" xfId="0" applyFont="1" applyFill="1" applyBorder="1" applyAlignment="1">
      <alignment vertical="center"/>
    </xf>
    <xf numFmtId="0" fontId="3" fillId="0" borderId="122" xfId="0" applyFont="1" applyBorder="1" applyAlignment="1">
      <alignment vertical="center"/>
    </xf>
    <xf numFmtId="0" fontId="4" fillId="0" borderId="122" xfId="0" applyFont="1" applyBorder="1" applyAlignment="1">
      <alignment vertical="center"/>
    </xf>
    <xf numFmtId="164" fontId="4" fillId="0" borderId="122" xfId="7" applyNumberFormat="1" applyFont="1" applyBorder="1" applyAlignment="1">
      <alignment vertical="center"/>
    </xf>
    <xf numFmtId="164" fontId="4" fillId="0" borderId="123" xfId="7" applyNumberFormat="1" applyFont="1" applyBorder="1" applyAlignment="1">
      <alignment vertical="center"/>
    </xf>
    <xf numFmtId="164" fontId="4" fillId="0" borderId="80" xfId="7" applyNumberFormat="1" applyFont="1" applyBorder="1" applyAlignment="1">
      <alignment vertical="center"/>
    </xf>
    <xf numFmtId="164" fontId="4" fillId="0" borderId="22" xfId="7" applyNumberFormat="1" applyFont="1" applyBorder="1" applyAlignment="1">
      <alignment vertical="center"/>
    </xf>
    <xf numFmtId="164" fontId="4" fillId="0" borderId="24" xfId="7" applyNumberFormat="1" applyFont="1" applyBorder="1" applyAlignment="1">
      <alignment vertical="center"/>
    </xf>
    <xf numFmtId="164" fontId="4" fillId="0" borderId="23" xfId="7" applyNumberFormat="1" applyFont="1" applyBorder="1" applyAlignment="1">
      <alignment vertical="center"/>
    </xf>
    <xf numFmtId="0" fontId="3" fillId="0" borderId="126" xfId="0" applyFont="1" applyBorder="1" applyAlignment="1">
      <alignment vertical="center"/>
    </xf>
    <xf numFmtId="164" fontId="3" fillId="0" borderId="26" xfId="7" applyNumberFormat="1" applyFont="1" applyFill="1" applyBorder="1" applyAlignment="1">
      <alignment vertical="center"/>
    </xf>
    <xf numFmtId="164" fontId="3" fillId="0" borderId="17" xfId="7" applyNumberFormat="1" applyFont="1" applyFill="1" applyBorder="1" applyAlignment="1">
      <alignment vertical="center"/>
    </xf>
    <xf numFmtId="164" fontId="3" fillId="0" borderId="101" xfId="7" applyNumberFormat="1" applyFont="1" applyFill="1" applyBorder="1" applyAlignment="1">
      <alignment vertical="center"/>
    </xf>
    <xf numFmtId="164" fontId="3" fillId="0" borderId="86" xfId="7" applyNumberFormat="1" applyFont="1" applyFill="1" applyBorder="1" applyAlignment="1">
      <alignment vertical="center"/>
    </xf>
    <xf numFmtId="10" fontId="3" fillId="0" borderId="89" xfId="20962" applyNumberFormat="1" applyFont="1" applyFill="1" applyBorder="1" applyAlignment="1">
      <alignment vertical="center"/>
    </xf>
    <xf numFmtId="10" fontId="3" fillId="0" borderId="90" xfId="20962" applyNumberFormat="1" applyFont="1" applyFill="1" applyBorder="1" applyAlignment="1">
      <alignment vertical="center"/>
    </xf>
    <xf numFmtId="43" fontId="84" fillId="0" borderId="0" xfId="7" applyFont="1"/>
    <xf numFmtId="43" fontId="2" fillId="0" borderId="0" xfId="7" applyFont="1"/>
    <xf numFmtId="164" fontId="0" fillId="36" borderId="17" xfId="7" applyNumberFormat="1" applyFont="1" applyFill="1" applyBorder="1" applyAlignment="1">
      <alignment horizontal="center" vertical="center"/>
    </xf>
    <xf numFmtId="164" fontId="0" fillId="0" borderId="80" xfId="7" applyNumberFormat="1" applyFont="1" applyBorder="1"/>
    <xf numFmtId="164" fontId="0" fillId="0" borderId="80" xfId="7" applyNumberFormat="1" applyFont="1" applyBorder="1" applyAlignment="1">
      <alignment wrapText="1"/>
    </xf>
    <xf numFmtId="164" fontId="0" fillId="36" borderId="80" xfId="7" applyNumberFormat="1" applyFont="1" applyFill="1" applyBorder="1" applyAlignment="1">
      <alignment horizontal="center" vertical="center" wrapText="1"/>
    </xf>
    <xf numFmtId="164" fontId="138" fillId="0" borderId="80" xfId="7" applyNumberFormat="1" applyFont="1" applyBorder="1" applyAlignment="1">
      <alignment wrapText="1"/>
    </xf>
    <xf numFmtId="164" fontId="0" fillId="36" borderId="23" xfId="7" applyNumberFormat="1" applyFont="1" applyFill="1" applyBorder="1" applyAlignment="1">
      <alignment horizontal="center" vertical="center" wrapText="1"/>
    </xf>
    <xf numFmtId="3" fontId="84" fillId="0" borderId="0" xfId="0" applyNumberFormat="1" applyFont="1"/>
    <xf numFmtId="164" fontId="3" fillId="0" borderId="0" xfId="7" applyNumberFormat="1" applyFont="1" applyAlignment="1">
      <alignment horizontal="left" vertical="center"/>
    </xf>
    <xf numFmtId="43" fontId="3" fillId="0" borderId="0" xfId="7" applyFont="1"/>
    <xf numFmtId="43" fontId="87" fillId="0" borderId="0" xfId="7" applyFont="1"/>
    <xf numFmtId="164" fontId="93" fillId="36" borderId="80" xfId="7" applyNumberFormat="1" applyFont="1" applyFill="1" applyBorder="1" applyAlignment="1" applyProtection="1">
      <alignment vertical="top"/>
    </xf>
    <xf numFmtId="164" fontId="93" fillId="3" borderId="80" xfId="7" applyNumberFormat="1" applyFont="1" applyFill="1" applyBorder="1" applyAlignment="1" applyProtection="1">
      <alignment vertical="top"/>
      <protection locked="0"/>
    </xf>
    <xf numFmtId="164" fontId="93" fillId="36" borderId="80" xfId="7" applyNumberFormat="1" applyFont="1" applyFill="1" applyBorder="1" applyAlignment="1" applyProtection="1">
      <alignment vertical="top" wrapText="1"/>
    </xf>
    <xf numFmtId="164" fontId="93" fillId="3" borderId="80" xfId="7" applyNumberFormat="1" applyFont="1" applyFill="1" applyBorder="1" applyAlignment="1" applyProtection="1">
      <alignment vertical="top" wrapText="1"/>
      <protection locked="0"/>
    </xf>
    <xf numFmtId="164" fontId="93" fillId="36" borderId="80" xfId="7" applyNumberFormat="1" applyFont="1" applyFill="1" applyBorder="1" applyAlignment="1" applyProtection="1">
      <alignment vertical="top" wrapText="1"/>
      <protection locked="0"/>
    </xf>
    <xf numFmtId="164" fontId="93" fillId="36" borderId="23" xfId="7" applyNumberFormat="1" applyFont="1" applyFill="1" applyBorder="1" applyAlignment="1" applyProtection="1">
      <alignment vertical="top" wrapText="1"/>
    </xf>
    <xf numFmtId="0" fontId="90" fillId="0" borderId="66" xfId="0" applyFont="1" applyBorder="1" applyAlignment="1">
      <alignment horizontal="left" wrapText="1"/>
    </xf>
    <xf numFmtId="0" fontId="90" fillId="0" borderId="65" xfId="0" applyFont="1" applyBorder="1" applyAlignment="1">
      <alignment horizontal="left" wrapText="1"/>
    </xf>
    <xf numFmtId="0" fontId="90" fillId="0" borderId="130" xfId="0" applyFont="1" applyBorder="1" applyAlignment="1">
      <alignment horizontal="center" vertical="center"/>
    </xf>
    <xf numFmtId="0" fontId="90" fillId="0" borderId="30" xfId="0" applyFont="1" applyBorder="1" applyAlignment="1">
      <alignment horizontal="center" vertical="center"/>
    </xf>
    <xf numFmtId="0" fontId="90" fillId="0" borderId="131" xfId="0" applyFont="1" applyBorder="1" applyAlignment="1">
      <alignment horizontal="center" vertical="center"/>
    </xf>
    <xf numFmtId="164" fontId="0" fillId="0" borderId="123" xfId="7" applyNumberFormat="1" applyFont="1" applyBorder="1" applyAlignment="1">
      <alignment horizontal="center"/>
    </xf>
    <xf numFmtId="164" fontId="0" fillId="0" borderId="124" xfId="7" applyNumberFormat="1" applyFont="1" applyBorder="1" applyAlignment="1">
      <alignment horizontal="center"/>
    </xf>
    <xf numFmtId="164" fontId="0" fillId="0" borderId="125" xfId="7" applyNumberFormat="1" applyFont="1" applyBorder="1" applyAlignment="1">
      <alignment horizontal="center"/>
    </xf>
    <xf numFmtId="0" fontId="0" fillId="0" borderId="109" xfId="0" applyBorder="1" applyAlignment="1">
      <alignment horizontal="center" vertical="center"/>
    </xf>
    <xf numFmtId="0" fontId="118" fillId="0" borderId="110" xfId="0" applyFont="1" applyBorder="1" applyAlignment="1">
      <alignment horizontal="center" vertical="center"/>
    </xf>
    <xf numFmtId="0" fontId="118" fillId="0" borderId="7" xfId="0" applyFont="1" applyBorder="1" applyAlignment="1">
      <alignment horizontal="center" vertical="center"/>
    </xf>
    <xf numFmtId="0" fontId="119" fillId="0" borderId="16" xfId="0" applyFont="1" applyBorder="1" applyAlignment="1">
      <alignment horizontal="center" vertical="center"/>
    </xf>
    <xf numFmtId="0" fontId="119" fillId="0" borderId="17" xfId="0" applyFont="1" applyBorder="1" applyAlignment="1">
      <alignment horizontal="center" vertical="center"/>
    </xf>
    <xf numFmtId="0" fontId="0" fillId="0" borderId="111" xfId="0" applyBorder="1" applyAlignment="1">
      <alignment horizontal="center"/>
    </xf>
    <xf numFmtId="0" fontId="0" fillId="0" borderId="112" xfId="0" applyBorder="1" applyAlignment="1">
      <alignment horizontal="center"/>
    </xf>
    <xf numFmtId="0" fontId="0" fillId="0" borderId="113" xfId="0"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18" fillId="0" borderId="126" xfId="0" applyFont="1" applyBorder="1" applyAlignment="1">
      <alignment horizontal="center" vertical="center" wrapText="1"/>
    </xf>
    <xf numFmtId="0" fontId="118" fillId="0" borderId="7" xfId="0" applyFont="1" applyBorder="1" applyAlignment="1">
      <alignment horizontal="center" vertical="center" wrapText="1"/>
    </xf>
    <xf numFmtId="0" fontId="0" fillId="0" borderId="122" xfId="0" applyBorder="1" applyAlignment="1">
      <alignment horizontal="center" vertical="center"/>
    </xf>
    <xf numFmtId="0" fontId="0" fillId="0" borderId="122"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79" xfId="0" applyFont="1" applyBorder="1" applyAlignment="1">
      <alignment horizontal="center" vertical="center" wrapText="1"/>
    </xf>
    <xf numFmtId="0" fontId="84" fillId="0" borderId="79" xfId="0" applyFont="1" applyBorder="1" applyAlignment="1">
      <alignment horizontal="center" vertical="center" wrapText="1"/>
    </xf>
    <xf numFmtId="0" fontId="45" fillId="0" borderId="79" xfId="11" applyFont="1" applyBorder="1" applyAlignment="1">
      <alignment horizontal="center" vertical="center" wrapText="1"/>
    </xf>
    <xf numFmtId="0" fontId="45" fillId="0" borderId="80" xfId="11" applyFont="1" applyBorder="1" applyAlignment="1">
      <alignment horizontal="center" vertical="center" wrapText="1"/>
    </xf>
    <xf numFmtId="0" fontId="45" fillId="0" borderId="70"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5" fillId="3" borderId="71" xfId="13" applyFont="1" applyFill="1" applyBorder="1" applyAlignment="1" applyProtection="1">
      <alignment horizontal="center" vertical="center" wrapText="1"/>
      <protection locked="0"/>
    </xf>
    <xf numFmtId="0" fontId="95"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Border="1" applyAlignment="1">
      <alignment horizontal="center" vertical="center" wrapText="1"/>
    </xf>
    <xf numFmtId="0" fontId="3" fillId="0" borderId="64" xfId="0" applyFont="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6" fillId="0" borderId="54" xfId="0" applyFont="1" applyBorder="1" applyAlignment="1">
      <alignment horizontal="left" vertical="center"/>
    </xf>
    <xf numFmtId="0" fontId="96" fillId="0" borderId="55" xfId="0" applyFont="1" applyBorder="1" applyAlignment="1">
      <alignment horizontal="left" vertical="center"/>
    </xf>
    <xf numFmtId="0" fontId="3" fillId="0" borderId="5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0" xfId="0" applyFont="1" applyBorder="1" applyAlignment="1">
      <alignment horizontal="center" vertical="center" wrapText="1"/>
    </xf>
    <xf numFmtId="0" fontId="112" fillId="0" borderId="99" xfId="0" applyFont="1" applyBorder="1" applyAlignment="1">
      <alignment horizontal="left" vertical="center" wrapText="1"/>
    </xf>
    <xf numFmtId="0" fontId="112" fillId="0" borderId="100" xfId="0" applyFont="1" applyBorder="1" applyAlignment="1">
      <alignment horizontal="left" vertical="center" wrapText="1"/>
    </xf>
    <xf numFmtId="0" fontId="112" fillId="0" borderId="104" xfId="0" applyFont="1" applyBorder="1" applyAlignment="1">
      <alignment horizontal="left" vertical="center" wrapText="1"/>
    </xf>
    <xf numFmtId="0" fontId="112" fillId="0" borderId="105" xfId="0" applyFont="1" applyBorder="1" applyAlignment="1">
      <alignment horizontal="left" vertical="center" wrapText="1"/>
    </xf>
    <xf numFmtId="0" fontId="112" fillId="0" borderId="107" xfId="0" applyFont="1" applyBorder="1" applyAlignment="1">
      <alignment horizontal="left" vertical="center" wrapText="1"/>
    </xf>
    <xf numFmtId="0" fontId="112" fillId="0" borderId="108" xfId="0" applyFont="1" applyBorder="1" applyAlignment="1">
      <alignment horizontal="left" vertical="center" wrapText="1"/>
    </xf>
    <xf numFmtId="0" fontId="113" fillId="0" borderId="101" xfId="0" applyFont="1" applyBorder="1" applyAlignment="1">
      <alignment horizontal="center" vertical="center" wrapText="1"/>
    </xf>
    <xf numFmtId="0" fontId="113" fillId="0" borderId="102" xfId="0" applyFont="1" applyBorder="1" applyAlignment="1">
      <alignment horizontal="center" vertical="center" wrapText="1"/>
    </xf>
    <xf numFmtId="0" fontId="113" fillId="0" borderId="103" xfId="0" applyFont="1" applyBorder="1" applyAlignment="1">
      <alignment horizontal="center" vertical="center" wrapText="1"/>
    </xf>
    <xf numFmtId="0" fontId="113" fillId="0" borderId="83" xfId="0" applyFont="1" applyBorder="1" applyAlignment="1">
      <alignment horizontal="center" vertical="center" wrapText="1"/>
    </xf>
    <xf numFmtId="0" fontId="113" fillId="0" borderId="106" xfId="0" applyFont="1" applyBorder="1" applyAlignment="1">
      <alignment horizontal="center" vertical="center" wrapText="1"/>
    </xf>
    <xf numFmtId="0" fontId="113" fillId="0" borderId="75" xfId="0" applyFont="1" applyBorder="1" applyAlignment="1">
      <alignment horizontal="center" vertical="center" wrapText="1"/>
    </xf>
    <xf numFmtId="0" fontId="109" fillId="0" borderId="126" xfId="0" applyFont="1" applyBorder="1" applyAlignment="1">
      <alignment horizontal="center" vertical="center" wrapText="1"/>
    </xf>
    <xf numFmtId="0" fontId="109" fillId="0" borderId="7" xfId="0" applyFont="1" applyBorder="1" applyAlignment="1">
      <alignment horizontal="center" vertical="center" wrapText="1"/>
    </xf>
    <xf numFmtId="0" fontId="109" fillId="0" borderId="122" xfId="0" applyFont="1" applyBorder="1" applyAlignment="1">
      <alignment horizontal="center" vertical="center" wrapText="1"/>
    </xf>
    <xf numFmtId="0" fontId="117" fillId="0" borderId="122" xfId="0" applyFont="1" applyBorder="1" applyAlignment="1">
      <alignment horizontal="center" vertical="center"/>
    </xf>
    <xf numFmtId="0" fontId="117" fillId="0" borderId="101" xfId="0" applyFont="1" applyBorder="1" applyAlignment="1">
      <alignment horizontal="center" vertical="center"/>
    </xf>
    <xf numFmtId="0" fontId="117" fillId="0" borderId="103" xfId="0" applyFont="1" applyBorder="1" applyAlignment="1">
      <alignment horizontal="center" vertical="center"/>
    </xf>
    <xf numFmtId="0" fontId="117" fillId="0" borderId="83" xfId="0" applyFont="1" applyBorder="1" applyAlignment="1">
      <alignment horizontal="center" vertical="center"/>
    </xf>
    <xf numFmtId="0" fontId="117" fillId="0" borderId="75" xfId="0" applyFont="1" applyBorder="1" applyAlignment="1">
      <alignment horizontal="center" vertical="center"/>
    </xf>
    <xf numFmtId="0" fontId="113" fillId="0" borderId="122" xfId="0" applyFont="1" applyBorder="1" applyAlignment="1">
      <alignment horizontal="center" vertical="center" wrapText="1"/>
    </xf>
    <xf numFmtId="0" fontId="109" fillId="0" borderId="125" xfId="0" applyFont="1" applyBorder="1" applyAlignment="1">
      <alignment horizontal="center" vertical="center" wrapText="1"/>
    </xf>
    <xf numFmtId="0" fontId="112" fillId="0" borderId="101" xfId="0" applyFont="1" applyBorder="1" applyAlignment="1">
      <alignment horizontal="center" vertical="center" wrapText="1"/>
    </xf>
    <xf numFmtId="0" fontId="112" fillId="0" borderId="103" xfId="0" applyFont="1" applyBorder="1" applyAlignment="1">
      <alignment horizontal="center" vertical="center" wrapText="1"/>
    </xf>
    <xf numFmtId="0" fontId="112" fillId="0" borderId="70" xfId="0" applyFont="1" applyBorder="1" applyAlignment="1">
      <alignment horizontal="center" vertical="center" wrapText="1"/>
    </xf>
    <xf numFmtId="0" fontId="112" fillId="0" borderId="68" xfId="0" applyFont="1" applyBorder="1" applyAlignment="1">
      <alignment horizontal="center" vertical="center" wrapText="1"/>
    </xf>
    <xf numFmtId="0" fontId="112" fillId="0" borderId="83" xfId="0" applyFont="1" applyBorder="1" applyAlignment="1">
      <alignment horizontal="center" vertical="center" wrapText="1"/>
    </xf>
    <xf numFmtId="0" fontId="112" fillId="0" borderId="75" xfId="0" applyFont="1" applyBorder="1" applyAlignment="1">
      <alignment horizontal="center" vertical="center" wrapText="1"/>
    </xf>
    <xf numFmtId="0" fontId="109" fillId="0" borderId="123" xfId="0" applyFont="1" applyBorder="1" applyAlignment="1">
      <alignment horizontal="center" vertical="center" wrapText="1"/>
    </xf>
    <xf numFmtId="0" fontId="109" fillId="0" borderId="124" xfId="0" applyFont="1" applyBorder="1" applyAlignment="1">
      <alignment horizontal="center" vertical="center" wrapText="1"/>
    </xf>
    <xf numFmtId="0" fontId="112" fillId="0" borderId="76" xfId="0" applyFont="1" applyBorder="1" applyAlignment="1">
      <alignment horizontal="center" vertical="center" wrapText="1"/>
    </xf>
    <xf numFmtId="0" fontId="112" fillId="0" borderId="7" xfId="0" applyFont="1" applyBorder="1" applyAlignment="1">
      <alignment horizontal="center" vertical="center" wrapText="1"/>
    </xf>
    <xf numFmtId="0" fontId="109" fillId="0" borderId="76" xfId="0" applyFont="1" applyBorder="1" applyAlignment="1">
      <alignment horizontal="center" vertical="center" wrapText="1"/>
    </xf>
    <xf numFmtId="0" fontId="109" fillId="0" borderId="75" xfId="0" applyFont="1" applyBorder="1" applyAlignment="1">
      <alignment horizontal="center" vertical="center" wrapText="1"/>
    </xf>
    <xf numFmtId="0" fontId="112" fillId="0" borderId="54" xfId="0" applyFont="1" applyBorder="1" applyAlignment="1">
      <alignment horizontal="left" vertical="top" wrapText="1"/>
    </xf>
    <xf numFmtId="0" fontId="112" fillId="0" borderId="77" xfId="0" applyFont="1" applyBorder="1" applyAlignment="1">
      <alignment horizontal="left" vertical="top" wrapText="1"/>
    </xf>
    <xf numFmtId="0" fontId="112" fillId="0" borderId="63" xfId="0" applyFont="1" applyBorder="1" applyAlignment="1">
      <alignment horizontal="left" vertical="top" wrapText="1"/>
    </xf>
    <xf numFmtId="0" fontId="112" fillId="0" borderId="91" xfId="0" applyFont="1" applyBorder="1" applyAlignment="1">
      <alignment horizontal="left" vertical="top" wrapText="1"/>
    </xf>
    <xf numFmtId="0" fontId="112" fillId="0" borderId="98" xfId="0" applyFont="1" applyBorder="1" applyAlignment="1">
      <alignment horizontal="left" vertical="top" wrapText="1"/>
    </xf>
    <xf numFmtId="0" fontId="112" fillId="0" borderId="129" xfId="0" applyFont="1" applyBorder="1" applyAlignment="1">
      <alignment horizontal="left" vertical="top" wrapText="1"/>
    </xf>
    <xf numFmtId="0" fontId="112" fillId="0" borderId="84" xfId="0" applyFont="1" applyBorder="1" applyAlignment="1">
      <alignment horizontal="center" vertical="center" wrapText="1"/>
    </xf>
    <xf numFmtId="0" fontId="112" fillId="0" borderId="67" xfId="0" applyFont="1" applyBorder="1" applyAlignment="1">
      <alignment horizontal="center" vertical="center" wrapText="1"/>
    </xf>
    <xf numFmtId="0" fontId="109" fillId="0" borderId="64" xfId="0" applyFont="1" applyBorder="1" applyAlignment="1">
      <alignment horizontal="center" vertical="center" wrapText="1"/>
    </xf>
    <xf numFmtId="0" fontId="109" fillId="0" borderId="69" xfId="0" applyFont="1" applyBorder="1" applyAlignment="1">
      <alignment horizontal="center" vertical="center" wrapText="1"/>
    </xf>
    <xf numFmtId="0" fontId="109" fillId="0" borderId="27" xfId="0" applyFont="1" applyBorder="1" applyAlignment="1">
      <alignment horizontal="center" vertical="center" wrapText="1"/>
    </xf>
    <xf numFmtId="0" fontId="109" fillId="0" borderId="28" xfId="0" applyFont="1" applyBorder="1" applyAlignment="1">
      <alignment horizontal="center" vertical="center" wrapText="1"/>
    </xf>
    <xf numFmtId="0" fontId="109" fillId="0" borderId="101" xfId="0" applyFont="1" applyBorder="1" applyAlignment="1">
      <alignment horizontal="center" vertical="top" wrapText="1"/>
    </xf>
    <xf numFmtId="0" fontId="109" fillId="0" borderId="102" xfId="0" applyFont="1" applyBorder="1" applyAlignment="1">
      <alignment horizontal="center" vertical="top" wrapText="1"/>
    </xf>
    <xf numFmtId="0" fontId="109" fillId="0" borderId="124" xfId="0" applyFont="1" applyBorder="1" applyAlignment="1">
      <alignment horizontal="center" vertical="top" wrapText="1"/>
    </xf>
    <xf numFmtId="0" fontId="109" fillId="0" borderId="125" xfId="0" applyFont="1" applyBorder="1" applyAlignment="1">
      <alignment horizontal="center" vertical="top" wrapText="1"/>
    </xf>
    <xf numFmtId="0" fontId="129" fillId="0" borderId="114" xfId="0" applyFont="1" applyBorder="1" applyAlignment="1">
      <alignment horizontal="left" vertical="top" wrapText="1"/>
    </xf>
    <xf numFmtId="0" fontId="129" fillId="0" borderId="115" xfId="0" applyFont="1" applyBorder="1" applyAlignment="1">
      <alignment horizontal="left" vertical="top" wrapText="1"/>
    </xf>
    <xf numFmtId="0" fontId="115" fillId="0" borderId="101" xfId="0" applyFont="1" applyBorder="1" applyAlignment="1">
      <alignment horizontal="center" vertical="center"/>
    </xf>
    <xf numFmtId="0" fontId="115" fillId="0" borderId="103" xfId="0" applyFont="1" applyBorder="1" applyAlignment="1">
      <alignment horizontal="center" vertical="center"/>
    </xf>
    <xf numFmtId="0" fontId="115" fillId="0" borderId="83" xfId="0" applyFont="1" applyBorder="1" applyAlignment="1">
      <alignment horizontal="center" vertical="center"/>
    </xf>
    <xf numFmtId="0" fontId="115" fillId="0" borderId="75" xfId="0" applyFont="1" applyBorder="1" applyAlignment="1">
      <alignment horizontal="center" vertical="center"/>
    </xf>
    <xf numFmtId="0" fontId="114" fillId="0" borderId="122" xfId="0" applyFont="1" applyBorder="1" applyAlignment="1">
      <alignment horizontal="center" vertical="center" wrapText="1"/>
    </xf>
    <xf numFmtId="0" fontId="114" fillId="0" borderId="126" xfId="0" applyFont="1" applyBorder="1" applyAlignment="1">
      <alignment horizontal="center" vertical="center" wrapText="1"/>
    </xf>
  </cellXfs>
  <cellStyles count="20968">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87" xfId="20967" xr:uid="{A48F51F2-9E1E-4A99-93AF-7EC300633C78}"/>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1" defaultTableStyle="TableStyleMedium2" defaultPivotStyle="PivotStyleMedium9">
    <tableStyle name="Invisible" pivot="0" table="0" count="0" xr9:uid="{822BCCD5-BAA4-4FE2-BAA9-21D4070A7E18}"/>
  </tableStyles>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83"/>
      <c r="B1" s="119" t="s">
        <v>222</v>
      </c>
      <c r="C1" s="83"/>
    </row>
    <row r="2" spans="1:3">
      <c r="A2" s="120">
        <v>1</v>
      </c>
      <c r="B2" s="216" t="s">
        <v>223</v>
      </c>
      <c r="C2" s="39" t="s">
        <v>709</v>
      </c>
    </row>
    <row r="3" spans="1:3">
      <c r="A3" s="120">
        <v>2</v>
      </c>
      <c r="B3" s="217" t="s">
        <v>219</v>
      </c>
      <c r="C3" s="39" t="s">
        <v>710</v>
      </c>
    </row>
    <row r="4" spans="1:3">
      <c r="A4" s="120">
        <v>3</v>
      </c>
      <c r="B4" s="218" t="s">
        <v>224</v>
      </c>
      <c r="C4" s="39" t="s">
        <v>732</v>
      </c>
    </row>
    <row r="5" spans="1:3" ht="15">
      <c r="A5" s="121">
        <v>4</v>
      </c>
      <c r="B5" s="219" t="s">
        <v>220</v>
      </c>
      <c r="C5" s="460" t="s">
        <v>711</v>
      </c>
    </row>
    <row r="6" spans="1:3" s="122" customFormat="1" ht="45.75" customHeight="1">
      <c r="A6" s="649" t="s">
        <v>295</v>
      </c>
      <c r="B6" s="650"/>
      <c r="C6" s="650"/>
    </row>
    <row r="7" spans="1:3" ht="15">
      <c r="A7" s="123" t="s">
        <v>29</v>
      </c>
      <c r="B7" s="119" t="s">
        <v>221</v>
      </c>
    </row>
    <row r="8" spans="1:3">
      <c r="A8" s="83">
        <v>1</v>
      </c>
      <c r="B8" s="149" t="s">
        <v>20</v>
      </c>
    </row>
    <row r="9" spans="1:3">
      <c r="A9" s="83">
        <v>2</v>
      </c>
      <c r="B9" s="150" t="s">
        <v>21</v>
      </c>
    </row>
    <row r="10" spans="1:3">
      <c r="A10" s="83">
        <v>3</v>
      </c>
      <c r="B10" s="150" t="s">
        <v>22</v>
      </c>
    </row>
    <row r="11" spans="1:3">
      <c r="A11" s="83">
        <v>4</v>
      </c>
      <c r="B11" s="150" t="s">
        <v>23</v>
      </c>
    </row>
    <row r="12" spans="1:3">
      <c r="A12" s="83">
        <v>5</v>
      </c>
      <c r="B12" s="150" t="s">
        <v>24</v>
      </c>
    </row>
    <row r="13" spans="1:3">
      <c r="A13" s="83">
        <v>6</v>
      </c>
      <c r="B13" s="151" t="s">
        <v>231</v>
      </c>
    </row>
    <row r="14" spans="1:3">
      <c r="A14" s="83">
        <v>7</v>
      </c>
      <c r="B14" s="150" t="s">
        <v>225</v>
      </c>
    </row>
    <row r="15" spans="1:3">
      <c r="A15" s="83">
        <v>8</v>
      </c>
      <c r="B15" s="150" t="s">
        <v>226</v>
      </c>
    </row>
    <row r="16" spans="1:3">
      <c r="A16" s="83">
        <v>9</v>
      </c>
      <c r="B16" s="150" t="s">
        <v>25</v>
      </c>
    </row>
    <row r="17" spans="1:2">
      <c r="A17" s="215" t="s">
        <v>294</v>
      </c>
      <c r="B17" s="214" t="s">
        <v>281</v>
      </c>
    </row>
    <row r="18" spans="1:2">
      <c r="A18" s="83">
        <v>10</v>
      </c>
      <c r="B18" s="150" t="s">
        <v>26</v>
      </c>
    </row>
    <row r="19" spans="1:2">
      <c r="A19" s="83">
        <v>11</v>
      </c>
      <c r="B19" s="151" t="s">
        <v>227</v>
      </c>
    </row>
    <row r="20" spans="1:2">
      <c r="A20" s="83">
        <v>12</v>
      </c>
      <c r="B20" s="151" t="s">
        <v>27</v>
      </c>
    </row>
    <row r="21" spans="1:2">
      <c r="A21" s="254">
        <v>13</v>
      </c>
      <c r="B21" s="255" t="s">
        <v>228</v>
      </c>
    </row>
    <row r="22" spans="1:2">
      <c r="A22" s="254">
        <v>14</v>
      </c>
      <c r="B22" s="256" t="s">
        <v>253</v>
      </c>
    </row>
    <row r="23" spans="1:2">
      <c r="A23" s="254">
        <v>15</v>
      </c>
      <c r="B23" s="257" t="s">
        <v>28</v>
      </c>
    </row>
    <row r="24" spans="1:2">
      <c r="A24" s="254">
        <v>15.1</v>
      </c>
      <c r="B24" s="258" t="s">
        <v>307</v>
      </c>
    </row>
    <row r="25" spans="1:2">
      <c r="A25" s="254">
        <v>16</v>
      </c>
      <c r="B25" s="258" t="s">
        <v>371</v>
      </c>
    </row>
    <row r="26" spans="1:2">
      <c r="A26" s="254">
        <v>17</v>
      </c>
      <c r="B26" s="258" t="s">
        <v>412</v>
      </c>
    </row>
    <row r="27" spans="1:2">
      <c r="A27" s="254">
        <v>18</v>
      </c>
      <c r="B27" s="258" t="s">
        <v>699</v>
      </c>
    </row>
    <row r="28" spans="1:2">
      <c r="A28" s="254">
        <v>19</v>
      </c>
      <c r="B28" s="258" t="s">
        <v>700</v>
      </c>
    </row>
    <row r="29" spans="1:2">
      <c r="A29" s="254">
        <v>20</v>
      </c>
      <c r="B29" s="312" t="s">
        <v>701</v>
      </c>
    </row>
    <row r="30" spans="1:2">
      <c r="A30" s="254">
        <v>21</v>
      </c>
      <c r="B30" s="258" t="s">
        <v>528</v>
      </c>
    </row>
    <row r="31" spans="1:2">
      <c r="A31" s="254">
        <v>22</v>
      </c>
      <c r="B31" s="258" t="s">
        <v>702</v>
      </c>
    </row>
    <row r="32" spans="1:2">
      <c r="A32" s="254">
        <v>23</v>
      </c>
      <c r="B32" s="258" t="s">
        <v>703</v>
      </c>
    </row>
    <row r="33" spans="1:2">
      <c r="A33" s="254">
        <v>24</v>
      </c>
      <c r="B33" s="258" t="s">
        <v>704</v>
      </c>
    </row>
    <row r="34" spans="1:2">
      <c r="A34" s="254">
        <v>25</v>
      </c>
      <c r="B34" s="258" t="s">
        <v>413</v>
      </c>
    </row>
    <row r="35" spans="1:2">
      <c r="A35" s="254">
        <v>26</v>
      </c>
      <c r="B35" s="258" t="s">
        <v>550</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D56"/>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9.5703125" style="4" bestFit="1" customWidth="1"/>
    <col min="2" max="2" width="132.42578125" style="4" customWidth="1"/>
    <col min="3" max="3" width="18.42578125" style="4" customWidth="1"/>
    <col min="4" max="4" width="9.140625" style="631"/>
    <col min="5" max="16384" width="9.140625" style="4"/>
  </cols>
  <sheetData>
    <row r="1" spans="1:4">
      <c r="A1" s="2" t="s">
        <v>30</v>
      </c>
      <c r="B1" s="3" t="str">
        <f>'Info '!C2</f>
        <v>JSC Cartu Bank</v>
      </c>
    </row>
    <row r="2" spans="1:4" s="2" customFormat="1" ht="15.75" customHeight="1">
      <c r="A2" s="2" t="s">
        <v>31</v>
      </c>
      <c r="B2" s="510">
        <f>'1. key ratios '!B2</f>
        <v>45382</v>
      </c>
      <c r="D2" s="632"/>
    </row>
    <row r="3" spans="1:4" s="2" customFormat="1" ht="15.75" customHeight="1">
      <c r="D3" s="632"/>
    </row>
    <row r="4" spans="1:4" ht="13.5" thickBot="1">
      <c r="A4" s="4" t="s">
        <v>143</v>
      </c>
      <c r="B4" s="71" t="s">
        <v>142</v>
      </c>
    </row>
    <row r="5" spans="1:4">
      <c r="A5" s="44" t="s">
        <v>6</v>
      </c>
      <c r="B5" s="45"/>
      <c r="C5" s="46" t="s">
        <v>35</v>
      </c>
    </row>
    <row r="6" spans="1:4">
      <c r="A6" s="47">
        <v>1</v>
      </c>
      <c r="B6" s="48" t="s">
        <v>141</v>
      </c>
      <c r="C6" s="643">
        <f>SUM(C7:C11)</f>
        <v>389536472.01680094</v>
      </c>
    </row>
    <row r="7" spans="1:4">
      <c r="A7" s="47">
        <v>2</v>
      </c>
      <c r="B7" s="49" t="s">
        <v>140</v>
      </c>
      <c r="C7" s="644">
        <v>114430000</v>
      </c>
    </row>
    <row r="8" spans="1:4">
      <c r="A8" s="47">
        <v>3</v>
      </c>
      <c r="B8" s="50" t="s">
        <v>139</v>
      </c>
      <c r="C8" s="644">
        <v>0</v>
      </c>
    </row>
    <row r="9" spans="1:4">
      <c r="A9" s="47">
        <v>4</v>
      </c>
      <c r="B9" s="50" t="s">
        <v>138</v>
      </c>
      <c r="C9" s="644">
        <v>0</v>
      </c>
    </row>
    <row r="10" spans="1:4">
      <c r="A10" s="47">
        <v>5</v>
      </c>
      <c r="B10" s="50" t="s">
        <v>137</v>
      </c>
      <c r="C10" s="644">
        <v>7438034.3799999999</v>
      </c>
    </row>
    <row r="11" spans="1:4">
      <c r="A11" s="47">
        <v>6</v>
      </c>
      <c r="B11" s="51" t="s">
        <v>136</v>
      </c>
      <c r="C11" s="644">
        <v>267668437.63680094</v>
      </c>
    </row>
    <row r="12" spans="1:4" s="21" customFormat="1">
      <c r="A12" s="47">
        <v>7</v>
      </c>
      <c r="B12" s="48" t="s">
        <v>135</v>
      </c>
      <c r="C12" s="645">
        <f>SUM(C13:C28)</f>
        <v>8752138.7594339959</v>
      </c>
      <c r="D12" s="631"/>
    </row>
    <row r="13" spans="1:4" s="21" customFormat="1">
      <c r="A13" s="47">
        <v>8</v>
      </c>
      <c r="B13" s="52" t="s">
        <v>134</v>
      </c>
      <c r="C13" s="646">
        <v>-66516.79056600749</v>
      </c>
      <c r="D13" s="631"/>
    </row>
    <row r="14" spans="1:4" s="21" customFormat="1" ht="25.5">
      <c r="A14" s="47">
        <v>9</v>
      </c>
      <c r="B14" s="53" t="s">
        <v>133</v>
      </c>
      <c r="C14" s="646">
        <v>0</v>
      </c>
      <c r="D14" s="631"/>
    </row>
    <row r="15" spans="1:4" s="21" customFormat="1">
      <c r="A15" s="47">
        <v>10</v>
      </c>
      <c r="B15" s="54" t="s">
        <v>132</v>
      </c>
      <c r="C15" s="646">
        <v>8818655.5500000026</v>
      </c>
      <c r="D15" s="631"/>
    </row>
    <row r="16" spans="1:4" s="21" customFormat="1">
      <c r="A16" s="47">
        <v>11</v>
      </c>
      <c r="B16" s="55" t="s">
        <v>131</v>
      </c>
      <c r="C16" s="646">
        <v>0</v>
      </c>
      <c r="D16" s="631"/>
    </row>
    <row r="17" spans="1:4" s="21" customFormat="1">
      <c r="A17" s="47">
        <v>12</v>
      </c>
      <c r="B17" s="54" t="s">
        <v>130</v>
      </c>
      <c r="C17" s="646">
        <v>0</v>
      </c>
      <c r="D17" s="631"/>
    </row>
    <row r="18" spans="1:4" s="21" customFormat="1">
      <c r="A18" s="47">
        <v>13</v>
      </c>
      <c r="B18" s="54" t="s">
        <v>129</v>
      </c>
      <c r="C18" s="646">
        <v>0</v>
      </c>
      <c r="D18" s="631"/>
    </row>
    <row r="19" spans="1:4" s="21" customFormat="1">
      <c r="A19" s="47">
        <v>14</v>
      </c>
      <c r="B19" s="54" t="s">
        <v>128</v>
      </c>
      <c r="C19" s="646">
        <v>0</v>
      </c>
      <c r="D19" s="631"/>
    </row>
    <row r="20" spans="1:4" s="21" customFormat="1">
      <c r="A20" s="47">
        <v>15</v>
      </c>
      <c r="B20" s="54" t="s">
        <v>127</v>
      </c>
      <c r="C20" s="646">
        <v>0</v>
      </c>
      <c r="D20" s="631"/>
    </row>
    <row r="21" spans="1:4" s="21" customFormat="1" ht="25.5">
      <c r="A21" s="47">
        <v>16</v>
      </c>
      <c r="B21" s="53" t="s">
        <v>126</v>
      </c>
      <c r="C21" s="646">
        <v>0</v>
      </c>
      <c r="D21" s="631"/>
    </row>
    <row r="22" spans="1:4" s="21" customFormat="1">
      <c r="A22" s="47">
        <v>17</v>
      </c>
      <c r="B22" s="56" t="s">
        <v>125</v>
      </c>
      <c r="C22" s="646">
        <v>0</v>
      </c>
      <c r="D22" s="631"/>
    </row>
    <row r="23" spans="1:4" s="21" customFormat="1">
      <c r="A23" s="47">
        <v>18</v>
      </c>
      <c r="B23" s="56" t="s">
        <v>551</v>
      </c>
      <c r="C23" s="646">
        <v>0</v>
      </c>
      <c r="D23" s="631"/>
    </row>
    <row r="24" spans="1:4" s="21" customFormat="1">
      <c r="A24" s="47">
        <v>19</v>
      </c>
      <c r="B24" s="53" t="s">
        <v>124</v>
      </c>
      <c r="C24" s="646">
        <v>0</v>
      </c>
      <c r="D24" s="631"/>
    </row>
    <row r="25" spans="1:4" s="21" customFormat="1" ht="25.5">
      <c r="A25" s="47">
        <v>20</v>
      </c>
      <c r="B25" s="53" t="s">
        <v>101</v>
      </c>
      <c r="C25" s="646">
        <v>0</v>
      </c>
      <c r="D25" s="631"/>
    </row>
    <row r="26" spans="1:4" s="21" customFormat="1">
      <c r="A26" s="47">
        <v>21</v>
      </c>
      <c r="B26" s="55" t="s">
        <v>123</v>
      </c>
      <c r="C26" s="646">
        <v>0</v>
      </c>
      <c r="D26" s="631"/>
    </row>
    <row r="27" spans="1:4" s="21" customFormat="1">
      <c r="A27" s="47">
        <v>22</v>
      </c>
      <c r="B27" s="55" t="s">
        <v>122</v>
      </c>
      <c r="C27" s="646">
        <v>0</v>
      </c>
      <c r="D27" s="631"/>
    </row>
    <row r="28" spans="1:4" s="21" customFormat="1">
      <c r="A28" s="47">
        <v>23</v>
      </c>
      <c r="B28" s="55" t="s">
        <v>121</v>
      </c>
      <c r="C28" s="646">
        <v>0</v>
      </c>
      <c r="D28" s="631"/>
    </row>
    <row r="29" spans="1:4" s="21" customFormat="1">
      <c r="A29" s="47">
        <v>24</v>
      </c>
      <c r="B29" s="57" t="s">
        <v>120</v>
      </c>
      <c r="C29" s="645">
        <f>C6-C12</f>
        <v>380784333.25736696</v>
      </c>
      <c r="D29" s="631"/>
    </row>
    <row r="30" spans="1:4" s="21" customFormat="1">
      <c r="A30" s="58"/>
      <c r="B30" s="59"/>
      <c r="C30" s="646"/>
      <c r="D30" s="631"/>
    </row>
    <row r="31" spans="1:4" s="21" customFormat="1">
      <c r="A31" s="58">
        <v>25</v>
      </c>
      <c r="B31" s="57" t="s">
        <v>119</v>
      </c>
      <c r="C31" s="645">
        <f>C32+C35</f>
        <v>74691363.527281225</v>
      </c>
      <c r="D31" s="631"/>
    </row>
    <row r="32" spans="1:4" s="21" customFormat="1">
      <c r="A32" s="58">
        <v>26</v>
      </c>
      <c r="B32" s="50" t="s">
        <v>118</v>
      </c>
      <c r="C32" s="647">
        <f>C33+C34</f>
        <v>74691363.527281225</v>
      </c>
      <c r="D32" s="631"/>
    </row>
    <row r="33" spans="1:4" s="21" customFormat="1">
      <c r="A33" s="58">
        <v>27</v>
      </c>
      <c r="B33" s="60" t="s">
        <v>192</v>
      </c>
      <c r="C33" s="646">
        <v>25763611.367281228</v>
      </c>
      <c r="D33" s="631"/>
    </row>
    <row r="34" spans="1:4" s="21" customFormat="1">
      <c r="A34" s="58">
        <v>28</v>
      </c>
      <c r="B34" s="60" t="s">
        <v>117</v>
      </c>
      <c r="C34" s="646">
        <v>48927752.159999996</v>
      </c>
      <c r="D34" s="631"/>
    </row>
    <row r="35" spans="1:4" s="21" customFormat="1">
      <c r="A35" s="58">
        <v>29</v>
      </c>
      <c r="B35" s="50" t="s">
        <v>116</v>
      </c>
      <c r="C35" s="646"/>
      <c r="D35" s="631"/>
    </row>
    <row r="36" spans="1:4" s="21" customFormat="1">
      <c r="A36" s="58">
        <v>30</v>
      </c>
      <c r="B36" s="57" t="s">
        <v>115</v>
      </c>
      <c r="C36" s="645">
        <f>SUM(C37:C41)</f>
        <v>0</v>
      </c>
      <c r="D36" s="631"/>
    </row>
    <row r="37" spans="1:4" s="21" customFormat="1">
      <c r="A37" s="58">
        <v>31</v>
      </c>
      <c r="B37" s="53" t="s">
        <v>114</v>
      </c>
      <c r="C37" s="646"/>
      <c r="D37" s="631"/>
    </row>
    <row r="38" spans="1:4" s="21" customFormat="1">
      <c r="A38" s="58">
        <v>32</v>
      </c>
      <c r="B38" s="54" t="s">
        <v>113</v>
      </c>
      <c r="C38" s="646"/>
      <c r="D38" s="631"/>
    </row>
    <row r="39" spans="1:4" s="21" customFormat="1" ht="25.5">
      <c r="A39" s="58">
        <v>33</v>
      </c>
      <c r="B39" s="53" t="s">
        <v>112</v>
      </c>
      <c r="C39" s="646"/>
      <c r="D39" s="631"/>
    </row>
    <row r="40" spans="1:4" s="21" customFormat="1" ht="25.5">
      <c r="A40" s="58">
        <v>34</v>
      </c>
      <c r="B40" s="53" t="s">
        <v>101</v>
      </c>
      <c r="C40" s="646"/>
      <c r="D40" s="631"/>
    </row>
    <row r="41" spans="1:4" s="21" customFormat="1">
      <c r="A41" s="58">
        <v>35</v>
      </c>
      <c r="B41" s="55" t="s">
        <v>111</v>
      </c>
      <c r="C41" s="646"/>
      <c r="D41" s="631"/>
    </row>
    <row r="42" spans="1:4" s="21" customFormat="1">
      <c r="A42" s="58">
        <v>36</v>
      </c>
      <c r="B42" s="57" t="s">
        <v>110</v>
      </c>
      <c r="C42" s="645">
        <f>C31-C36</f>
        <v>74691363.527281225</v>
      </c>
      <c r="D42" s="631"/>
    </row>
    <row r="43" spans="1:4" s="21" customFormat="1">
      <c r="A43" s="58"/>
      <c r="B43" s="59"/>
      <c r="C43" s="646"/>
      <c r="D43" s="631"/>
    </row>
    <row r="44" spans="1:4" s="21" customFormat="1">
      <c r="A44" s="58">
        <v>37</v>
      </c>
      <c r="B44" s="61" t="s">
        <v>109</v>
      </c>
      <c r="C44" s="645">
        <f>SUM(C45:C47)</f>
        <v>22101460</v>
      </c>
      <c r="D44" s="631"/>
    </row>
    <row r="45" spans="1:4" s="21" customFormat="1">
      <c r="A45" s="58">
        <v>38</v>
      </c>
      <c r="B45" s="50" t="s">
        <v>108</v>
      </c>
      <c r="C45" s="646">
        <v>22101460</v>
      </c>
      <c r="D45" s="631"/>
    </row>
    <row r="46" spans="1:4" s="21" customFormat="1">
      <c r="A46" s="58">
        <v>39</v>
      </c>
      <c r="B46" s="50" t="s">
        <v>107</v>
      </c>
      <c r="C46" s="646"/>
      <c r="D46" s="631"/>
    </row>
    <row r="47" spans="1:4" s="21" customFormat="1">
      <c r="A47" s="58">
        <v>40</v>
      </c>
      <c r="B47" s="50" t="s">
        <v>106</v>
      </c>
      <c r="C47" s="646"/>
      <c r="D47" s="631"/>
    </row>
    <row r="48" spans="1:4" s="21" customFormat="1">
      <c r="A48" s="58">
        <v>41</v>
      </c>
      <c r="B48" s="61" t="s">
        <v>105</v>
      </c>
      <c r="C48" s="645">
        <f>SUM(C49:C52)</f>
        <v>0</v>
      </c>
      <c r="D48" s="631"/>
    </row>
    <row r="49" spans="1:4" s="21" customFormat="1">
      <c r="A49" s="58">
        <v>42</v>
      </c>
      <c r="B49" s="53" t="s">
        <v>104</v>
      </c>
      <c r="C49" s="646"/>
      <c r="D49" s="631"/>
    </row>
    <row r="50" spans="1:4" s="21" customFormat="1">
      <c r="A50" s="58">
        <v>43</v>
      </c>
      <c r="B50" s="54" t="s">
        <v>103</v>
      </c>
      <c r="C50" s="646"/>
      <c r="D50" s="631"/>
    </row>
    <row r="51" spans="1:4" s="21" customFormat="1">
      <c r="A51" s="58">
        <v>44</v>
      </c>
      <c r="B51" s="53" t="s">
        <v>102</v>
      </c>
      <c r="C51" s="646"/>
      <c r="D51" s="631"/>
    </row>
    <row r="52" spans="1:4" s="21" customFormat="1" ht="25.5">
      <c r="A52" s="58">
        <v>45</v>
      </c>
      <c r="B52" s="53" t="s">
        <v>101</v>
      </c>
      <c r="C52" s="646"/>
      <c r="D52" s="631"/>
    </row>
    <row r="53" spans="1:4" s="21" customFormat="1" ht="13.5" thickBot="1">
      <c r="A53" s="58">
        <v>46</v>
      </c>
      <c r="B53" s="62" t="s">
        <v>100</v>
      </c>
      <c r="C53" s="648">
        <f>C44-C48</f>
        <v>22101460</v>
      </c>
      <c r="D53" s="631"/>
    </row>
    <row r="56" spans="1:4">
      <c r="B56" s="4" t="s">
        <v>7</v>
      </c>
    </row>
  </sheetData>
  <dataValidations count="1">
    <dataValidation operator="lessThanOrEqual" allowBlank="1" showInputMessage="1" showErrorMessage="1" errorTitle="Should be negative number" error="Should be whole negative number or 0" sqref="C13:C53" xr:uid="{91515195-B5F9-4EFC-A05D-352764685D8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workbookViewId="0"/>
  </sheetViews>
  <sheetFormatPr defaultColWidth="9.140625" defaultRowHeight="12.75"/>
  <cols>
    <col min="1" max="1" width="9.42578125" style="141" bestFit="1" customWidth="1"/>
    <col min="2" max="2" width="59" style="141" customWidth="1"/>
    <col min="3" max="3" width="16.7109375" style="141" bestFit="1" customWidth="1"/>
    <col min="4" max="4" width="14.5703125" style="141" bestFit="1" customWidth="1"/>
    <col min="5" max="5" width="9.28515625" style="141" bestFit="1" customWidth="1"/>
    <col min="6" max="6" width="13.140625" style="141" bestFit="1" customWidth="1"/>
    <col min="7" max="16384" width="9.140625" style="141"/>
  </cols>
  <sheetData>
    <row r="1" spans="1:6" ht="15">
      <c r="A1" s="139" t="s">
        <v>30</v>
      </c>
      <c r="B1" s="3" t="str">
        <f>'Info '!C2</f>
        <v>JSC Cartu Bank</v>
      </c>
    </row>
    <row r="2" spans="1:6" s="139" customFormat="1" ht="15.75" customHeight="1">
      <c r="A2" s="139" t="s">
        <v>31</v>
      </c>
      <c r="B2" s="510">
        <f>'1. key ratios '!B2</f>
        <v>45382</v>
      </c>
    </row>
    <row r="3" spans="1:6" s="139" customFormat="1" ht="15.75" customHeight="1"/>
    <row r="4" spans="1:6" ht="13.5" thickBot="1">
      <c r="A4" s="141" t="s">
        <v>280</v>
      </c>
      <c r="B4" s="206" t="s">
        <v>281</v>
      </c>
    </row>
    <row r="5" spans="1:6" s="146" customFormat="1" ht="12.75" customHeight="1">
      <c r="A5" s="252"/>
      <c r="B5" s="253" t="s">
        <v>284</v>
      </c>
      <c r="C5" s="199" t="s">
        <v>282</v>
      </c>
      <c r="D5" s="200" t="s">
        <v>283</v>
      </c>
    </row>
    <row r="6" spans="1:6" s="207" customFormat="1">
      <c r="A6" s="201">
        <v>1</v>
      </c>
      <c r="B6" s="248" t="s">
        <v>285</v>
      </c>
      <c r="C6" s="248"/>
      <c r="D6" s="202"/>
    </row>
    <row r="7" spans="1:6" s="207" customFormat="1">
      <c r="A7" s="203" t="s">
        <v>271</v>
      </c>
      <c r="B7" s="249" t="s">
        <v>286</v>
      </c>
      <c r="C7" s="520">
        <v>4.4999999999999998E-2</v>
      </c>
      <c r="D7" s="515">
        <v>70104627.420819178</v>
      </c>
      <c r="E7" s="640"/>
      <c r="F7" s="640"/>
    </row>
    <row r="8" spans="1:6" s="207" customFormat="1">
      <c r="A8" s="203" t="s">
        <v>272</v>
      </c>
      <c r="B8" s="249" t="s">
        <v>287</v>
      </c>
      <c r="C8" s="521">
        <v>0.06</v>
      </c>
      <c r="D8" s="515">
        <v>93472836.561092243</v>
      </c>
      <c r="E8" s="640"/>
      <c r="F8" s="640"/>
    </row>
    <row r="9" spans="1:6" s="207" customFormat="1">
      <c r="A9" s="203" t="s">
        <v>273</v>
      </c>
      <c r="B9" s="249" t="s">
        <v>288</v>
      </c>
      <c r="C9" s="521">
        <v>0.08</v>
      </c>
      <c r="D9" s="515">
        <v>124630448.74812301</v>
      </c>
      <c r="E9" s="640"/>
      <c r="F9" s="640"/>
    </row>
    <row r="10" spans="1:6" s="207" customFormat="1">
      <c r="A10" s="201" t="s">
        <v>274</v>
      </c>
      <c r="B10" s="248" t="s">
        <v>289</v>
      </c>
      <c r="C10" s="475"/>
      <c r="D10" s="516"/>
      <c r="E10" s="640"/>
      <c r="F10" s="640"/>
    </row>
    <row r="11" spans="1:6" s="208" customFormat="1">
      <c r="A11" s="204" t="s">
        <v>275</v>
      </c>
      <c r="B11" s="247" t="s">
        <v>354</v>
      </c>
      <c r="C11" s="522">
        <v>2.5000000000000001E-2</v>
      </c>
      <c r="D11" s="517">
        <v>38947015.233788438</v>
      </c>
      <c r="E11" s="640"/>
      <c r="F11" s="640"/>
    </row>
    <row r="12" spans="1:6" s="208" customFormat="1">
      <c r="A12" s="204" t="s">
        <v>276</v>
      </c>
      <c r="B12" s="247" t="s">
        <v>290</v>
      </c>
      <c r="C12" s="522">
        <v>2.5000000000000001E-3</v>
      </c>
      <c r="D12" s="517">
        <v>3894701.5233788439</v>
      </c>
      <c r="E12" s="640"/>
      <c r="F12" s="640"/>
    </row>
    <row r="13" spans="1:6" s="208" customFormat="1">
      <c r="A13" s="204" t="s">
        <v>277</v>
      </c>
      <c r="B13" s="247" t="s">
        <v>291</v>
      </c>
      <c r="C13" s="522">
        <v>0</v>
      </c>
      <c r="D13" s="517">
        <v>0</v>
      </c>
      <c r="E13" s="640"/>
      <c r="F13" s="640"/>
    </row>
    <row r="14" spans="1:6" s="208" customFormat="1">
      <c r="A14" s="201" t="s">
        <v>278</v>
      </c>
      <c r="B14" s="248" t="s">
        <v>351</v>
      </c>
      <c r="C14" s="523"/>
      <c r="D14" s="516"/>
      <c r="E14" s="640"/>
      <c r="F14" s="640"/>
    </row>
    <row r="15" spans="1:6" s="208" customFormat="1">
      <c r="A15" s="204">
        <v>3.1</v>
      </c>
      <c r="B15" s="247" t="s">
        <v>296</v>
      </c>
      <c r="C15" s="522">
        <v>0.11225189265372142</v>
      </c>
      <c r="D15" s="517">
        <v>174875046.92824289</v>
      </c>
      <c r="E15" s="640"/>
      <c r="F15" s="640"/>
    </row>
    <row r="16" spans="1:6" s="208" customFormat="1">
      <c r="A16" s="204">
        <v>3.2</v>
      </c>
      <c r="B16" s="247" t="s">
        <v>297</v>
      </c>
      <c r="C16" s="522">
        <v>0.13114577241884257</v>
      </c>
      <c r="D16" s="517">
        <v>204309455.8497445</v>
      </c>
      <c r="E16" s="640"/>
      <c r="F16" s="640"/>
    </row>
    <row r="17" spans="1:6" s="207" customFormat="1">
      <c r="A17" s="204">
        <v>3.3</v>
      </c>
      <c r="B17" s="247" t="s">
        <v>298</v>
      </c>
      <c r="C17" s="522">
        <v>0.15600614053084411</v>
      </c>
      <c r="D17" s="517">
        <v>243038941.272773</v>
      </c>
      <c r="E17" s="640"/>
      <c r="F17" s="640"/>
    </row>
    <row r="18" spans="1:6" s="146" customFormat="1" ht="12.75" customHeight="1">
      <c r="A18" s="250"/>
      <c r="B18" s="251" t="s">
        <v>350</v>
      </c>
      <c r="C18" s="475" t="s">
        <v>282</v>
      </c>
      <c r="D18" s="518" t="s">
        <v>283</v>
      </c>
      <c r="E18" s="640"/>
      <c r="F18" s="640"/>
    </row>
    <row r="19" spans="1:6" s="207" customFormat="1">
      <c r="A19" s="205">
        <v>4</v>
      </c>
      <c r="B19" s="247" t="s">
        <v>292</v>
      </c>
      <c r="C19" s="522">
        <v>0.18475189265372144</v>
      </c>
      <c r="D19" s="515">
        <v>287821391.10622936</v>
      </c>
      <c r="E19" s="640"/>
      <c r="F19" s="640"/>
    </row>
    <row r="20" spans="1:6" s="207" customFormat="1">
      <c r="A20" s="205">
        <v>5</v>
      </c>
      <c r="B20" s="247" t="s">
        <v>90</v>
      </c>
      <c r="C20" s="522">
        <v>0.21864577241884256</v>
      </c>
      <c r="D20" s="515">
        <v>340624009.16800404</v>
      </c>
      <c r="E20" s="640"/>
      <c r="F20" s="640"/>
    </row>
    <row r="21" spans="1:6" s="207" customFormat="1" ht="13.5" thickBot="1">
      <c r="A21" s="209" t="s">
        <v>279</v>
      </c>
      <c r="B21" s="210" t="s">
        <v>293</v>
      </c>
      <c r="C21" s="524">
        <v>0.26350614053084409</v>
      </c>
      <c r="D21" s="519">
        <v>410511106.77806324</v>
      </c>
      <c r="E21" s="640"/>
      <c r="F21" s="640"/>
    </row>
    <row r="23" spans="1:6" ht="51">
      <c r="B23" s="174" t="s">
        <v>353</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9"/>
  <sheetViews>
    <sheetView zoomScale="90" zoomScaleNormal="90" workbookViewId="0">
      <pane xSplit="1" ySplit="5" topLeftCell="B6" activePane="bottomRight" state="frozen"/>
      <selection activeCell="B47" sqref="B47"/>
      <selection pane="topRight" activeCell="B47" sqref="B47"/>
      <selection pane="bottomLeft" activeCell="B47" sqref="B47"/>
      <selection pane="bottomRight"/>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12.28515625" style="5" bestFit="1" customWidth="1"/>
    <col min="6" max="16384" width="9.140625" style="5"/>
  </cols>
  <sheetData>
    <row r="1" spans="1:6">
      <c r="A1" s="2" t="s">
        <v>30</v>
      </c>
      <c r="B1" s="3" t="str">
        <f>'Info '!C2</f>
        <v>JSC Cartu Bank</v>
      </c>
      <c r="E1" s="4"/>
      <c r="F1" s="4"/>
    </row>
    <row r="2" spans="1:6" s="2" customFormat="1" ht="15.75" customHeight="1">
      <c r="A2" s="2" t="s">
        <v>31</v>
      </c>
      <c r="B2" s="510">
        <f>'1. key ratios '!B2</f>
        <v>45382</v>
      </c>
    </row>
    <row r="3" spans="1:6" s="2" customFormat="1" ht="15.75" customHeight="1">
      <c r="A3" s="63"/>
    </row>
    <row r="4" spans="1:6" s="2" customFormat="1" ht="15.75" customHeight="1" thickBot="1">
      <c r="A4" s="2" t="s">
        <v>47</v>
      </c>
      <c r="B4" s="133" t="s">
        <v>178</v>
      </c>
      <c r="D4" s="14" t="s">
        <v>35</v>
      </c>
    </row>
    <row r="5" spans="1:6" ht="25.5">
      <c r="A5" s="64" t="s">
        <v>6</v>
      </c>
      <c r="B5" s="153" t="s">
        <v>218</v>
      </c>
      <c r="C5" s="65" t="s">
        <v>658</v>
      </c>
      <c r="D5" s="66" t="s">
        <v>49</v>
      </c>
    </row>
    <row r="6" spans="1:6" ht="15.75">
      <c r="A6" s="316">
        <v>1</v>
      </c>
      <c r="B6" s="317" t="s">
        <v>559</v>
      </c>
      <c r="C6" s="525">
        <f>SUM(C7:C9)</f>
        <v>887759109.6606648</v>
      </c>
      <c r="D6" s="476"/>
      <c r="E6" s="67"/>
      <c r="F6" s="541"/>
    </row>
    <row r="7" spans="1:6" ht="15.75">
      <c r="A7" s="316">
        <v>1.1000000000000001</v>
      </c>
      <c r="B7" s="318" t="s">
        <v>560</v>
      </c>
      <c r="C7" s="526">
        <v>34773791.695</v>
      </c>
      <c r="D7" s="477"/>
      <c r="E7" s="67"/>
      <c r="F7" s="541"/>
    </row>
    <row r="8" spans="1:6" ht="15.75">
      <c r="A8" s="316">
        <v>1.2</v>
      </c>
      <c r="B8" s="318" t="s">
        <v>561</v>
      </c>
      <c r="C8" s="526">
        <v>259080648.40675205</v>
      </c>
      <c r="D8" s="477"/>
      <c r="E8" s="67"/>
      <c r="F8" s="541"/>
    </row>
    <row r="9" spans="1:6" ht="15.75">
      <c r="A9" s="316">
        <v>1.3</v>
      </c>
      <c r="B9" s="318" t="s">
        <v>562</v>
      </c>
      <c r="C9" s="526">
        <v>593904669.55891275</v>
      </c>
      <c r="D9" s="477"/>
      <c r="E9" s="67"/>
      <c r="F9" s="541"/>
    </row>
    <row r="10" spans="1:6" ht="15.75">
      <c r="A10" s="316">
        <v>2</v>
      </c>
      <c r="B10" s="319" t="s">
        <v>563</v>
      </c>
      <c r="C10" s="527">
        <v>0</v>
      </c>
      <c r="D10" s="477"/>
      <c r="E10" s="67"/>
      <c r="F10" s="541"/>
    </row>
    <row r="11" spans="1:6" ht="15.75">
      <c r="A11" s="316">
        <v>2.1</v>
      </c>
      <c r="B11" s="320" t="s">
        <v>564</v>
      </c>
      <c r="C11" s="528">
        <v>0</v>
      </c>
      <c r="D11" s="478"/>
      <c r="E11" s="67"/>
      <c r="F11" s="541"/>
    </row>
    <row r="12" spans="1:6" ht="15.75">
      <c r="A12" s="316">
        <v>3</v>
      </c>
      <c r="B12" s="321" t="s">
        <v>565</v>
      </c>
      <c r="C12" s="529">
        <v>0</v>
      </c>
      <c r="D12" s="478"/>
      <c r="E12" s="67"/>
      <c r="F12" s="541"/>
    </row>
    <row r="13" spans="1:6" ht="15.75">
      <c r="A13" s="316">
        <v>4</v>
      </c>
      <c r="B13" s="322" t="s">
        <v>566</v>
      </c>
      <c r="C13" s="529">
        <v>0</v>
      </c>
      <c r="D13" s="478"/>
      <c r="E13" s="67"/>
      <c r="F13" s="541"/>
    </row>
    <row r="14" spans="1:6" ht="15.75">
      <c r="A14" s="316">
        <v>5</v>
      </c>
      <c r="B14" s="323" t="s">
        <v>567</v>
      </c>
      <c r="C14" s="529">
        <f>SUM(C15:C17)</f>
        <v>7430017.2699999996</v>
      </c>
      <c r="D14" s="478"/>
      <c r="E14" s="67"/>
      <c r="F14" s="541"/>
    </row>
    <row r="15" spans="1:6" ht="15.75">
      <c r="A15" s="316">
        <v>5.0999999999999996</v>
      </c>
      <c r="B15" s="324" t="s">
        <v>568</v>
      </c>
      <c r="C15" s="526">
        <v>168050</v>
      </c>
      <c r="D15" s="478"/>
      <c r="E15" s="67"/>
      <c r="F15" s="541"/>
    </row>
    <row r="16" spans="1:6" ht="15.75">
      <c r="A16" s="316">
        <v>5.2</v>
      </c>
      <c r="B16" s="324" t="s">
        <v>569</v>
      </c>
      <c r="C16" s="526">
        <v>7261967.2699999996</v>
      </c>
      <c r="D16" s="477"/>
      <c r="E16" s="67"/>
      <c r="F16" s="541"/>
    </row>
    <row r="17" spans="1:6" ht="15.75">
      <c r="A17" s="316">
        <v>5.3</v>
      </c>
      <c r="B17" s="325" t="s">
        <v>570</v>
      </c>
      <c r="C17" s="526">
        <v>0</v>
      </c>
      <c r="D17" s="477"/>
      <c r="E17" s="67"/>
      <c r="F17" s="541"/>
    </row>
    <row r="18" spans="1:6" ht="15.75">
      <c r="A18" s="316">
        <v>6</v>
      </c>
      <c r="B18" s="321" t="s">
        <v>571</v>
      </c>
      <c r="C18" s="527">
        <f>SUM(C19:C20)</f>
        <v>860971446.01170754</v>
      </c>
      <c r="D18" s="477"/>
      <c r="E18" s="67"/>
      <c r="F18" s="541"/>
    </row>
    <row r="19" spans="1:6" ht="15.75">
      <c r="A19" s="316">
        <v>6.1</v>
      </c>
      <c r="B19" s="324" t="s">
        <v>569</v>
      </c>
      <c r="C19" s="528">
        <v>55307827.515800282</v>
      </c>
      <c r="D19" s="477"/>
      <c r="E19" s="67"/>
      <c r="F19" s="541"/>
    </row>
    <row r="20" spans="1:6" ht="15.75">
      <c r="A20" s="316">
        <v>6.2</v>
      </c>
      <c r="B20" s="325" t="s">
        <v>570</v>
      </c>
      <c r="C20" s="528">
        <v>805663618.49590731</v>
      </c>
      <c r="D20" s="477"/>
      <c r="E20" s="67"/>
      <c r="F20" s="541"/>
    </row>
    <row r="21" spans="1:6" ht="15.75">
      <c r="A21" s="316">
        <v>7</v>
      </c>
      <c r="B21" s="319" t="s">
        <v>572</v>
      </c>
      <c r="C21" s="529">
        <v>9372300</v>
      </c>
      <c r="D21" s="477"/>
      <c r="E21" s="67"/>
      <c r="F21" s="541"/>
    </row>
    <row r="22" spans="1:6" ht="15.75">
      <c r="A22" s="316">
        <v>8</v>
      </c>
      <c r="B22" s="326" t="s">
        <v>573</v>
      </c>
      <c r="C22" s="527">
        <v>0</v>
      </c>
      <c r="D22" s="477"/>
      <c r="E22" s="67"/>
      <c r="F22" s="541"/>
    </row>
    <row r="23" spans="1:6" ht="15.75">
      <c r="A23" s="316">
        <v>9</v>
      </c>
      <c r="B23" s="322" t="s">
        <v>574</v>
      </c>
      <c r="C23" s="527">
        <f>SUM(C24:C25)</f>
        <v>19789476.290586315</v>
      </c>
      <c r="D23" s="479"/>
      <c r="E23" s="67"/>
      <c r="F23" s="541"/>
    </row>
    <row r="24" spans="1:6" ht="15.75">
      <c r="A24" s="316">
        <v>9.1</v>
      </c>
      <c r="B24" s="324" t="s">
        <v>575</v>
      </c>
      <c r="C24" s="530">
        <v>19789476.290586315</v>
      </c>
      <c r="D24" s="480"/>
      <c r="E24" s="67"/>
      <c r="F24" s="541"/>
    </row>
    <row r="25" spans="1:6" ht="15.75">
      <c r="A25" s="316">
        <v>9.1999999999999993</v>
      </c>
      <c r="B25" s="324" t="s">
        <v>576</v>
      </c>
      <c r="C25" s="531">
        <v>0</v>
      </c>
      <c r="D25" s="481"/>
      <c r="E25" s="67"/>
      <c r="F25" s="541"/>
    </row>
    <row r="26" spans="1:6" ht="15.75">
      <c r="A26" s="316">
        <v>10</v>
      </c>
      <c r="B26" s="322" t="s">
        <v>577</v>
      </c>
      <c r="C26" s="532">
        <f>SUM(C27:C28)</f>
        <v>8818655.5500000026</v>
      </c>
      <c r="D26" s="459" t="s">
        <v>733</v>
      </c>
      <c r="E26" s="67"/>
      <c r="F26" s="541"/>
    </row>
    <row r="27" spans="1:6" ht="15.75">
      <c r="A27" s="316">
        <v>10.1</v>
      </c>
      <c r="B27" s="324" t="s">
        <v>578</v>
      </c>
      <c r="C27" s="526">
        <v>0</v>
      </c>
      <c r="D27" s="477"/>
      <c r="E27" s="67"/>
      <c r="F27" s="541"/>
    </row>
    <row r="28" spans="1:6" ht="15.75">
      <c r="A28" s="316">
        <v>10.199999999999999</v>
      </c>
      <c r="B28" s="324" t="s">
        <v>579</v>
      </c>
      <c r="C28" s="526">
        <v>8818655.5500000026</v>
      </c>
      <c r="D28" s="477"/>
      <c r="E28" s="67"/>
      <c r="F28" s="541"/>
    </row>
    <row r="29" spans="1:6" ht="15.75">
      <c r="A29" s="316">
        <v>11</v>
      </c>
      <c r="B29" s="322" t="s">
        <v>580</v>
      </c>
      <c r="C29" s="527">
        <v>0</v>
      </c>
      <c r="D29" s="477"/>
      <c r="E29" s="67"/>
      <c r="F29" s="541"/>
    </row>
    <row r="30" spans="1:6" ht="15.75">
      <c r="A30" s="316">
        <v>11.1</v>
      </c>
      <c r="B30" s="324" t="s">
        <v>581</v>
      </c>
      <c r="C30" s="526">
        <v>0</v>
      </c>
      <c r="D30" s="477"/>
      <c r="E30" s="67"/>
      <c r="F30" s="541"/>
    </row>
    <row r="31" spans="1:6" ht="15.75">
      <c r="A31" s="316">
        <v>11.2</v>
      </c>
      <c r="B31" s="324" t="s">
        <v>582</v>
      </c>
      <c r="C31" s="526">
        <v>0</v>
      </c>
      <c r="D31" s="477"/>
      <c r="E31" s="67"/>
      <c r="F31" s="541"/>
    </row>
    <row r="32" spans="1:6" ht="15.75">
      <c r="A32" s="316">
        <v>13</v>
      </c>
      <c r="B32" s="322" t="s">
        <v>583</v>
      </c>
      <c r="C32" s="527">
        <v>91638464.498964429</v>
      </c>
      <c r="D32" s="477"/>
      <c r="E32" s="67"/>
      <c r="F32" s="541"/>
    </row>
    <row r="33" spans="1:6" ht="15.75">
      <c r="A33" s="316">
        <v>13.1</v>
      </c>
      <c r="B33" s="327" t="s">
        <v>584</v>
      </c>
      <c r="C33" s="526">
        <v>89386501.917664424</v>
      </c>
      <c r="D33" s="477"/>
      <c r="E33" s="67"/>
      <c r="F33" s="541"/>
    </row>
    <row r="34" spans="1:6" ht="15.75">
      <c r="A34" s="316">
        <v>13.2</v>
      </c>
      <c r="B34" s="327" t="s">
        <v>585</v>
      </c>
      <c r="C34" s="530">
        <v>0</v>
      </c>
      <c r="D34" s="480"/>
      <c r="E34" s="67"/>
      <c r="F34" s="541"/>
    </row>
    <row r="35" spans="1:6" ht="15.75">
      <c r="A35" s="316">
        <v>14</v>
      </c>
      <c r="B35" s="328" t="s">
        <v>586</v>
      </c>
      <c r="C35" s="533">
        <f>SUM(C6,C10,C12,C13,C14,C18,C21,C22,C23,C26,C29,C32)</f>
        <v>1885779469.2819228</v>
      </c>
      <c r="D35" s="480"/>
      <c r="E35" s="67"/>
      <c r="F35" s="541"/>
    </row>
    <row r="36" spans="1:6" ht="15.75">
      <c r="A36" s="316"/>
      <c r="B36" s="329" t="s">
        <v>587</v>
      </c>
      <c r="C36" s="534"/>
      <c r="D36" s="482"/>
      <c r="E36" s="67"/>
      <c r="F36" s="541"/>
    </row>
    <row r="37" spans="1:6" ht="15.75">
      <c r="A37" s="316">
        <v>15</v>
      </c>
      <c r="B37" s="330" t="s">
        <v>588</v>
      </c>
      <c r="C37" s="531">
        <v>0</v>
      </c>
      <c r="D37" s="481"/>
      <c r="E37" s="67"/>
      <c r="F37" s="541"/>
    </row>
    <row r="38" spans="1:6" ht="15.75">
      <c r="A38" s="331">
        <v>15.1</v>
      </c>
      <c r="B38" s="332" t="s">
        <v>564</v>
      </c>
      <c r="C38" s="526">
        <v>0</v>
      </c>
      <c r="D38" s="477"/>
      <c r="E38" s="67"/>
      <c r="F38" s="541"/>
    </row>
    <row r="39" spans="1:6" ht="15.75">
      <c r="A39" s="331">
        <v>16</v>
      </c>
      <c r="B39" s="319" t="s">
        <v>589</v>
      </c>
      <c r="C39" s="527">
        <v>0</v>
      </c>
      <c r="D39" s="477"/>
      <c r="E39" s="67"/>
      <c r="F39" s="541"/>
    </row>
    <row r="40" spans="1:6" ht="15.75">
      <c r="A40" s="331">
        <v>17</v>
      </c>
      <c r="B40" s="319" t="s">
        <v>590</v>
      </c>
      <c r="C40" s="527">
        <f>SUM(C41:C44)</f>
        <v>1384871608.9422421</v>
      </c>
      <c r="D40" s="477"/>
      <c r="E40" s="67"/>
      <c r="F40" s="541"/>
    </row>
    <row r="41" spans="1:6" ht="15.75">
      <c r="A41" s="331">
        <v>17.100000000000001</v>
      </c>
      <c r="B41" s="333" t="s">
        <v>591</v>
      </c>
      <c r="C41" s="526">
        <v>1377689107.352</v>
      </c>
      <c r="D41" s="477"/>
      <c r="E41" s="67"/>
      <c r="F41" s="541"/>
    </row>
    <row r="42" spans="1:6" ht="15.75">
      <c r="A42" s="331">
        <v>17.2</v>
      </c>
      <c r="B42" s="334" t="s">
        <v>592</v>
      </c>
      <c r="C42" s="530">
        <v>0</v>
      </c>
      <c r="D42" s="480"/>
      <c r="E42" s="67"/>
      <c r="F42" s="541"/>
    </row>
    <row r="43" spans="1:6" ht="15.75">
      <c r="A43" s="331">
        <v>17.3</v>
      </c>
      <c r="B43" s="370" t="s">
        <v>593</v>
      </c>
      <c r="C43" s="535">
        <v>0</v>
      </c>
      <c r="D43" s="483"/>
      <c r="E43" s="67"/>
      <c r="F43" s="541"/>
    </row>
    <row r="44" spans="1:6" ht="15.75">
      <c r="A44" s="331">
        <v>17.399999999999999</v>
      </c>
      <c r="B44" s="371" t="s">
        <v>594</v>
      </c>
      <c r="C44" s="535">
        <v>7182501.590242127</v>
      </c>
      <c r="D44" s="483"/>
      <c r="E44" s="67"/>
      <c r="F44" s="541"/>
    </row>
    <row r="45" spans="1:6" ht="15.75">
      <c r="A45" s="331">
        <v>18</v>
      </c>
      <c r="B45" s="342" t="s">
        <v>595</v>
      </c>
      <c r="C45" s="536">
        <v>269560.96339507133</v>
      </c>
      <c r="D45" s="483"/>
      <c r="E45" s="67"/>
      <c r="F45" s="541"/>
    </row>
    <row r="46" spans="1:6" ht="15.75">
      <c r="A46" s="331">
        <v>19</v>
      </c>
      <c r="B46" s="342" t="s">
        <v>596</v>
      </c>
      <c r="C46" s="537">
        <v>3105084.071337983</v>
      </c>
      <c r="D46" s="484"/>
      <c r="E46" s="67"/>
      <c r="F46" s="541"/>
    </row>
    <row r="47" spans="1:6" ht="15.75">
      <c r="A47" s="331">
        <v>19.100000000000001</v>
      </c>
      <c r="B47" s="372" t="s">
        <v>597</v>
      </c>
      <c r="C47" s="538">
        <v>842464.60882404004</v>
      </c>
      <c r="D47" s="484"/>
      <c r="E47" s="67"/>
      <c r="F47" s="541"/>
    </row>
    <row r="48" spans="1:6" ht="15.75">
      <c r="A48" s="331">
        <v>19.2</v>
      </c>
      <c r="B48" s="372" t="s">
        <v>598</v>
      </c>
      <c r="C48" s="538">
        <v>2262619.4625139432</v>
      </c>
      <c r="D48" s="484"/>
      <c r="E48" s="67"/>
      <c r="F48" s="541"/>
    </row>
    <row r="49" spans="1:6" ht="15.75">
      <c r="A49" s="331">
        <v>20</v>
      </c>
      <c r="B49" s="337" t="s">
        <v>599</v>
      </c>
      <c r="C49" s="537">
        <v>81288410.09379977</v>
      </c>
      <c r="D49" s="459" t="s">
        <v>734</v>
      </c>
      <c r="E49" s="67"/>
      <c r="F49" s="541"/>
    </row>
    <row r="50" spans="1:6" ht="15.75">
      <c r="A50" s="331">
        <v>21</v>
      </c>
      <c r="B50" s="373" t="s">
        <v>600</v>
      </c>
      <c r="C50" s="537">
        <v>878200.84710000001</v>
      </c>
      <c r="D50" s="484"/>
      <c r="E50" s="67"/>
      <c r="F50" s="541"/>
    </row>
    <row r="51" spans="1:6" ht="15.75">
      <c r="A51" s="331">
        <v>21.1</v>
      </c>
      <c r="B51" s="334" t="s">
        <v>601</v>
      </c>
      <c r="C51" s="538">
        <v>0</v>
      </c>
      <c r="D51" s="484"/>
      <c r="E51" s="67"/>
      <c r="F51" s="541"/>
    </row>
    <row r="52" spans="1:6" ht="15.75">
      <c r="A52" s="331">
        <v>22</v>
      </c>
      <c r="B52" s="338" t="s">
        <v>602</v>
      </c>
      <c r="C52" s="537">
        <v>1470412864.9178751</v>
      </c>
      <c r="D52" s="484"/>
      <c r="E52" s="67"/>
      <c r="F52" s="541"/>
    </row>
    <row r="53" spans="1:6" ht="15.75">
      <c r="A53" s="331"/>
      <c r="B53" s="339" t="s">
        <v>603</v>
      </c>
      <c r="C53" s="539">
        <v>0</v>
      </c>
      <c r="D53" s="484"/>
      <c r="E53" s="67"/>
      <c r="F53" s="541"/>
    </row>
    <row r="54" spans="1:6" ht="15.75">
      <c r="A54" s="331">
        <v>23</v>
      </c>
      <c r="B54" s="337" t="s">
        <v>604</v>
      </c>
      <c r="C54" s="536">
        <v>114430000</v>
      </c>
      <c r="D54" s="459" t="s">
        <v>735</v>
      </c>
      <c r="E54" s="67"/>
      <c r="F54" s="541"/>
    </row>
    <row r="55" spans="1:6" ht="15.75">
      <c r="A55" s="331">
        <v>24</v>
      </c>
      <c r="B55" s="337" t="s">
        <v>605</v>
      </c>
      <c r="C55" s="536">
        <v>0</v>
      </c>
      <c r="D55" s="484"/>
      <c r="E55" s="67"/>
      <c r="F55" s="541"/>
    </row>
    <row r="56" spans="1:6" ht="15.75">
      <c r="A56" s="331">
        <v>25</v>
      </c>
      <c r="B56" s="342" t="s">
        <v>606</v>
      </c>
      <c r="C56" s="536">
        <v>0</v>
      </c>
      <c r="D56" s="484"/>
      <c r="E56" s="67"/>
      <c r="F56" s="541"/>
    </row>
    <row r="57" spans="1:6" ht="15.75">
      <c r="A57" s="331">
        <v>26</v>
      </c>
      <c r="B57" s="342" t="s">
        <v>607</v>
      </c>
      <c r="C57" s="536">
        <v>0</v>
      </c>
      <c r="D57" s="484"/>
      <c r="E57" s="67"/>
      <c r="F57" s="541"/>
    </row>
    <row r="58" spans="1:6" ht="15.75">
      <c r="A58" s="331">
        <v>27</v>
      </c>
      <c r="B58" s="342" t="s">
        <v>608</v>
      </c>
      <c r="C58" s="536">
        <v>25763611.367281228</v>
      </c>
      <c r="D58" s="484"/>
      <c r="E58" s="67"/>
      <c r="F58" s="541"/>
    </row>
    <row r="59" spans="1:6" ht="15.75">
      <c r="A59" s="331">
        <v>27.1</v>
      </c>
      <c r="B59" s="371" t="s">
        <v>609</v>
      </c>
      <c r="C59" s="535">
        <v>25763611.367281228</v>
      </c>
      <c r="D59" s="459" t="s">
        <v>736</v>
      </c>
      <c r="E59" s="67"/>
      <c r="F59" s="541"/>
    </row>
    <row r="60" spans="1:6" ht="15.75">
      <c r="A60" s="331">
        <v>27.2</v>
      </c>
      <c r="B60" s="371" t="s">
        <v>610</v>
      </c>
      <c r="C60" s="535">
        <v>0</v>
      </c>
      <c r="D60" s="484"/>
      <c r="E60" s="67"/>
      <c r="F60" s="541"/>
    </row>
    <row r="61" spans="1:6" ht="15.75">
      <c r="A61" s="331">
        <v>28</v>
      </c>
      <c r="B61" s="340" t="s">
        <v>611</v>
      </c>
      <c r="C61" s="536">
        <v>0</v>
      </c>
      <c r="D61" s="484"/>
      <c r="E61" s="67"/>
      <c r="F61" s="541"/>
    </row>
    <row r="62" spans="1:6" ht="15.75">
      <c r="A62" s="331">
        <v>29</v>
      </c>
      <c r="B62" s="342" t="s">
        <v>612</v>
      </c>
      <c r="C62" s="536">
        <v>66516.79056600749</v>
      </c>
      <c r="D62" s="484"/>
      <c r="E62" s="67"/>
      <c r="F62" s="541"/>
    </row>
    <row r="63" spans="1:6" ht="15.75">
      <c r="A63" s="331">
        <v>29.1</v>
      </c>
      <c r="B63" s="374" t="s">
        <v>613</v>
      </c>
      <c r="C63" s="535">
        <v>0</v>
      </c>
      <c r="D63" s="484"/>
      <c r="E63" s="67"/>
      <c r="F63" s="541"/>
    </row>
    <row r="64" spans="1:6" ht="15.75">
      <c r="A64" s="331">
        <v>29.2</v>
      </c>
      <c r="B64" s="372" t="s">
        <v>614</v>
      </c>
      <c r="C64" s="535">
        <v>0</v>
      </c>
      <c r="D64" s="484"/>
      <c r="E64" s="67"/>
      <c r="F64" s="541"/>
    </row>
    <row r="65" spans="1:6" ht="15.75">
      <c r="A65" s="331">
        <v>29.3</v>
      </c>
      <c r="B65" s="372" t="s">
        <v>615</v>
      </c>
      <c r="C65" s="535">
        <v>66516.79056600749</v>
      </c>
      <c r="D65" s="459" t="s">
        <v>737</v>
      </c>
      <c r="E65" s="67"/>
      <c r="F65" s="541"/>
    </row>
    <row r="66" spans="1:6" ht="15.75">
      <c r="A66" s="331">
        <v>30</v>
      </c>
      <c r="B66" s="342" t="s">
        <v>616</v>
      </c>
      <c r="C66" s="536">
        <v>275106472.01680094</v>
      </c>
      <c r="D66" s="459" t="s">
        <v>738</v>
      </c>
      <c r="E66" s="67"/>
      <c r="F66" s="541"/>
    </row>
    <row r="67" spans="1:6" ht="15.75">
      <c r="A67" s="331">
        <v>31</v>
      </c>
      <c r="B67" s="375" t="s">
        <v>617</v>
      </c>
      <c r="C67" s="536">
        <v>415366600.17464817</v>
      </c>
      <c r="D67" s="484"/>
      <c r="E67" s="67"/>
      <c r="F67" s="541"/>
    </row>
    <row r="68" spans="1:6" ht="15.75">
      <c r="A68" s="331">
        <v>32</v>
      </c>
      <c r="B68" s="342" t="s">
        <v>618</v>
      </c>
      <c r="C68" s="536">
        <v>1885779465.0925231</v>
      </c>
      <c r="D68" s="484"/>
      <c r="E68" s="67"/>
      <c r="F68" s="541"/>
    </row>
    <row r="69" spans="1:6">
      <c r="E69" s="6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2"/>
  <sheetViews>
    <sheetView zoomScale="80" zoomScaleNormal="80" workbookViewId="0"/>
  </sheetViews>
  <sheetFormatPr defaultColWidth="9.140625" defaultRowHeight="12.75"/>
  <cols>
    <col min="1" max="1" width="10.5703125" style="4" bestFit="1" customWidth="1"/>
    <col min="2" max="2" width="95" style="4" customWidth="1"/>
    <col min="3" max="3" width="15" style="4" bestFit="1" customWidth="1"/>
    <col min="4" max="4" width="16.5703125" style="4" bestFit="1" customWidth="1"/>
    <col min="5" max="5" width="15" style="4" bestFit="1" customWidth="1"/>
    <col min="6" max="6" width="16.5703125" style="4" bestFit="1" customWidth="1"/>
    <col min="7" max="7" width="13.140625" style="4" bestFit="1" customWidth="1"/>
    <col min="8" max="8" width="13.42578125" style="4" bestFit="1" customWidth="1"/>
    <col min="9" max="9" width="15" style="4" bestFit="1" customWidth="1"/>
    <col min="10" max="10" width="13.42578125" style="4" bestFit="1" customWidth="1"/>
    <col min="11" max="11" width="13.140625" style="4" bestFit="1" customWidth="1"/>
    <col min="12" max="12" width="13.140625" style="13" bestFit="1" customWidth="1"/>
    <col min="13" max="13" width="16.5703125" style="13" bestFit="1" customWidth="1"/>
    <col min="14" max="14" width="14" style="13" bestFit="1" customWidth="1"/>
    <col min="15" max="16" width="13.140625" style="13" bestFit="1" customWidth="1"/>
    <col min="17" max="17" width="14.7109375" style="13" customWidth="1"/>
    <col min="18" max="18" width="13.140625" style="13" bestFit="1" customWidth="1"/>
    <col min="19" max="19" width="34.85546875" style="13" customWidth="1"/>
    <col min="20" max="16384" width="9.140625" style="13"/>
  </cols>
  <sheetData>
    <row r="1" spans="1:19">
      <c r="A1" s="2" t="s">
        <v>30</v>
      </c>
      <c r="B1" s="3" t="str">
        <f>'Info '!C2</f>
        <v>JSC Cartu Bank</v>
      </c>
    </row>
    <row r="2" spans="1:19">
      <c r="A2" s="2" t="s">
        <v>31</v>
      </c>
      <c r="B2" s="510">
        <f>'1. key ratios '!B2</f>
        <v>45382</v>
      </c>
    </row>
    <row r="4" spans="1:19" ht="26.25" thickBot="1">
      <c r="A4" s="4" t="s">
        <v>146</v>
      </c>
      <c r="B4" s="168" t="s">
        <v>251</v>
      </c>
    </row>
    <row r="5" spans="1:19" s="160" customFormat="1">
      <c r="A5" s="155"/>
      <c r="B5" s="156"/>
      <c r="C5" s="157" t="s">
        <v>0</v>
      </c>
      <c r="D5" s="157" t="s">
        <v>1</v>
      </c>
      <c r="E5" s="157" t="s">
        <v>2</v>
      </c>
      <c r="F5" s="157" t="s">
        <v>3</v>
      </c>
      <c r="G5" s="157" t="s">
        <v>4</v>
      </c>
      <c r="H5" s="157" t="s">
        <v>5</v>
      </c>
      <c r="I5" s="157" t="s">
        <v>8</v>
      </c>
      <c r="J5" s="157" t="s">
        <v>9</v>
      </c>
      <c r="K5" s="157" t="s">
        <v>10</v>
      </c>
      <c r="L5" s="157" t="s">
        <v>11</v>
      </c>
      <c r="M5" s="157" t="s">
        <v>12</v>
      </c>
      <c r="N5" s="157" t="s">
        <v>13</v>
      </c>
      <c r="O5" s="157" t="s">
        <v>235</v>
      </c>
      <c r="P5" s="157" t="s">
        <v>236</v>
      </c>
      <c r="Q5" s="157" t="s">
        <v>237</v>
      </c>
      <c r="R5" s="158" t="s">
        <v>238</v>
      </c>
      <c r="S5" s="159" t="s">
        <v>239</v>
      </c>
    </row>
    <row r="6" spans="1:19" s="160" customFormat="1" ht="99" customHeight="1">
      <c r="A6" s="161"/>
      <c r="B6" s="683" t="s">
        <v>240</v>
      </c>
      <c r="C6" s="679">
        <v>0</v>
      </c>
      <c r="D6" s="680"/>
      <c r="E6" s="679">
        <v>0.2</v>
      </c>
      <c r="F6" s="680"/>
      <c r="G6" s="679">
        <v>0.35</v>
      </c>
      <c r="H6" s="680"/>
      <c r="I6" s="679">
        <v>0.5</v>
      </c>
      <c r="J6" s="680"/>
      <c r="K6" s="679">
        <v>0.75</v>
      </c>
      <c r="L6" s="680"/>
      <c r="M6" s="679">
        <v>1</v>
      </c>
      <c r="N6" s="680"/>
      <c r="O6" s="679">
        <v>1.5</v>
      </c>
      <c r="P6" s="680"/>
      <c r="Q6" s="679">
        <v>2.5</v>
      </c>
      <c r="R6" s="680"/>
      <c r="S6" s="681" t="s">
        <v>145</v>
      </c>
    </row>
    <row r="7" spans="1:19" s="160" customFormat="1" ht="30.75" customHeight="1">
      <c r="A7" s="161"/>
      <c r="B7" s="684"/>
      <c r="C7" s="152" t="s">
        <v>148</v>
      </c>
      <c r="D7" s="152" t="s">
        <v>147</v>
      </c>
      <c r="E7" s="152" t="s">
        <v>148</v>
      </c>
      <c r="F7" s="152" t="s">
        <v>147</v>
      </c>
      <c r="G7" s="152" t="s">
        <v>148</v>
      </c>
      <c r="H7" s="152" t="s">
        <v>147</v>
      </c>
      <c r="I7" s="152" t="s">
        <v>148</v>
      </c>
      <c r="J7" s="152" t="s">
        <v>147</v>
      </c>
      <c r="K7" s="152" t="s">
        <v>148</v>
      </c>
      <c r="L7" s="152" t="s">
        <v>147</v>
      </c>
      <c r="M7" s="152" t="s">
        <v>148</v>
      </c>
      <c r="N7" s="152" t="s">
        <v>147</v>
      </c>
      <c r="O7" s="152" t="s">
        <v>148</v>
      </c>
      <c r="P7" s="152" t="s">
        <v>147</v>
      </c>
      <c r="Q7" s="152" t="s">
        <v>148</v>
      </c>
      <c r="R7" s="152" t="s">
        <v>147</v>
      </c>
      <c r="S7" s="682"/>
    </row>
    <row r="8" spans="1:19">
      <c r="A8" s="68">
        <v>1</v>
      </c>
      <c r="B8" s="1" t="s">
        <v>51</v>
      </c>
      <c r="C8" s="491">
        <v>48478506.955330595</v>
      </c>
      <c r="D8" s="491"/>
      <c r="E8" s="491">
        <v>0</v>
      </c>
      <c r="F8" s="547"/>
      <c r="G8" s="491">
        <v>0</v>
      </c>
      <c r="H8" s="491"/>
      <c r="I8" s="491">
        <v>0</v>
      </c>
      <c r="J8" s="491"/>
      <c r="K8" s="491">
        <v>0</v>
      </c>
      <c r="L8" s="491"/>
      <c r="M8" s="491">
        <v>239191371.07675207</v>
      </c>
      <c r="N8" s="491"/>
      <c r="O8" s="491">
        <v>0</v>
      </c>
      <c r="P8" s="491"/>
      <c r="Q8" s="491">
        <v>0</v>
      </c>
      <c r="R8" s="547"/>
      <c r="S8" s="289">
        <v>239191371.07675207</v>
      </c>
    </row>
    <row r="9" spans="1:19">
      <c r="A9" s="68">
        <v>2</v>
      </c>
      <c r="B9" s="1" t="s">
        <v>52</v>
      </c>
      <c r="C9" s="491">
        <v>0</v>
      </c>
      <c r="D9" s="491"/>
      <c r="E9" s="491">
        <v>0</v>
      </c>
      <c r="F9" s="491"/>
      <c r="G9" s="491">
        <v>0</v>
      </c>
      <c r="H9" s="491"/>
      <c r="I9" s="491">
        <v>0</v>
      </c>
      <c r="J9" s="491"/>
      <c r="K9" s="491">
        <v>0</v>
      </c>
      <c r="L9" s="491"/>
      <c r="M9" s="491">
        <v>0</v>
      </c>
      <c r="N9" s="491"/>
      <c r="O9" s="491">
        <v>0</v>
      </c>
      <c r="P9" s="491"/>
      <c r="Q9" s="491">
        <v>0</v>
      </c>
      <c r="R9" s="547"/>
      <c r="S9" s="289">
        <v>0</v>
      </c>
    </row>
    <row r="10" spans="1:19">
      <c r="A10" s="68">
        <v>3</v>
      </c>
      <c r="B10" s="1" t="s">
        <v>164</v>
      </c>
      <c r="C10" s="491">
        <v>0</v>
      </c>
      <c r="D10" s="491"/>
      <c r="E10" s="491">
        <v>0</v>
      </c>
      <c r="F10" s="491"/>
      <c r="G10" s="491">
        <v>0</v>
      </c>
      <c r="H10" s="491"/>
      <c r="I10" s="491">
        <v>0</v>
      </c>
      <c r="J10" s="491"/>
      <c r="K10" s="491">
        <v>0</v>
      </c>
      <c r="L10" s="491"/>
      <c r="M10" s="491">
        <v>0</v>
      </c>
      <c r="N10" s="491"/>
      <c r="O10" s="491">
        <v>0</v>
      </c>
      <c r="P10" s="491"/>
      <c r="Q10" s="491">
        <v>0</v>
      </c>
      <c r="R10" s="547"/>
      <c r="S10" s="289">
        <v>0</v>
      </c>
    </row>
    <row r="11" spans="1:19">
      <c r="A11" s="68">
        <v>4</v>
      </c>
      <c r="B11" s="1" t="s">
        <v>53</v>
      </c>
      <c r="C11" s="491">
        <v>0</v>
      </c>
      <c r="D11" s="491"/>
      <c r="E11" s="491">
        <v>0</v>
      </c>
      <c r="F11" s="491"/>
      <c r="G11" s="491">
        <v>0</v>
      </c>
      <c r="H11" s="491"/>
      <c r="I11" s="491">
        <v>0</v>
      </c>
      <c r="J11" s="491"/>
      <c r="K11" s="491">
        <v>0</v>
      </c>
      <c r="L11" s="491"/>
      <c r="M11" s="491">
        <v>0</v>
      </c>
      <c r="N11" s="491"/>
      <c r="O11" s="491">
        <v>0</v>
      </c>
      <c r="P11" s="491"/>
      <c r="Q11" s="491">
        <v>0</v>
      </c>
      <c r="R11" s="547"/>
      <c r="S11" s="289">
        <v>0</v>
      </c>
    </row>
    <row r="12" spans="1:19">
      <c r="A12" s="68">
        <v>5</v>
      </c>
      <c r="B12" s="1" t="s">
        <v>54</v>
      </c>
      <c r="C12" s="491">
        <v>0</v>
      </c>
      <c r="D12" s="491"/>
      <c r="E12" s="491">
        <v>0</v>
      </c>
      <c r="F12" s="491"/>
      <c r="G12" s="491">
        <v>0</v>
      </c>
      <c r="H12" s="491"/>
      <c r="I12" s="491">
        <v>0</v>
      </c>
      <c r="J12" s="491"/>
      <c r="K12" s="491">
        <v>0</v>
      </c>
      <c r="L12" s="491"/>
      <c r="M12" s="491">
        <v>0</v>
      </c>
      <c r="N12" s="491"/>
      <c r="O12" s="491">
        <v>0</v>
      </c>
      <c r="P12" s="491"/>
      <c r="Q12" s="491">
        <v>0</v>
      </c>
      <c r="R12" s="547"/>
      <c r="S12" s="289">
        <v>0</v>
      </c>
    </row>
    <row r="13" spans="1:19">
      <c r="A13" s="68">
        <v>6</v>
      </c>
      <c r="B13" s="1" t="s">
        <v>55</v>
      </c>
      <c r="C13" s="491">
        <v>0</v>
      </c>
      <c r="D13" s="491"/>
      <c r="E13" s="491">
        <v>447454671.59061277</v>
      </c>
      <c r="F13" s="491"/>
      <c r="G13" s="491">
        <v>0</v>
      </c>
      <c r="H13" s="491"/>
      <c r="I13" s="491">
        <v>146449997.9683001</v>
      </c>
      <c r="J13" s="491"/>
      <c r="K13" s="491">
        <v>0</v>
      </c>
      <c r="L13" s="491"/>
      <c r="M13" s="491">
        <v>0</v>
      </c>
      <c r="N13" s="491"/>
      <c r="O13" s="491">
        <v>0</v>
      </c>
      <c r="P13" s="491"/>
      <c r="Q13" s="491">
        <v>0</v>
      </c>
      <c r="R13" s="547"/>
      <c r="S13" s="289">
        <v>162715933.30227262</v>
      </c>
    </row>
    <row r="14" spans="1:19">
      <c r="A14" s="68">
        <v>7</v>
      </c>
      <c r="B14" s="1" t="s">
        <v>56</v>
      </c>
      <c r="C14" s="491">
        <v>0</v>
      </c>
      <c r="D14" s="491"/>
      <c r="E14" s="491">
        <v>0</v>
      </c>
      <c r="F14" s="491"/>
      <c r="G14" s="491">
        <v>0</v>
      </c>
      <c r="H14" s="491"/>
      <c r="I14" s="491">
        <v>0</v>
      </c>
      <c r="J14" s="491"/>
      <c r="K14" s="491">
        <v>0</v>
      </c>
      <c r="L14" s="491"/>
      <c r="M14" s="491">
        <v>750236830.86176383</v>
      </c>
      <c r="N14" s="491">
        <v>96253397.491019517</v>
      </c>
      <c r="O14" s="491">
        <v>0</v>
      </c>
      <c r="P14" s="491"/>
      <c r="Q14" s="491">
        <v>0</v>
      </c>
      <c r="R14" s="547"/>
      <c r="S14" s="289">
        <v>846490228.35278332</v>
      </c>
    </row>
    <row r="15" spans="1:19">
      <c r="A15" s="68">
        <v>8</v>
      </c>
      <c r="B15" s="1" t="s">
        <v>57</v>
      </c>
      <c r="C15" s="491">
        <v>0</v>
      </c>
      <c r="D15" s="491"/>
      <c r="E15" s="491">
        <v>0</v>
      </c>
      <c r="F15" s="491"/>
      <c r="G15" s="491">
        <v>0</v>
      </c>
      <c r="H15" s="491"/>
      <c r="I15" s="491">
        <v>0</v>
      </c>
      <c r="J15" s="491"/>
      <c r="K15" s="491">
        <v>0</v>
      </c>
      <c r="L15" s="491"/>
      <c r="M15" s="491">
        <v>0</v>
      </c>
      <c r="N15" s="491"/>
      <c r="O15" s="491">
        <v>0</v>
      </c>
      <c r="P15" s="491"/>
      <c r="Q15" s="491">
        <v>0</v>
      </c>
      <c r="R15" s="547"/>
      <c r="S15" s="289">
        <v>0</v>
      </c>
    </row>
    <row r="16" spans="1:19">
      <c r="A16" s="68">
        <v>9</v>
      </c>
      <c r="B16" s="1" t="s">
        <v>58</v>
      </c>
      <c r="C16" s="491">
        <v>0</v>
      </c>
      <c r="D16" s="491"/>
      <c r="E16" s="491">
        <v>0</v>
      </c>
      <c r="F16" s="491"/>
      <c r="G16" s="491">
        <v>0</v>
      </c>
      <c r="H16" s="491"/>
      <c r="I16" s="491">
        <v>0</v>
      </c>
      <c r="J16" s="491"/>
      <c r="K16" s="491">
        <v>0</v>
      </c>
      <c r="L16" s="491"/>
      <c r="M16" s="491">
        <v>0</v>
      </c>
      <c r="N16" s="491"/>
      <c r="O16" s="491">
        <v>0</v>
      </c>
      <c r="P16" s="491"/>
      <c r="Q16" s="491">
        <v>0</v>
      </c>
      <c r="R16" s="547"/>
      <c r="S16" s="289">
        <v>0</v>
      </c>
    </row>
    <row r="17" spans="1:19">
      <c r="A17" s="68">
        <v>10</v>
      </c>
      <c r="B17" s="1" t="s">
        <v>59</v>
      </c>
      <c r="C17" s="491">
        <v>0</v>
      </c>
      <c r="D17" s="491"/>
      <c r="E17" s="491">
        <v>0</v>
      </c>
      <c r="F17" s="491"/>
      <c r="G17" s="491">
        <v>0</v>
      </c>
      <c r="H17" s="491"/>
      <c r="I17" s="491">
        <v>0</v>
      </c>
      <c r="J17" s="491"/>
      <c r="K17" s="491">
        <v>0</v>
      </c>
      <c r="L17" s="491"/>
      <c r="M17" s="491">
        <v>55127683.740510292</v>
      </c>
      <c r="N17" s="491">
        <v>10003.202650028052</v>
      </c>
      <c r="O17" s="491">
        <v>0</v>
      </c>
      <c r="P17" s="491"/>
      <c r="Q17" s="491">
        <v>0</v>
      </c>
      <c r="R17" s="547"/>
      <c r="S17" s="289">
        <v>55137686.943160318</v>
      </c>
    </row>
    <row r="18" spans="1:19">
      <c r="A18" s="68">
        <v>11</v>
      </c>
      <c r="B18" s="1" t="s">
        <v>60</v>
      </c>
      <c r="C18" s="491">
        <v>0</v>
      </c>
      <c r="D18" s="491"/>
      <c r="E18" s="491">
        <v>0</v>
      </c>
      <c r="F18" s="491"/>
      <c r="G18" s="491">
        <v>0</v>
      </c>
      <c r="H18" s="491"/>
      <c r="I18" s="491">
        <v>0</v>
      </c>
      <c r="J18" s="491"/>
      <c r="K18" s="491">
        <v>0</v>
      </c>
      <c r="L18" s="491"/>
      <c r="M18" s="491">
        <v>0</v>
      </c>
      <c r="N18" s="491"/>
      <c r="O18" s="491">
        <v>0</v>
      </c>
      <c r="P18" s="491"/>
      <c r="Q18" s="491">
        <v>0</v>
      </c>
      <c r="R18" s="547"/>
      <c r="S18" s="289">
        <v>0</v>
      </c>
    </row>
    <row r="19" spans="1:19">
      <c r="A19" s="68">
        <v>12</v>
      </c>
      <c r="B19" s="1" t="s">
        <v>61</v>
      </c>
      <c r="C19" s="491">
        <v>0</v>
      </c>
      <c r="D19" s="491"/>
      <c r="E19" s="491">
        <v>0</v>
      </c>
      <c r="F19" s="491"/>
      <c r="G19" s="491">
        <v>0</v>
      </c>
      <c r="H19" s="491"/>
      <c r="I19" s="491">
        <v>0</v>
      </c>
      <c r="J19" s="491"/>
      <c r="K19" s="491">
        <v>0</v>
      </c>
      <c r="L19" s="491"/>
      <c r="M19" s="491">
        <v>0</v>
      </c>
      <c r="N19" s="491"/>
      <c r="O19" s="491">
        <v>0</v>
      </c>
      <c r="P19" s="491"/>
      <c r="Q19" s="491">
        <v>0</v>
      </c>
      <c r="R19" s="547"/>
      <c r="S19" s="289">
        <v>0</v>
      </c>
    </row>
    <row r="20" spans="1:19">
      <c r="A20" s="68">
        <v>13</v>
      </c>
      <c r="B20" s="1" t="s">
        <v>144</v>
      </c>
      <c r="C20" s="491">
        <v>0</v>
      </c>
      <c r="D20" s="491"/>
      <c r="E20" s="491">
        <v>0</v>
      </c>
      <c r="F20" s="491"/>
      <c r="G20" s="491">
        <v>0</v>
      </c>
      <c r="H20" s="491"/>
      <c r="I20" s="491">
        <v>0</v>
      </c>
      <c r="J20" s="491"/>
      <c r="K20" s="491">
        <v>0</v>
      </c>
      <c r="L20" s="491"/>
      <c r="M20" s="491">
        <v>0</v>
      </c>
      <c r="N20" s="491"/>
      <c r="O20" s="491">
        <v>0</v>
      </c>
      <c r="P20" s="491"/>
      <c r="Q20" s="491">
        <v>0</v>
      </c>
      <c r="R20" s="547"/>
      <c r="S20" s="289">
        <v>0</v>
      </c>
    </row>
    <row r="21" spans="1:19">
      <c r="A21" s="68">
        <v>14</v>
      </c>
      <c r="B21" s="1" t="s">
        <v>63</v>
      </c>
      <c r="C21" s="491">
        <v>40964807.735586323</v>
      </c>
      <c r="D21" s="491"/>
      <c r="E21" s="491">
        <v>0</v>
      </c>
      <c r="F21" s="491"/>
      <c r="G21" s="491">
        <v>0</v>
      </c>
      <c r="H21" s="491"/>
      <c r="I21" s="491">
        <v>0</v>
      </c>
      <c r="J21" s="491"/>
      <c r="K21" s="491">
        <v>0</v>
      </c>
      <c r="L21" s="491"/>
      <c r="M21" s="491">
        <v>139446728.34760174</v>
      </c>
      <c r="N21" s="491">
        <v>2170614.3273599264</v>
      </c>
      <c r="O21" s="491">
        <v>0</v>
      </c>
      <c r="P21" s="491"/>
      <c r="Q21" s="491">
        <v>9543694.5128328614</v>
      </c>
      <c r="R21" s="547"/>
      <c r="S21" s="289">
        <v>165476578.95704383</v>
      </c>
    </row>
    <row r="22" spans="1:19" ht="13.5" thickBot="1">
      <c r="A22" s="69"/>
      <c r="B22" s="70" t="s">
        <v>64</v>
      </c>
      <c r="C22" s="540">
        <f>SUM(C8:C21)</f>
        <v>89443314.690916926</v>
      </c>
      <c r="D22" s="540">
        <f t="shared" ref="D22:J22" si="0">SUM(D8:D21)</f>
        <v>0</v>
      </c>
      <c r="E22" s="540">
        <f t="shared" si="0"/>
        <v>447454671.59061277</v>
      </c>
      <c r="F22" s="540">
        <f t="shared" si="0"/>
        <v>0</v>
      </c>
      <c r="G22" s="540">
        <f t="shared" si="0"/>
        <v>0</v>
      </c>
      <c r="H22" s="540">
        <f t="shared" si="0"/>
        <v>0</v>
      </c>
      <c r="I22" s="540">
        <f t="shared" si="0"/>
        <v>146449997.9683001</v>
      </c>
      <c r="J22" s="540">
        <f t="shared" si="0"/>
        <v>0</v>
      </c>
      <c r="K22" s="540">
        <f t="shared" ref="K22:S22" si="1">SUM(K8:K21)</f>
        <v>0</v>
      </c>
      <c r="L22" s="540">
        <f t="shared" si="1"/>
        <v>0</v>
      </c>
      <c r="M22" s="540">
        <f t="shared" si="1"/>
        <v>1184002614.026628</v>
      </c>
      <c r="N22" s="540">
        <f t="shared" si="1"/>
        <v>98434015.021029472</v>
      </c>
      <c r="O22" s="540">
        <f t="shared" si="1"/>
        <v>0</v>
      </c>
      <c r="P22" s="540">
        <f t="shared" si="1"/>
        <v>0</v>
      </c>
      <c r="Q22" s="540">
        <f t="shared" si="1"/>
        <v>9543694.5128328614</v>
      </c>
      <c r="R22" s="540">
        <f t="shared" si="1"/>
        <v>0</v>
      </c>
      <c r="S22" s="540">
        <f t="shared" si="1"/>
        <v>1469011798.6320121</v>
      </c>
    </row>
    <row r="24" spans="1:19">
      <c r="C24" s="542"/>
      <c r="D24" s="542"/>
      <c r="E24" s="542"/>
      <c r="F24" s="542"/>
      <c r="G24" s="542"/>
      <c r="H24" s="542"/>
      <c r="I24" s="542"/>
      <c r="J24" s="542"/>
      <c r="K24" s="542"/>
      <c r="L24" s="542"/>
      <c r="M24" s="542"/>
      <c r="N24" s="542"/>
      <c r="O24" s="542"/>
      <c r="P24" s="542"/>
      <c r="Q24" s="542"/>
      <c r="R24" s="542"/>
      <c r="S24" s="542"/>
    </row>
    <row r="25" spans="1:19">
      <c r="C25" s="542"/>
      <c r="D25" s="542"/>
      <c r="E25" s="542"/>
      <c r="F25" s="542"/>
      <c r="G25" s="542"/>
      <c r="H25" s="542"/>
      <c r="I25" s="542"/>
      <c r="J25" s="542"/>
      <c r="K25" s="542"/>
      <c r="L25" s="542"/>
      <c r="M25" s="542"/>
      <c r="N25" s="542"/>
      <c r="O25" s="542"/>
      <c r="P25" s="542"/>
      <c r="Q25" s="542"/>
      <c r="R25" s="542"/>
      <c r="S25" s="542"/>
    </row>
    <row r="26" spans="1:19">
      <c r="C26" s="542"/>
      <c r="D26" s="542"/>
      <c r="E26" s="542"/>
      <c r="F26" s="542"/>
      <c r="G26" s="542"/>
      <c r="H26" s="542"/>
      <c r="I26" s="542"/>
      <c r="J26" s="542"/>
      <c r="K26" s="542"/>
      <c r="L26" s="542"/>
      <c r="M26" s="542"/>
      <c r="N26" s="542"/>
      <c r="O26" s="542"/>
      <c r="P26" s="542"/>
      <c r="Q26" s="542"/>
      <c r="R26" s="542"/>
      <c r="S26" s="542"/>
    </row>
    <row r="27" spans="1:19">
      <c r="C27" s="542"/>
      <c r="D27" s="542"/>
      <c r="E27" s="542"/>
      <c r="F27" s="542"/>
      <c r="G27" s="542"/>
      <c r="H27" s="542"/>
      <c r="I27" s="542"/>
      <c r="J27" s="542"/>
      <c r="K27" s="542"/>
      <c r="L27" s="542"/>
      <c r="M27" s="542"/>
      <c r="N27" s="542"/>
      <c r="O27" s="542"/>
      <c r="P27" s="542"/>
      <c r="Q27" s="542"/>
      <c r="R27" s="542"/>
      <c r="S27" s="542"/>
    </row>
    <row r="28" spans="1:19">
      <c r="C28" s="542"/>
      <c r="D28" s="542"/>
      <c r="E28" s="542"/>
      <c r="F28" s="542"/>
      <c r="G28" s="542"/>
      <c r="H28" s="542"/>
      <c r="I28" s="542"/>
      <c r="J28" s="542"/>
      <c r="K28" s="542"/>
      <c r="L28" s="542"/>
      <c r="M28" s="542"/>
      <c r="N28" s="542"/>
      <c r="O28" s="542"/>
      <c r="P28" s="542"/>
      <c r="Q28" s="542"/>
      <c r="R28" s="542"/>
      <c r="S28" s="542"/>
    </row>
    <row r="29" spans="1:19">
      <c r="C29" s="542"/>
      <c r="D29" s="542"/>
      <c r="E29" s="542"/>
      <c r="F29" s="542"/>
      <c r="G29" s="542"/>
      <c r="H29" s="542"/>
      <c r="I29" s="542"/>
      <c r="J29" s="542"/>
      <c r="K29" s="542"/>
      <c r="L29" s="542"/>
      <c r="M29" s="542"/>
      <c r="N29" s="542"/>
      <c r="O29" s="542"/>
      <c r="P29" s="542"/>
      <c r="Q29" s="542"/>
      <c r="R29" s="542"/>
      <c r="S29" s="542"/>
    </row>
    <row r="30" spans="1:19">
      <c r="C30" s="542"/>
      <c r="D30" s="542"/>
      <c r="E30" s="542"/>
      <c r="F30" s="542"/>
      <c r="G30" s="542"/>
      <c r="H30" s="542"/>
      <c r="I30" s="542"/>
      <c r="J30" s="542"/>
      <c r="K30" s="542"/>
      <c r="L30" s="542"/>
      <c r="M30" s="542"/>
      <c r="N30" s="542"/>
      <c r="O30" s="542"/>
      <c r="P30" s="542"/>
      <c r="Q30" s="542"/>
      <c r="R30" s="542"/>
      <c r="S30" s="542"/>
    </row>
    <row r="31" spans="1:19">
      <c r="C31" s="542"/>
      <c r="D31" s="542"/>
      <c r="E31" s="542"/>
      <c r="F31" s="542"/>
      <c r="G31" s="542"/>
      <c r="H31" s="542"/>
      <c r="I31" s="542"/>
      <c r="J31" s="542"/>
      <c r="K31" s="542"/>
      <c r="L31" s="542"/>
      <c r="M31" s="542"/>
      <c r="N31" s="542"/>
      <c r="O31" s="542"/>
      <c r="P31" s="542"/>
      <c r="Q31" s="542"/>
      <c r="R31" s="542"/>
      <c r="S31" s="542"/>
    </row>
    <row r="32" spans="1:19">
      <c r="C32" s="542"/>
      <c r="D32" s="542"/>
      <c r="E32" s="542"/>
      <c r="F32" s="542"/>
      <c r="G32" s="542"/>
      <c r="H32" s="542"/>
      <c r="I32" s="542"/>
      <c r="J32" s="542"/>
      <c r="K32" s="542"/>
      <c r="L32" s="542"/>
      <c r="M32" s="542"/>
      <c r="N32" s="542"/>
      <c r="O32" s="542"/>
      <c r="P32" s="542"/>
      <c r="Q32" s="542"/>
      <c r="R32" s="542"/>
      <c r="S32" s="542"/>
    </row>
    <row r="33" spans="3:19">
      <c r="C33" s="542"/>
      <c r="D33" s="542"/>
      <c r="E33" s="542"/>
      <c r="F33" s="542"/>
      <c r="G33" s="542"/>
      <c r="H33" s="542"/>
      <c r="I33" s="542"/>
      <c r="J33" s="542"/>
      <c r="K33" s="542"/>
      <c r="L33" s="542"/>
      <c r="M33" s="542"/>
      <c r="N33" s="542"/>
      <c r="O33" s="542"/>
      <c r="P33" s="542"/>
      <c r="Q33" s="542"/>
      <c r="R33" s="542"/>
      <c r="S33" s="542"/>
    </row>
    <row r="34" spans="3:19">
      <c r="C34" s="542"/>
      <c r="D34" s="542"/>
      <c r="E34" s="542"/>
      <c r="F34" s="542"/>
      <c r="G34" s="542"/>
      <c r="H34" s="542"/>
      <c r="I34" s="542"/>
      <c r="J34" s="542"/>
      <c r="K34" s="542"/>
      <c r="L34" s="542"/>
      <c r="M34" s="542"/>
      <c r="N34" s="542"/>
      <c r="O34" s="542"/>
      <c r="P34" s="542"/>
      <c r="Q34" s="542"/>
      <c r="R34" s="542"/>
      <c r="S34" s="542"/>
    </row>
    <row r="35" spans="3:19">
      <c r="C35" s="542"/>
      <c r="D35" s="542"/>
      <c r="E35" s="542"/>
      <c r="F35" s="542"/>
      <c r="G35" s="542"/>
      <c r="H35" s="542"/>
      <c r="I35" s="542"/>
      <c r="J35" s="542"/>
      <c r="K35" s="542"/>
      <c r="L35" s="542"/>
      <c r="M35" s="542"/>
      <c r="N35" s="542"/>
      <c r="O35" s="542"/>
      <c r="P35" s="542"/>
      <c r="Q35" s="542"/>
      <c r="R35" s="542"/>
      <c r="S35" s="542"/>
    </row>
    <row r="36" spans="3:19">
      <c r="C36" s="542"/>
      <c r="D36" s="542"/>
      <c r="E36" s="542"/>
      <c r="F36" s="542"/>
      <c r="G36" s="542"/>
      <c r="H36" s="542"/>
      <c r="I36" s="542"/>
      <c r="J36" s="542"/>
      <c r="K36" s="542"/>
      <c r="L36" s="542"/>
      <c r="M36" s="542"/>
      <c r="N36" s="542"/>
      <c r="O36" s="542"/>
      <c r="P36" s="542"/>
      <c r="Q36" s="542"/>
      <c r="R36" s="542"/>
      <c r="S36" s="542"/>
    </row>
    <row r="37" spans="3:19">
      <c r="C37" s="542"/>
      <c r="D37" s="542"/>
      <c r="E37" s="542"/>
      <c r="F37" s="542"/>
      <c r="G37" s="542"/>
      <c r="H37" s="542"/>
      <c r="I37" s="542"/>
      <c r="J37" s="542"/>
      <c r="K37" s="542"/>
      <c r="L37" s="542"/>
      <c r="M37" s="542"/>
      <c r="N37" s="542"/>
      <c r="O37" s="542"/>
      <c r="P37" s="542"/>
      <c r="Q37" s="542"/>
      <c r="R37" s="542"/>
      <c r="S37" s="542"/>
    </row>
    <row r="38" spans="3:19">
      <c r="C38" s="542"/>
      <c r="D38" s="542"/>
      <c r="E38" s="542"/>
      <c r="F38" s="542"/>
      <c r="G38" s="542"/>
      <c r="H38" s="542"/>
      <c r="I38" s="542"/>
      <c r="J38" s="542"/>
      <c r="K38" s="542"/>
      <c r="L38" s="542"/>
      <c r="M38" s="542"/>
      <c r="N38" s="542"/>
      <c r="O38" s="542"/>
      <c r="P38" s="542"/>
      <c r="Q38" s="542"/>
      <c r="R38" s="542"/>
      <c r="S38" s="542"/>
    </row>
    <row r="39" spans="3:19">
      <c r="C39" s="542"/>
      <c r="D39" s="542"/>
      <c r="E39" s="542"/>
      <c r="F39" s="542"/>
      <c r="G39" s="542"/>
      <c r="H39" s="542"/>
      <c r="I39" s="542"/>
      <c r="J39" s="542"/>
      <c r="K39" s="542"/>
      <c r="L39" s="542"/>
      <c r="M39" s="542"/>
      <c r="N39" s="542"/>
      <c r="O39" s="542"/>
      <c r="P39" s="542"/>
      <c r="Q39" s="542"/>
      <c r="R39" s="542"/>
      <c r="S39" s="542"/>
    </row>
    <row r="40" spans="3:19">
      <c r="C40" s="542"/>
      <c r="D40" s="542"/>
      <c r="E40" s="542"/>
      <c r="F40" s="542"/>
      <c r="G40" s="542"/>
      <c r="H40" s="542"/>
      <c r="I40" s="542"/>
      <c r="J40" s="542"/>
      <c r="K40" s="542"/>
      <c r="L40" s="542"/>
      <c r="M40" s="542"/>
      <c r="N40" s="542"/>
      <c r="O40" s="542"/>
      <c r="P40" s="542"/>
      <c r="Q40" s="542"/>
      <c r="R40" s="542"/>
      <c r="S40" s="542"/>
    </row>
    <row r="41" spans="3:19">
      <c r="C41" s="542"/>
      <c r="D41" s="542"/>
      <c r="E41" s="542"/>
      <c r="F41" s="542"/>
      <c r="G41" s="542"/>
      <c r="H41" s="542"/>
      <c r="I41" s="542"/>
      <c r="J41" s="542"/>
      <c r="K41" s="542"/>
      <c r="L41" s="542"/>
      <c r="M41" s="542"/>
      <c r="N41" s="542"/>
      <c r="O41" s="542"/>
      <c r="P41" s="542"/>
      <c r="Q41" s="542"/>
      <c r="R41" s="542"/>
      <c r="S41" s="542"/>
    </row>
    <row r="42" spans="3:19">
      <c r="C42" s="542"/>
      <c r="D42" s="542"/>
      <c r="E42" s="542"/>
      <c r="F42" s="542"/>
      <c r="G42" s="542"/>
      <c r="H42" s="542"/>
      <c r="I42" s="542"/>
      <c r="J42" s="542"/>
      <c r="K42" s="542"/>
      <c r="L42" s="542"/>
      <c r="M42" s="542"/>
      <c r="N42" s="542"/>
      <c r="O42" s="542"/>
      <c r="P42" s="542"/>
      <c r="Q42" s="542"/>
      <c r="R42" s="542"/>
      <c r="S42" s="542"/>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40"/>
  <sheetViews>
    <sheetView workbookViewId="0">
      <pane xSplit="2" ySplit="6" topLeftCell="Q7" activePane="bottomRight" state="frozen"/>
      <selection activeCell="B9" sqref="B9"/>
      <selection pane="topRight" activeCell="B9" sqref="B9"/>
      <selection pane="bottomLeft" activeCell="B9" sqref="B9"/>
      <selection pane="bottomRight" activeCell="Z13" sqref="Z13"/>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3"/>
  </cols>
  <sheetData>
    <row r="1" spans="1:22">
      <c r="A1" s="2" t="s">
        <v>30</v>
      </c>
      <c r="B1" s="3" t="str">
        <f>'Info '!C2</f>
        <v>JSC Cartu Bank</v>
      </c>
    </row>
    <row r="2" spans="1:22">
      <c r="A2" s="2" t="s">
        <v>31</v>
      </c>
      <c r="B2" s="510">
        <f>'1. key ratios '!B2</f>
        <v>45382</v>
      </c>
    </row>
    <row r="4" spans="1:22" ht="13.5" thickBot="1">
      <c r="A4" s="4" t="s">
        <v>243</v>
      </c>
      <c r="B4" s="71" t="s">
        <v>50</v>
      </c>
      <c r="V4" s="14" t="s">
        <v>35</v>
      </c>
    </row>
    <row r="5" spans="1:22" ht="12.75" customHeight="1">
      <c r="A5" s="72"/>
      <c r="B5" s="73"/>
      <c r="C5" s="685" t="s">
        <v>169</v>
      </c>
      <c r="D5" s="686"/>
      <c r="E5" s="686"/>
      <c r="F5" s="686"/>
      <c r="G5" s="686"/>
      <c r="H5" s="686"/>
      <c r="I5" s="686"/>
      <c r="J5" s="686"/>
      <c r="K5" s="686"/>
      <c r="L5" s="687"/>
      <c r="M5" s="688" t="s">
        <v>170</v>
      </c>
      <c r="N5" s="689"/>
      <c r="O5" s="689"/>
      <c r="P5" s="689"/>
      <c r="Q5" s="689"/>
      <c r="R5" s="689"/>
      <c r="S5" s="690"/>
      <c r="T5" s="693" t="s">
        <v>241</v>
      </c>
      <c r="U5" s="693" t="s">
        <v>242</v>
      </c>
      <c r="V5" s="691" t="s">
        <v>76</v>
      </c>
    </row>
    <row r="6" spans="1:22" s="43" customFormat="1" ht="102">
      <c r="A6" s="41"/>
      <c r="B6" s="74"/>
      <c r="C6" s="75" t="s">
        <v>65</v>
      </c>
      <c r="D6" s="136" t="s">
        <v>66</v>
      </c>
      <c r="E6" s="95" t="s">
        <v>172</v>
      </c>
      <c r="F6" s="95" t="s">
        <v>173</v>
      </c>
      <c r="G6" s="136" t="s">
        <v>176</v>
      </c>
      <c r="H6" s="136" t="s">
        <v>171</v>
      </c>
      <c r="I6" s="136" t="s">
        <v>67</v>
      </c>
      <c r="J6" s="136" t="s">
        <v>68</v>
      </c>
      <c r="K6" s="76" t="s">
        <v>69</v>
      </c>
      <c r="L6" s="77" t="s">
        <v>70</v>
      </c>
      <c r="M6" s="75" t="s">
        <v>174</v>
      </c>
      <c r="N6" s="76" t="s">
        <v>71</v>
      </c>
      <c r="O6" s="76" t="s">
        <v>72</v>
      </c>
      <c r="P6" s="76" t="s">
        <v>73</v>
      </c>
      <c r="Q6" s="76" t="s">
        <v>74</v>
      </c>
      <c r="R6" s="76" t="s">
        <v>75</v>
      </c>
      <c r="S6" s="154" t="s">
        <v>175</v>
      </c>
      <c r="T6" s="694"/>
      <c r="U6" s="694"/>
      <c r="V6" s="692"/>
    </row>
    <row r="7" spans="1:22">
      <c r="A7" s="78">
        <v>1</v>
      </c>
      <c r="B7" s="1" t="s">
        <v>51</v>
      </c>
      <c r="C7" s="593"/>
      <c r="D7" s="594"/>
      <c r="E7" s="594"/>
      <c r="F7" s="594"/>
      <c r="G7" s="594"/>
      <c r="H7" s="594"/>
      <c r="I7" s="594"/>
      <c r="J7" s="594"/>
      <c r="K7" s="594"/>
      <c r="L7" s="595"/>
      <c r="M7" s="593"/>
      <c r="N7" s="594"/>
      <c r="O7" s="594"/>
      <c r="P7" s="594"/>
      <c r="Q7" s="594"/>
      <c r="R7" s="594"/>
      <c r="S7" s="595"/>
      <c r="T7" s="596"/>
      <c r="U7" s="597"/>
      <c r="V7" s="543">
        <f>SUM(C7:S7)</f>
        <v>0</v>
      </c>
    </row>
    <row r="8" spans="1:22">
      <c r="A8" s="78">
        <v>2</v>
      </c>
      <c r="B8" s="1" t="s">
        <v>52</v>
      </c>
      <c r="C8" s="593"/>
      <c r="D8" s="594"/>
      <c r="E8" s="594"/>
      <c r="F8" s="594"/>
      <c r="G8" s="594"/>
      <c r="H8" s="594"/>
      <c r="I8" s="594"/>
      <c r="J8" s="594"/>
      <c r="K8" s="594"/>
      <c r="L8" s="595"/>
      <c r="M8" s="593"/>
      <c r="N8" s="594"/>
      <c r="O8" s="594"/>
      <c r="P8" s="594"/>
      <c r="Q8" s="594"/>
      <c r="R8" s="594"/>
      <c r="S8" s="595"/>
      <c r="T8" s="597"/>
      <c r="U8" s="597"/>
      <c r="V8" s="543">
        <f t="shared" ref="V8:V20" si="0">SUM(C8:S8)</f>
        <v>0</v>
      </c>
    </row>
    <row r="9" spans="1:22">
      <c r="A9" s="78">
        <v>3</v>
      </c>
      <c r="B9" s="1" t="s">
        <v>165</v>
      </c>
      <c r="C9" s="593"/>
      <c r="D9" s="594"/>
      <c r="E9" s="594"/>
      <c r="F9" s="594"/>
      <c r="G9" s="594"/>
      <c r="H9" s="594"/>
      <c r="I9" s="594"/>
      <c r="J9" s="594"/>
      <c r="K9" s="594"/>
      <c r="L9" s="595"/>
      <c r="M9" s="593"/>
      <c r="N9" s="594"/>
      <c r="O9" s="594"/>
      <c r="P9" s="594"/>
      <c r="Q9" s="594"/>
      <c r="R9" s="594"/>
      <c r="S9" s="595"/>
      <c r="T9" s="597"/>
      <c r="U9" s="597"/>
      <c r="V9" s="543">
        <f t="shared" si="0"/>
        <v>0</v>
      </c>
    </row>
    <row r="10" spans="1:22">
      <c r="A10" s="78">
        <v>4</v>
      </c>
      <c r="B10" s="1" t="s">
        <v>53</v>
      </c>
      <c r="C10" s="593"/>
      <c r="D10" s="594"/>
      <c r="E10" s="594"/>
      <c r="F10" s="594"/>
      <c r="G10" s="594"/>
      <c r="H10" s="594"/>
      <c r="I10" s="594"/>
      <c r="J10" s="594"/>
      <c r="K10" s="594"/>
      <c r="L10" s="595"/>
      <c r="M10" s="593"/>
      <c r="N10" s="594"/>
      <c r="O10" s="594"/>
      <c r="P10" s="594"/>
      <c r="Q10" s="594"/>
      <c r="R10" s="594"/>
      <c r="S10" s="595"/>
      <c r="T10" s="597"/>
      <c r="U10" s="597"/>
      <c r="V10" s="543">
        <f t="shared" si="0"/>
        <v>0</v>
      </c>
    </row>
    <row r="11" spans="1:22">
      <c r="A11" s="78">
        <v>5</v>
      </c>
      <c r="B11" s="1" t="s">
        <v>54</v>
      </c>
      <c r="C11" s="593"/>
      <c r="D11" s="594"/>
      <c r="E11" s="594"/>
      <c r="F11" s="594"/>
      <c r="G11" s="594"/>
      <c r="H11" s="594"/>
      <c r="I11" s="594"/>
      <c r="J11" s="594"/>
      <c r="K11" s="594"/>
      <c r="L11" s="595"/>
      <c r="M11" s="593"/>
      <c r="N11" s="594"/>
      <c r="O11" s="594"/>
      <c r="P11" s="594"/>
      <c r="Q11" s="594"/>
      <c r="R11" s="594"/>
      <c r="S11" s="595"/>
      <c r="T11" s="597"/>
      <c r="U11" s="597"/>
      <c r="V11" s="543">
        <f t="shared" si="0"/>
        <v>0</v>
      </c>
    </row>
    <row r="12" spans="1:22">
      <c r="A12" s="78">
        <v>6</v>
      </c>
      <c r="B12" s="1" t="s">
        <v>55</v>
      </c>
      <c r="C12" s="593"/>
      <c r="D12" s="594"/>
      <c r="E12" s="594"/>
      <c r="F12" s="594"/>
      <c r="G12" s="594"/>
      <c r="H12" s="594"/>
      <c r="I12" s="594"/>
      <c r="J12" s="594"/>
      <c r="K12" s="594"/>
      <c r="L12" s="595"/>
      <c r="M12" s="593"/>
      <c r="N12" s="594"/>
      <c r="O12" s="594"/>
      <c r="P12" s="594"/>
      <c r="Q12" s="594"/>
      <c r="R12" s="594"/>
      <c r="S12" s="595"/>
      <c r="T12" s="597"/>
      <c r="U12" s="597"/>
      <c r="V12" s="543">
        <f t="shared" si="0"/>
        <v>0</v>
      </c>
    </row>
    <row r="13" spans="1:22">
      <c r="A13" s="78">
        <v>7</v>
      </c>
      <c r="B13" s="1" t="s">
        <v>56</v>
      </c>
      <c r="C13" s="593"/>
      <c r="D13" s="594">
        <v>54331007.455481015</v>
      </c>
      <c r="E13" s="594"/>
      <c r="F13" s="594"/>
      <c r="G13" s="594"/>
      <c r="H13" s="594"/>
      <c r="I13" s="594"/>
      <c r="J13" s="594"/>
      <c r="K13" s="594"/>
      <c r="L13" s="595"/>
      <c r="M13" s="593"/>
      <c r="N13" s="594"/>
      <c r="O13" s="594"/>
      <c r="P13" s="594"/>
      <c r="Q13" s="594"/>
      <c r="R13" s="594"/>
      <c r="S13" s="595"/>
      <c r="T13" s="597">
        <v>42713602.431541152</v>
      </c>
      <c r="U13" s="597">
        <v>11617405.023939863</v>
      </c>
      <c r="V13" s="543">
        <f t="shared" si="0"/>
        <v>54331007.455481015</v>
      </c>
    </row>
    <row r="14" spans="1:22">
      <c r="A14" s="78">
        <v>8</v>
      </c>
      <c r="B14" s="1" t="s">
        <v>57</v>
      </c>
      <c r="C14" s="593"/>
      <c r="D14" s="594"/>
      <c r="E14" s="594"/>
      <c r="F14" s="594"/>
      <c r="G14" s="594"/>
      <c r="H14" s="594"/>
      <c r="I14" s="594"/>
      <c r="J14" s="594"/>
      <c r="K14" s="594"/>
      <c r="L14" s="595"/>
      <c r="M14" s="593"/>
      <c r="N14" s="594"/>
      <c r="O14" s="594"/>
      <c r="P14" s="594"/>
      <c r="Q14" s="594"/>
      <c r="R14" s="594"/>
      <c r="S14" s="595"/>
      <c r="T14" s="597"/>
      <c r="U14" s="597"/>
      <c r="V14" s="543">
        <f t="shared" si="0"/>
        <v>0</v>
      </c>
    </row>
    <row r="15" spans="1:22">
      <c r="A15" s="78">
        <v>9</v>
      </c>
      <c r="B15" s="1" t="s">
        <v>58</v>
      </c>
      <c r="C15" s="593"/>
      <c r="D15" s="594"/>
      <c r="E15" s="594"/>
      <c r="F15" s="594"/>
      <c r="G15" s="594"/>
      <c r="H15" s="594"/>
      <c r="I15" s="594"/>
      <c r="J15" s="594"/>
      <c r="K15" s="594"/>
      <c r="L15" s="595"/>
      <c r="M15" s="593"/>
      <c r="N15" s="594"/>
      <c r="O15" s="594"/>
      <c r="P15" s="594"/>
      <c r="Q15" s="594"/>
      <c r="R15" s="594"/>
      <c r="S15" s="595"/>
      <c r="T15" s="597"/>
      <c r="U15" s="597"/>
      <c r="V15" s="543">
        <f t="shared" si="0"/>
        <v>0</v>
      </c>
    </row>
    <row r="16" spans="1:22">
      <c r="A16" s="78">
        <v>10</v>
      </c>
      <c r="B16" s="1" t="s">
        <v>59</v>
      </c>
      <c r="C16" s="593"/>
      <c r="D16" s="594">
        <v>0</v>
      </c>
      <c r="E16" s="594"/>
      <c r="F16" s="594"/>
      <c r="G16" s="594"/>
      <c r="H16" s="594"/>
      <c r="I16" s="594"/>
      <c r="J16" s="594"/>
      <c r="K16" s="594"/>
      <c r="L16" s="595"/>
      <c r="M16" s="593"/>
      <c r="N16" s="594"/>
      <c r="O16" s="594"/>
      <c r="P16" s="594"/>
      <c r="Q16" s="594"/>
      <c r="R16" s="594"/>
      <c r="S16" s="595"/>
      <c r="T16" s="597">
        <v>0</v>
      </c>
      <c r="U16" s="597">
        <v>0</v>
      </c>
      <c r="V16" s="543">
        <f t="shared" si="0"/>
        <v>0</v>
      </c>
    </row>
    <row r="17" spans="1:22">
      <c r="A17" s="78">
        <v>11</v>
      </c>
      <c r="B17" s="1" t="s">
        <v>60</v>
      </c>
      <c r="C17" s="593"/>
      <c r="D17" s="594"/>
      <c r="E17" s="594"/>
      <c r="F17" s="594"/>
      <c r="G17" s="594"/>
      <c r="H17" s="594"/>
      <c r="I17" s="594"/>
      <c r="J17" s="594"/>
      <c r="K17" s="594"/>
      <c r="L17" s="595"/>
      <c r="M17" s="593"/>
      <c r="N17" s="594"/>
      <c r="O17" s="594"/>
      <c r="P17" s="594"/>
      <c r="Q17" s="594"/>
      <c r="R17" s="594"/>
      <c r="S17" s="595"/>
      <c r="T17" s="597"/>
      <c r="U17" s="597"/>
      <c r="V17" s="543">
        <f t="shared" si="0"/>
        <v>0</v>
      </c>
    </row>
    <row r="18" spans="1:22">
      <c r="A18" s="78">
        <v>12</v>
      </c>
      <c r="B18" s="1" t="s">
        <v>61</v>
      </c>
      <c r="C18" s="593"/>
      <c r="D18" s="594"/>
      <c r="E18" s="594"/>
      <c r="F18" s="594"/>
      <c r="G18" s="594"/>
      <c r="H18" s="594"/>
      <c r="I18" s="594"/>
      <c r="J18" s="594"/>
      <c r="K18" s="594"/>
      <c r="L18" s="595"/>
      <c r="M18" s="593"/>
      <c r="N18" s="594"/>
      <c r="O18" s="594"/>
      <c r="P18" s="594"/>
      <c r="Q18" s="594"/>
      <c r="R18" s="594"/>
      <c r="S18" s="595"/>
      <c r="T18" s="597"/>
      <c r="U18" s="597"/>
      <c r="V18" s="543">
        <f t="shared" si="0"/>
        <v>0</v>
      </c>
    </row>
    <row r="19" spans="1:22">
      <c r="A19" s="78">
        <v>13</v>
      </c>
      <c r="B19" s="1" t="s">
        <v>62</v>
      </c>
      <c r="C19" s="593"/>
      <c r="D19" s="594"/>
      <c r="E19" s="594"/>
      <c r="F19" s="594"/>
      <c r="G19" s="594"/>
      <c r="H19" s="594"/>
      <c r="I19" s="594"/>
      <c r="J19" s="594"/>
      <c r="K19" s="594"/>
      <c r="L19" s="595"/>
      <c r="M19" s="593"/>
      <c r="N19" s="594"/>
      <c r="O19" s="594"/>
      <c r="P19" s="594"/>
      <c r="Q19" s="594"/>
      <c r="R19" s="594"/>
      <c r="S19" s="595"/>
      <c r="T19" s="597"/>
      <c r="U19" s="597"/>
      <c r="V19" s="543">
        <f t="shared" si="0"/>
        <v>0</v>
      </c>
    </row>
    <row r="20" spans="1:22">
      <c r="A20" s="78">
        <v>14</v>
      </c>
      <c r="B20" s="1" t="s">
        <v>63</v>
      </c>
      <c r="C20" s="593"/>
      <c r="D20" s="594">
        <v>1940200.6560448441</v>
      </c>
      <c r="E20" s="594"/>
      <c r="F20" s="594"/>
      <c r="G20" s="594"/>
      <c r="H20" s="594"/>
      <c r="I20" s="594"/>
      <c r="J20" s="594"/>
      <c r="K20" s="594"/>
      <c r="L20" s="595"/>
      <c r="M20" s="593"/>
      <c r="N20" s="594"/>
      <c r="O20" s="594"/>
      <c r="P20" s="594"/>
      <c r="Q20" s="594"/>
      <c r="R20" s="594"/>
      <c r="S20" s="595"/>
      <c r="T20" s="597">
        <v>1884115.7591518441</v>
      </c>
      <c r="U20" s="597">
        <v>56084.896892999997</v>
      </c>
      <c r="V20" s="543">
        <f t="shared" si="0"/>
        <v>1940200.6560448441</v>
      </c>
    </row>
    <row r="21" spans="1:22" ht="13.5" thickBot="1">
      <c r="A21" s="69"/>
      <c r="B21" s="79" t="s">
        <v>64</v>
      </c>
      <c r="C21" s="544">
        <f>SUM(C7:C20)</f>
        <v>0</v>
      </c>
      <c r="D21" s="540">
        <f t="shared" ref="D21:V21" si="1">SUM(D7:D20)</f>
        <v>56271208.111525856</v>
      </c>
      <c r="E21" s="540">
        <f t="shared" si="1"/>
        <v>0</v>
      </c>
      <c r="F21" s="540">
        <f t="shared" si="1"/>
        <v>0</v>
      </c>
      <c r="G21" s="540">
        <f t="shared" si="1"/>
        <v>0</v>
      </c>
      <c r="H21" s="540">
        <f t="shared" si="1"/>
        <v>0</v>
      </c>
      <c r="I21" s="540">
        <f t="shared" si="1"/>
        <v>0</v>
      </c>
      <c r="J21" s="540">
        <f t="shared" si="1"/>
        <v>0</v>
      </c>
      <c r="K21" s="540">
        <f t="shared" si="1"/>
        <v>0</v>
      </c>
      <c r="L21" s="545">
        <f t="shared" si="1"/>
        <v>0</v>
      </c>
      <c r="M21" s="544">
        <f t="shared" si="1"/>
        <v>0</v>
      </c>
      <c r="N21" s="540">
        <f t="shared" si="1"/>
        <v>0</v>
      </c>
      <c r="O21" s="540">
        <f t="shared" si="1"/>
        <v>0</v>
      </c>
      <c r="P21" s="540">
        <f t="shared" si="1"/>
        <v>0</v>
      </c>
      <c r="Q21" s="540">
        <f t="shared" si="1"/>
        <v>0</v>
      </c>
      <c r="R21" s="540">
        <f t="shared" si="1"/>
        <v>0</v>
      </c>
      <c r="S21" s="545">
        <f>SUM(S7:S20)</f>
        <v>0</v>
      </c>
      <c r="T21" s="545">
        <f>SUM(T7:T20)</f>
        <v>44597718.190692998</v>
      </c>
      <c r="U21" s="545">
        <f t="shared" ref="U21" si="2">SUM(U7:U20)</f>
        <v>11673489.920832863</v>
      </c>
      <c r="V21" s="546">
        <f t="shared" si="1"/>
        <v>56271208.111525856</v>
      </c>
    </row>
    <row r="23" spans="1:22">
      <c r="C23" s="542"/>
      <c r="D23" s="542"/>
      <c r="E23" s="542"/>
      <c r="F23" s="542"/>
      <c r="G23" s="542"/>
      <c r="H23" s="542"/>
      <c r="I23" s="542"/>
      <c r="J23" s="542"/>
      <c r="K23" s="542"/>
      <c r="L23" s="542"/>
      <c r="M23" s="542"/>
      <c r="N23" s="542"/>
      <c r="O23" s="542"/>
      <c r="P23" s="542"/>
      <c r="Q23" s="542"/>
      <c r="R23" s="542"/>
      <c r="S23" s="542"/>
      <c r="T23" s="542"/>
      <c r="U23" s="542"/>
      <c r="V23" s="542"/>
    </row>
    <row r="24" spans="1:22">
      <c r="C24" s="542"/>
      <c r="D24" s="542"/>
      <c r="E24" s="542"/>
      <c r="F24" s="542"/>
      <c r="G24" s="542"/>
      <c r="H24" s="542"/>
      <c r="I24" s="542"/>
      <c r="J24" s="542"/>
      <c r="K24" s="542"/>
      <c r="L24" s="542"/>
      <c r="M24" s="542"/>
      <c r="N24" s="542"/>
      <c r="O24" s="542"/>
      <c r="P24" s="542"/>
      <c r="Q24" s="542"/>
      <c r="R24" s="542"/>
      <c r="S24" s="542"/>
      <c r="T24" s="542"/>
      <c r="U24" s="542"/>
      <c r="V24" s="542"/>
    </row>
    <row r="25" spans="1:22">
      <c r="A25" s="40"/>
      <c r="B25" s="40"/>
      <c r="C25" s="542"/>
      <c r="D25" s="542"/>
      <c r="E25" s="542"/>
      <c r="F25" s="542"/>
      <c r="G25" s="542"/>
      <c r="H25" s="542"/>
      <c r="I25" s="542"/>
      <c r="J25" s="542"/>
      <c r="K25" s="542"/>
      <c r="L25" s="542"/>
      <c r="M25" s="542"/>
      <c r="N25" s="542"/>
      <c r="O25" s="542"/>
      <c r="P25" s="542"/>
      <c r="Q25" s="542"/>
      <c r="R25" s="542"/>
      <c r="S25" s="542"/>
      <c r="T25" s="542"/>
      <c r="U25" s="542"/>
      <c r="V25" s="542"/>
    </row>
    <row r="26" spans="1:22">
      <c r="A26" s="40"/>
      <c r="B26" s="20"/>
      <c r="C26" s="542"/>
      <c r="D26" s="542"/>
      <c r="E26" s="542"/>
      <c r="F26" s="542"/>
      <c r="G26" s="542"/>
      <c r="H26" s="542"/>
      <c r="I26" s="542"/>
      <c r="J26" s="542"/>
      <c r="K26" s="542"/>
      <c r="L26" s="542"/>
      <c r="M26" s="542"/>
      <c r="N26" s="542"/>
      <c r="O26" s="542"/>
      <c r="P26" s="542"/>
      <c r="Q26" s="542"/>
      <c r="R26" s="542"/>
      <c r="S26" s="542"/>
      <c r="T26" s="542"/>
      <c r="U26" s="542"/>
      <c r="V26" s="542"/>
    </row>
    <row r="27" spans="1:22">
      <c r="A27" s="40"/>
      <c r="B27" s="40"/>
      <c r="C27" s="542"/>
      <c r="D27" s="542"/>
      <c r="E27" s="542"/>
      <c r="F27" s="542"/>
      <c r="G27" s="542"/>
      <c r="H27" s="542"/>
      <c r="I27" s="542"/>
      <c r="J27" s="542"/>
      <c r="K27" s="542"/>
      <c r="L27" s="542"/>
      <c r="M27" s="542"/>
      <c r="N27" s="542"/>
      <c r="O27" s="542"/>
      <c r="P27" s="542"/>
      <c r="Q27" s="542"/>
      <c r="R27" s="542"/>
      <c r="S27" s="542"/>
      <c r="T27" s="542"/>
      <c r="U27" s="542"/>
      <c r="V27" s="542"/>
    </row>
    <row r="28" spans="1:22">
      <c r="A28" s="40"/>
      <c r="B28" s="20"/>
      <c r="C28" s="542"/>
      <c r="D28" s="542"/>
      <c r="E28" s="542"/>
      <c r="F28" s="542"/>
      <c r="G28" s="542"/>
      <c r="H28" s="542"/>
      <c r="I28" s="542"/>
      <c r="J28" s="542"/>
      <c r="K28" s="542"/>
      <c r="L28" s="542"/>
      <c r="M28" s="542"/>
      <c r="N28" s="542"/>
      <c r="O28" s="542"/>
      <c r="P28" s="542"/>
      <c r="Q28" s="542"/>
      <c r="R28" s="542"/>
      <c r="S28" s="542"/>
      <c r="T28" s="542"/>
      <c r="U28" s="542"/>
      <c r="V28" s="542"/>
    </row>
    <row r="29" spans="1:22">
      <c r="C29" s="542"/>
      <c r="D29" s="542"/>
      <c r="E29" s="542"/>
      <c r="F29" s="542"/>
      <c r="G29" s="542"/>
      <c r="H29" s="542"/>
      <c r="I29" s="542"/>
      <c r="J29" s="542"/>
      <c r="K29" s="542"/>
      <c r="L29" s="542"/>
      <c r="M29" s="542"/>
      <c r="N29" s="542"/>
      <c r="O29" s="542"/>
      <c r="P29" s="542"/>
      <c r="Q29" s="542"/>
      <c r="R29" s="542"/>
      <c r="S29" s="542"/>
      <c r="T29" s="542"/>
      <c r="U29" s="542"/>
      <c r="V29" s="542"/>
    </row>
    <row r="30" spans="1:22">
      <c r="C30" s="542"/>
      <c r="D30" s="542"/>
      <c r="E30" s="542"/>
      <c r="F30" s="542"/>
      <c r="G30" s="542"/>
      <c r="H30" s="542"/>
      <c r="I30" s="542"/>
      <c r="J30" s="542"/>
      <c r="K30" s="542"/>
      <c r="L30" s="542"/>
      <c r="M30" s="542"/>
      <c r="N30" s="542"/>
      <c r="O30" s="542"/>
      <c r="P30" s="542"/>
      <c r="Q30" s="542"/>
      <c r="R30" s="542"/>
      <c r="S30" s="542"/>
      <c r="T30" s="542"/>
      <c r="U30" s="542"/>
      <c r="V30" s="542"/>
    </row>
    <row r="31" spans="1:22">
      <c r="C31" s="542"/>
      <c r="D31" s="542"/>
      <c r="E31" s="542"/>
      <c r="F31" s="542"/>
      <c r="G31" s="542"/>
      <c r="H31" s="542"/>
      <c r="I31" s="542"/>
      <c r="J31" s="542"/>
      <c r="K31" s="542"/>
      <c r="L31" s="542"/>
      <c r="M31" s="542"/>
      <c r="N31" s="542"/>
      <c r="O31" s="542"/>
      <c r="P31" s="542"/>
      <c r="Q31" s="542"/>
      <c r="R31" s="542"/>
      <c r="S31" s="542"/>
      <c r="T31" s="542"/>
      <c r="U31" s="542"/>
      <c r="V31" s="542"/>
    </row>
    <row r="32" spans="1:22">
      <c r="C32" s="542"/>
      <c r="D32" s="542"/>
      <c r="E32" s="542"/>
      <c r="F32" s="542"/>
      <c r="G32" s="542"/>
      <c r="H32" s="542"/>
      <c r="I32" s="542"/>
      <c r="J32" s="542"/>
      <c r="K32" s="542"/>
      <c r="L32" s="542"/>
      <c r="M32" s="542"/>
      <c r="N32" s="542"/>
      <c r="O32" s="542"/>
      <c r="P32" s="542"/>
      <c r="Q32" s="542"/>
      <c r="R32" s="542"/>
      <c r="S32" s="542"/>
      <c r="T32" s="542"/>
      <c r="U32" s="542"/>
      <c r="V32" s="542"/>
    </row>
    <row r="33" spans="3:22">
      <c r="C33" s="542"/>
      <c r="D33" s="542"/>
      <c r="E33" s="542"/>
      <c r="F33" s="542"/>
      <c r="G33" s="542"/>
      <c r="H33" s="542"/>
      <c r="I33" s="542"/>
      <c r="J33" s="542"/>
      <c r="K33" s="542"/>
      <c r="L33" s="542"/>
      <c r="M33" s="542"/>
      <c r="N33" s="542"/>
      <c r="O33" s="542"/>
      <c r="P33" s="542"/>
      <c r="Q33" s="542"/>
      <c r="R33" s="542"/>
      <c r="S33" s="542"/>
      <c r="T33" s="542"/>
      <c r="U33" s="542"/>
      <c r="V33" s="542"/>
    </row>
    <row r="34" spans="3:22">
      <c r="C34" s="542"/>
      <c r="D34" s="542"/>
      <c r="E34" s="542"/>
      <c r="F34" s="542"/>
      <c r="G34" s="542"/>
      <c r="H34" s="542"/>
      <c r="I34" s="542"/>
      <c r="J34" s="542"/>
      <c r="K34" s="542"/>
      <c r="L34" s="542"/>
      <c r="M34" s="542"/>
      <c r="N34" s="542"/>
      <c r="O34" s="542"/>
      <c r="P34" s="542"/>
      <c r="Q34" s="542"/>
      <c r="R34" s="542"/>
      <c r="S34" s="542"/>
      <c r="T34" s="542"/>
      <c r="U34" s="542"/>
      <c r="V34" s="542"/>
    </row>
    <row r="35" spans="3:22">
      <c r="C35" s="542"/>
      <c r="D35" s="542"/>
      <c r="E35" s="542"/>
      <c r="F35" s="542"/>
      <c r="G35" s="542"/>
      <c r="H35" s="542"/>
      <c r="I35" s="542"/>
      <c r="J35" s="542"/>
      <c r="K35" s="542"/>
      <c r="L35" s="542"/>
      <c r="M35" s="542"/>
      <c r="N35" s="542"/>
      <c r="O35" s="542"/>
      <c r="P35" s="542"/>
      <c r="Q35" s="542"/>
      <c r="R35" s="542"/>
      <c r="S35" s="542"/>
      <c r="T35" s="542"/>
      <c r="U35" s="542"/>
      <c r="V35" s="542"/>
    </row>
    <row r="36" spans="3:22">
      <c r="C36" s="542"/>
      <c r="D36" s="542"/>
      <c r="E36" s="542"/>
      <c r="F36" s="542"/>
      <c r="G36" s="542"/>
      <c r="H36" s="542"/>
      <c r="I36" s="542"/>
      <c r="J36" s="542"/>
      <c r="K36" s="542"/>
      <c r="L36" s="542"/>
      <c r="M36" s="542"/>
      <c r="N36" s="542"/>
      <c r="O36" s="542"/>
      <c r="P36" s="542"/>
      <c r="Q36" s="542"/>
      <c r="R36" s="542"/>
      <c r="S36" s="542"/>
      <c r="T36" s="542"/>
      <c r="U36" s="542"/>
      <c r="V36" s="542"/>
    </row>
    <row r="37" spans="3:22">
      <c r="C37" s="542"/>
      <c r="D37" s="542"/>
      <c r="E37" s="542"/>
      <c r="F37" s="542"/>
      <c r="G37" s="542"/>
      <c r="H37" s="542"/>
      <c r="I37" s="542"/>
      <c r="J37" s="542"/>
      <c r="K37" s="542"/>
      <c r="L37" s="542"/>
      <c r="M37" s="542"/>
      <c r="N37" s="542"/>
      <c r="O37" s="542"/>
      <c r="P37" s="542"/>
      <c r="Q37" s="542"/>
      <c r="R37" s="542"/>
      <c r="S37" s="542"/>
      <c r="T37" s="542"/>
      <c r="U37" s="542"/>
      <c r="V37" s="542"/>
    </row>
    <row r="38" spans="3:22">
      <c r="C38" s="542"/>
      <c r="D38" s="542"/>
      <c r="E38" s="542"/>
      <c r="F38" s="542"/>
      <c r="G38" s="542"/>
      <c r="H38" s="542"/>
      <c r="I38" s="542"/>
      <c r="J38" s="542"/>
      <c r="K38" s="542"/>
      <c r="L38" s="542"/>
      <c r="M38" s="542"/>
      <c r="N38" s="542"/>
      <c r="O38" s="542"/>
      <c r="P38" s="542"/>
      <c r="Q38" s="542"/>
      <c r="R38" s="542"/>
      <c r="S38" s="542"/>
      <c r="T38" s="542"/>
      <c r="U38" s="542"/>
      <c r="V38" s="542"/>
    </row>
    <row r="39" spans="3:22">
      <c r="C39" s="542"/>
      <c r="D39" s="542"/>
      <c r="E39" s="542"/>
      <c r="F39" s="542"/>
      <c r="G39" s="542"/>
      <c r="H39" s="542"/>
      <c r="I39" s="542"/>
      <c r="J39" s="542"/>
      <c r="K39" s="542"/>
      <c r="L39" s="542"/>
      <c r="M39" s="542"/>
      <c r="N39" s="542"/>
      <c r="O39" s="542"/>
      <c r="P39" s="542"/>
      <c r="Q39" s="542"/>
      <c r="R39" s="542"/>
      <c r="S39" s="542"/>
      <c r="T39" s="542"/>
      <c r="U39" s="542"/>
      <c r="V39" s="542"/>
    </row>
    <row r="40" spans="3:22">
      <c r="C40" s="542"/>
      <c r="D40" s="542"/>
      <c r="E40" s="542"/>
      <c r="F40" s="542"/>
      <c r="G40" s="542"/>
      <c r="H40" s="542"/>
      <c r="I40" s="542"/>
      <c r="J40" s="542"/>
      <c r="K40" s="542"/>
      <c r="L40" s="542"/>
      <c r="M40" s="542"/>
      <c r="N40" s="542"/>
      <c r="O40" s="542"/>
      <c r="P40" s="542"/>
      <c r="Q40" s="542"/>
      <c r="R40" s="542"/>
      <c r="S40" s="542"/>
      <c r="T40" s="542"/>
      <c r="U40" s="542"/>
      <c r="V40" s="54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2"/>
  <sheetViews>
    <sheetView zoomScaleNormal="100" workbookViewId="0">
      <pane xSplit="1" ySplit="7" topLeftCell="B8"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4" bestFit="1" customWidth="1"/>
    <col min="2" max="2" width="101.85546875" style="4" customWidth="1"/>
    <col min="3" max="3" width="13.7109375" style="141" customWidth="1"/>
    <col min="4" max="4" width="14.85546875" style="141" bestFit="1" customWidth="1"/>
    <col min="5" max="5" width="17.7109375" style="141" customWidth="1"/>
    <col min="6" max="6" width="15.85546875" style="141" customWidth="1"/>
    <col min="7" max="7" width="17.42578125" style="141" customWidth="1"/>
    <col min="8" max="8" width="15.28515625" style="141" customWidth="1"/>
    <col min="9" max="16384" width="9.140625" style="13"/>
  </cols>
  <sheetData>
    <row r="1" spans="1:9">
      <c r="A1" s="2" t="s">
        <v>30</v>
      </c>
      <c r="B1" s="4" t="str">
        <f>'Info '!C2</f>
        <v>JSC Cartu Bank</v>
      </c>
      <c r="C1" s="3"/>
    </row>
    <row r="2" spans="1:9">
      <c r="A2" s="2" t="s">
        <v>31</v>
      </c>
      <c r="B2" s="510">
        <f>'1. key ratios '!B2</f>
        <v>45382</v>
      </c>
      <c r="C2" s="271"/>
    </row>
    <row r="4" spans="1:9" ht="13.5" thickBot="1">
      <c r="A4" s="2" t="s">
        <v>150</v>
      </c>
      <c r="B4" s="71" t="s">
        <v>252</v>
      </c>
    </row>
    <row r="5" spans="1:9">
      <c r="A5" s="72"/>
      <c r="B5" s="80"/>
      <c r="C5" s="162" t="s">
        <v>0</v>
      </c>
      <c r="D5" s="162" t="s">
        <v>1</v>
      </c>
      <c r="E5" s="162" t="s">
        <v>2</v>
      </c>
      <c r="F5" s="162" t="s">
        <v>3</v>
      </c>
      <c r="G5" s="163" t="s">
        <v>4</v>
      </c>
      <c r="H5" s="164" t="s">
        <v>5</v>
      </c>
      <c r="I5" s="81"/>
    </row>
    <row r="6" spans="1:9" s="81" customFormat="1" ht="12.75" customHeight="1">
      <c r="A6" s="82"/>
      <c r="B6" s="697" t="s">
        <v>149</v>
      </c>
      <c r="C6" s="683" t="s">
        <v>245</v>
      </c>
      <c r="D6" s="699" t="s">
        <v>244</v>
      </c>
      <c r="E6" s="700"/>
      <c r="F6" s="683" t="s">
        <v>249</v>
      </c>
      <c r="G6" s="683" t="s">
        <v>250</v>
      </c>
      <c r="H6" s="695" t="s">
        <v>248</v>
      </c>
    </row>
    <row r="7" spans="1:9" ht="38.25">
      <c r="A7" s="84"/>
      <c r="B7" s="698"/>
      <c r="C7" s="684"/>
      <c r="D7" s="165" t="s">
        <v>247</v>
      </c>
      <c r="E7" s="165" t="s">
        <v>246</v>
      </c>
      <c r="F7" s="684"/>
      <c r="G7" s="684"/>
      <c r="H7" s="696"/>
      <c r="I7" s="81"/>
    </row>
    <row r="8" spans="1:9">
      <c r="A8" s="82">
        <v>1</v>
      </c>
      <c r="B8" s="1" t="s">
        <v>51</v>
      </c>
      <c r="C8" s="491">
        <v>287669878.03208268</v>
      </c>
      <c r="D8" s="491"/>
      <c r="E8" s="491"/>
      <c r="F8" s="491">
        <v>239191371.07675207</v>
      </c>
      <c r="G8" s="547">
        <v>239191371.07675207</v>
      </c>
      <c r="H8" s="166">
        <f>IFERROR(G8/(C8+E8),0)</f>
        <v>0.83147868213743259</v>
      </c>
    </row>
    <row r="9" spans="1:9" ht="15" customHeight="1">
      <c r="A9" s="82">
        <v>2</v>
      </c>
      <c r="B9" s="1" t="s">
        <v>52</v>
      </c>
      <c r="C9" s="491">
        <v>0</v>
      </c>
      <c r="D9" s="491"/>
      <c r="E9" s="491"/>
      <c r="F9" s="491">
        <v>0</v>
      </c>
      <c r="G9" s="547">
        <v>0</v>
      </c>
      <c r="H9" s="166">
        <f t="shared" ref="H9:H21" si="0">IFERROR(G9/(C9+E9),0)</f>
        <v>0</v>
      </c>
    </row>
    <row r="10" spans="1:9">
      <c r="A10" s="82">
        <v>3</v>
      </c>
      <c r="B10" s="1" t="s">
        <v>165</v>
      </c>
      <c r="C10" s="491">
        <v>0</v>
      </c>
      <c r="D10" s="491"/>
      <c r="E10" s="491"/>
      <c r="F10" s="491">
        <v>0</v>
      </c>
      <c r="G10" s="547">
        <v>0</v>
      </c>
      <c r="H10" s="166">
        <f t="shared" si="0"/>
        <v>0</v>
      </c>
    </row>
    <row r="11" spans="1:9">
      <c r="A11" s="82">
        <v>4</v>
      </c>
      <c r="B11" s="1" t="s">
        <v>53</v>
      </c>
      <c r="C11" s="491">
        <v>0</v>
      </c>
      <c r="D11" s="491"/>
      <c r="E11" s="491"/>
      <c r="F11" s="491">
        <v>0</v>
      </c>
      <c r="G11" s="547">
        <v>0</v>
      </c>
      <c r="H11" s="166">
        <f t="shared" si="0"/>
        <v>0</v>
      </c>
    </row>
    <row r="12" spans="1:9">
      <c r="A12" s="82">
        <v>5</v>
      </c>
      <c r="B12" s="1" t="s">
        <v>54</v>
      </c>
      <c r="C12" s="491">
        <v>0</v>
      </c>
      <c r="D12" s="491"/>
      <c r="E12" s="491"/>
      <c r="F12" s="491">
        <v>0</v>
      </c>
      <c r="G12" s="547">
        <v>0</v>
      </c>
      <c r="H12" s="166">
        <f t="shared" si="0"/>
        <v>0</v>
      </c>
    </row>
    <row r="13" spans="1:9">
      <c r="A13" s="82">
        <v>6</v>
      </c>
      <c r="B13" s="1" t="s">
        <v>55</v>
      </c>
      <c r="C13" s="491">
        <v>593904669.55891287</v>
      </c>
      <c r="D13" s="491"/>
      <c r="E13" s="491"/>
      <c r="F13" s="491">
        <v>162715933.30227262</v>
      </c>
      <c r="G13" s="547">
        <v>162715933.30227262</v>
      </c>
      <c r="H13" s="166">
        <f t="shared" si="0"/>
        <v>0.27397651785280647</v>
      </c>
    </row>
    <row r="14" spans="1:9">
      <c r="A14" s="82">
        <v>7</v>
      </c>
      <c r="B14" s="1" t="s">
        <v>56</v>
      </c>
      <c r="C14" s="491">
        <v>750236830.86176383</v>
      </c>
      <c r="D14" s="491">
        <v>183190027.71970102</v>
      </c>
      <c r="E14" s="491">
        <v>96253397.491019517</v>
      </c>
      <c r="F14" s="491">
        <v>846490228.35278332</v>
      </c>
      <c r="G14" s="547">
        <v>792159220.89730227</v>
      </c>
      <c r="H14" s="166">
        <f t="shared" si="0"/>
        <v>0.93581614336977548</v>
      </c>
    </row>
    <row r="15" spans="1:9">
      <c r="A15" s="82">
        <v>8</v>
      </c>
      <c r="B15" s="1" t="s">
        <v>57</v>
      </c>
      <c r="C15" s="491">
        <v>0</v>
      </c>
      <c r="D15" s="491"/>
      <c r="E15" s="491">
        <v>0</v>
      </c>
      <c r="F15" s="491">
        <v>0</v>
      </c>
      <c r="G15" s="547">
        <v>0</v>
      </c>
      <c r="H15" s="166">
        <f t="shared" si="0"/>
        <v>0</v>
      </c>
    </row>
    <row r="16" spans="1:9">
      <c r="A16" s="82">
        <v>9</v>
      </c>
      <c r="B16" s="1" t="s">
        <v>58</v>
      </c>
      <c r="C16" s="491">
        <v>0</v>
      </c>
      <c r="D16" s="491"/>
      <c r="E16" s="491">
        <v>0</v>
      </c>
      <c r="F16" s="491">
        <v>0</v>
      </c>
      <c r="G16" s="547">
        <v>0</v>
      </c>
      <c r="H16" s="166">
        <f t="shared" si="0"/>
        <v>0</v>
      </c>
    </row>
    <row r="17" spans="1:8">
      <c r="A17" s="82">
        <v>10</v>
      </c>
      <c r="B17" s="1" t="s">
        <v>59</v>
      </c>
      <c r="C17" s="491">
        <v>55127683.740510292</v>
      </c>
      <c r="D17" s="491">
        <v>20006.405300056103</v>
      </c>
      <c r="E17" s="491">
        <v>10003.202650028052</v>
      </c>
      <c r="F17" s="491">
        <v>55137686.943160318</v>
      </c>
      <c r="G17" s="547">
        <v>55137686.943160318</v>
      </c>
      <c r="H17" s="166">
        <f t="shared" si="0"/>
        <v>1</v>
      </c>
    </row>
    <row r="18" spans="1:8">
      <c r="A18" s="82">
        <v>11</v>
      </c>
      <c r="B18" s="1" t="s">
        <v>60</v>
      </c>
      <c r="C18" s="491">
        <v>0</v>
      </c>
      <c r="D18" s="491"/>
      <c r="E18" s="491">
        <v>0</v>
      </c>
      <c r="F18" s="491">
        <v>0</v>
      </c>
      <c r="G18" s="547">
        <v>0</v>
      </c>
      <c r="H18" s="166">
        <f t="shared" si="0"/>
        <v>0</v>
      </c>
    </row>
    <row r="19" spans="1:8">
      <c r="A19" s="82">
        <v>12</v>
      </c>
      <c r="B19" s="1" t="s">
        <v>61</v>
      </c>
      <c r="C19" s="491">
        <v>0</v>
      </c>
      <c r="D19" s="491"/>
      <c r="E19" s="491">
        <v>0</v>
      </c>
      <c r="F19" s="491">
        <v>0</v>
      </c>
      <c r="G19" s="547">
        <v>0</v>
      </c>
      <c r="H19" s="166">
        <f t="shared" si="0"/>
        <v>0</v>
      </c>
    </row>
    <row r="20" spans="1:8">
      <c r="A20" s="82">
        <v>13</v>
      </c>
      <c r="B20" s="1" t="s">
        <v>144</v>
      </c>
      <c r="C20" s="491">
        <v>0</v>
      </c>
      <c r="D20" s="491"/>
      <c r="E20" s="491">
        <v>0</v>
      </c>
      <c r="F20" s="491">
        <v>0</v>
      </c>
      <c r="G20" s="547">
        <v>0</v>
      </c>
      <c r="H20" s="166">
        <f t="shared" si="0"/>
        <v>0</v>
      </c>
    </row>
    <row r="21" spans="1:8">
      <c r="A21" s="82">
        <v>14</v>
      </c>
      <c r="B21" s="1" t="s">
        <v>63</v>
      </c>
      <c r="C21" s="491">
        <v>189955230.59602091</v>
      </c>
      <c r="D21" s="491">
        <v>4341228.6547198528</v>
      </c>
      <c r="E21" s="491">
        <v>2170614.3273599264</v>
      </c>
      <c r="F21" s="491">
        <v>165476578.95704383</v>
      </c>
      <c r="G21" s="547">
        <v>163536378.30099899</v>
      </c>
      <c r="H21" s="166">
        <f t="shared" si="0"/>
        <v>0.85119406171625045</v>
      </c>
    </row>
    <row r="22" spans="1:8" ht="13.5" thickBot="1">
      <c r="A22" s="85"/>
      <c r="B22" s="86" t="s">
        <v>64</v>
      </c>
      <c r="C22" s="548">
        <f>SUM(C8:C21)</f>
        <v>1876894292.7892904</v>
      </c>
      <c r="D22" s="548">
        <f>SUM(D8:D21)</f>
        <v>187551262.77972093</v>
      </c>
      <c r="E22" s="548">
        <f>SUM(E8:E21)</f>
        <v>98434015.021029472</v>
      </c>
      <c r="F22" s="548">
        <f>SUM(F8:F21)</f>
        <v>1469011798.6320121</v>
      </c>
      <c r="G22" s="548">
        <f>SUM(G8:G21)</f>
        <v>1412740590.5204861</v>
      </c>
      <c r="H22" s="167">
        <f>G22/(C22+E22)</f>
        <v>0.71519280361375959</v>
      </c>
    </row>
    <row r="24" spans="1:8">
      <c r="C24" s="549"/>
      <c r="D24" s="549"/>
      <c r="E24" s="549"/>
      <c r="F24" s="549"/>
      <c r="G24" s="549"/>
      <c r="H24" s="549"/>
    </row>
    <row r="25" spans="1:8">
      <c r="C25" s="549"/>
      <c r="D25" s="549"/>
      <c r="E25" s="549"/>
      <c r="F25" s="549"/>
      <c r="G25" s="549"/>
      <c r="H25" s="549"/>
    </row>
    <row r="26" spans="1:8">
      <c r="C26" s="549"/>
      <c r="D26" s="549"/>
      <c r="E26" s="549"/>
      <c r="F26" s="549"/>
      <c r="G26" s="549"/>
      <c r="H26" s="549"/>
    </row>
    <row r="27" spans="1:8">
      <c r="C27" s="549"/>
      <c r="D27" s="549"/>
      <c r="E27" s="549"/>
      <c r="F27" s="549"/>
      <c r="G27" s="549"/>
      <c r="H27" s="549"/>
    </row>
    <row r="28" spans="1:8">
      <c r="C28" s="549"/>
      <c r="D28" s="549"/>
      <c r="E28" s="549"/>
      <c r="F28" s="549"/>
      <c r="G28" s="549"/>
      <c r="H28" s="549"/>
    </row>
    <row r="29" spans="1:8">
      <c r="C29" s="549"/>
      <c r="D29" s="549"/>
      <c r="E29" s="549"/>
      <c r="F29" s="549"/>
      <c r="G29" s="549"/>
      <c r="H29" s="549"/>
    </row>
    <row r="30" spans="1:8">
      <c r="C30" s="549"/>
      <c r="D30" s="549"/>
      <c r="E30" s="549"/>
      <c r="F30" s="549"/>
      <c r="G30" s="549"/>
      <c r="H30" s="549"/>
    </row>
    <row r="31" spans="1:8">
      <c r="C31" s="549"/>
      <c r="D31" s="549"/>
      <c r="E31" s="549"/>
      <c r="F31" s="549"/>
      <c r="G31" s="549"/>
      <c r="H31" s="549"/>
    </row>
    <row r="32" spans="1:8">
      <c r="C32" s="549"/>
      <c r="D32" s="549"/>
      <c r="E32" s="549"/>
      <c r="F32" s="549"/>
      <c r="G32" s="549"/>
      <c r="H32" s="549"/>
    </row>
    <row r="33" spans="3:8">
      <c r="C33" s="549"/>
      <c r="D33" s="549"/>
      <c r="E33" s="549"/>
      <c r="F33" s="549"/>
      <c r="G33" s="549"/>
      <c r="H33" s="549"/>
    </row>
    <row r="34" spans="3:8">
      <c r="C34" s="549"/>
      <c r="D34" s="549"/>
      <c r="E34" s="549"/>
      <c r="F34" s="549"/>
      <c r="G34" s="549"/>
      <c r="H34" s="549"/>
    </row>
    <row r="35" spans="3:8">
      <c r="C35" s="549"/>
      <c r="D35" s="549"/>
      <c r="E35" s="549"/>
      <c r="F35" s="549"/>
      <c r="G35" s="549"/>
      <c r="H35" s="549"/>
    </row>
    <row r="36" spans="3:8">
      <c r="C36" s="549"/>
      <c r="D36" s="549"/>
      <c r="E36" s="549"/>
      <c r="F36" s="549"/>
      <c r="G36" s="549"/>
      <c r="H36" s="549"/>
    </row>
    <row r="37" spans="3:8">
      <c r="C37" s="549"/>
      <c r="D37" s="549"/>
      <c r="E37" s="549"/>
      <c r="F37" s="549"/>
      <c r="G37" s="549"/>
      <c r="H37" s="549"/>
    </row>
    <row r="38" spans="3:8">
      <c r="C38" s="549"/>
      <c r="D38" s="549"/>
      <c r="E38" s="549"/>
      <c r="F38" s="549"/>
      <c r="G38" s="549"/>
      <c r="H38" s="549"/>
    </row>
    <row r="39" spans="3:8">
      <c r="C39" s="549"/>
      <c r="D39" s="549"/>
      <c r="E39" s="549"/>
      <c r="F39" s="549"/>
      <c r="G39" s="549"/>
      <c r="H39" s="549"/>
    </row>
    <row r="40" spans="3:8">
      <c r="C40" s="549"/>
      <c r="D40" s="549"/>
      <c r="E40" s="549"/>
      <c r="F40" s="549"/>
      <c r="G40" s="549"/>
      <c r="H40" s="549"/>
    </row>
    <row r="41" spans="3:8">
      <c r="C41" s="549"/>
    </row>
    <row r="42" spans="3:8">
      <c r="C42" s="549"/>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5"/>
  <sheetViews>
    <sheetView zoomScale="90" zoomScaleNormal="9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141" bestFit="1" customWidth="1"/>
    <col min="2" max="2" width="104.140625" style="141" customWidth="1"/>
    <col min="3" max="3" width="12.7109375" style="141" customWidth="1"/>
    <col min="4" max="5" width="13.5703125" style="141" bestFit="1" customWidth="1"/>
    <col min="6" max="11" width="12.7109375" style="141" customWidth="1"/>
    <col min="12" max="16384" width="9.140625" style="141"/>
  </cols>
  <sheetData>
    <row r="1" spans="1:11">
      <c r="A1" s="141" t="s">
        <v>30</v>
      </c>
      <c r="B1" s="3" t="str">
        <f>'Info '!C2</f>
        <v>JSC Cartu Bank</v>
      </c>
    </row>
    <row r="2" spans="1:11">
      <c r="A2" s="141" t="s">
        <v>31</v>
      </c>
      <c r="B2" s="510">
        <f>'1. key ratios '!B2</f>
        <v>45382</v>
      </c>
    </row>
    <row r="4" spans="1:11" ht="13.5" thickBot="1">
      <c r="A4" s="141" t="s">
        <v>146</v>
      </c>
      <c r="B4" s="196" t="s">
        <v>253</v>
      </c>
    </row>
    <row r="5" spans="1:11" ht="30" customHeight="1">
      <c r="A5" s="701"/>
      <c r="B5" s="702"/>
      <c r="C5" s="703" t="s">
        <v>303</v>
      </c>
      <c r="D5" s="703"/>
      <c r="E5" s="703"/>
      <c r="F5" s="703" t="s">
        <v>304</v>
      </c>
      <c r="G5" s="703"/>
      <c r="H5" s="703"/>
      <c r="I5" s="703" t="s">
        <v>305</v>
      </c>
      <c r="J5" s="703"/>
      <c r="K5" s="704"/>
    </row>
    <row r="6" spans="1:11">
      <c r="A6" s="175"/>
      <c r="B6" s="614"/>
      <c r="C6" s="345" t="s">
        <v>32</v>
      </c>
      <c r="D6" s="345" t="s">
        <v>33</v>
      </c>
      <c r="E6" s="345" t="s">
        <v>34</v>
      </c>
      <c r="F6" s="345" t="s">
        <v>32</v>
      </c>
      <c r="G6" s="345" t="s">
        <v>33</v>
      </c>
      <c r="H6" s="345" t="s">
        <v>34</v>
      </c>
      <c r="I6" s="345" t="s">
        <v>32</v>
      </c>
      <c r="J6" s="345" t="s">
        <v>33</v>
      </c>
      <c r="K6" s="345" t="s">
        <v>34</v>
      </c>
    </row>
    <row r="7" spans="1:11">
      <c r="A7" s="176" t="s">
        <v>256</v>
      </c>
      <c r="B7" s="615"/>
      <c r="C7" s="615"/>
      <c r="D7" s="615"/>
      <c r="E7" s="615"/>
      <c r="F7" s="615"/>
      <c r="G7" s="615"/>
      <c r="H7" s="615"/>
      <c r="I7" s="615"/>
      <c r="J7" s="615"/>
      <c r="K7" s="177"/>
    </row>
    <row r="8" spans="1:11">
      <c r="A8" s="178">
        <v>1</v>
      </c>
      <c r="B8" s="179" t="s">
        <v>254</v>
      </c>
      <c r="C8" s="180"/>
      <c r="D8" s="180"/>
      <c r="E8" s="180"/>
      <c r="F8" s="550">
        <v>161313839.63634694</v>
      </c>
      <c r="G8" s="550">
        <v>798419216.81677246</v>
      </c>
      <c r="H8" s="550">
        <v>959733056.45312023</v>
      </c>
      <c r="I8" s="550">
        <v>101272737.27603179</v>
      </c>
      <c r="J8" s="550">
        <v>265916645.57600296</v>
      </c>
      <c r="K8" s="551">
        <v>367189382.85203463</v>
      </c>
    </row>
    <row r="9" spans="1:11">
      <c r="A9" s="176" t="s">
        <v>257</v>
      </c>
      <c r="B9" s="615"/>
      <c r="C9" s="615"/>
      <c r="D9" s="615"/>
      <c r="E9" s="615"/>
      <c r="F9" s="615"/>
      <c r="G9" s="615"/>
      <c r="H9" s="615"/>
      <c r="I9" s="615"/>
      <c r="J9" s="615"/>
      <c r="K9" s="177"/>
    </row>
    <row r="10" spans="1:11">
      <c r="A10" s="181">
        <v>2</v>
      </c>
      <c r="B10" s="616" t="s">
        <v>265</v>
      </c>
      <c r="C10" s="474">
        <v>24662224.411666635</v>
      </c>
      <c r="D10" s="554">
        <v>482282513.33640343</v>
      </c>
      <c r="E10" s="554">
        <v>506944737.74806958</v>
      </c>
      <c r="F10" s="554">
        <v>3766610.796059994</v>
      </c>
      <c r="G10" s="554">
        <v>128852775.49198914</v>
      </c>
      <c r="H10" s="554">
        <v>132619386.28804915</v>
      </c>
      <c r="I10" s="554">
        <v>771143.58645555447</v>
      </c>
      <c r="J10" s="554">
        <v>12358065.372179553</v>
      </c>
      <c r="K10" s="555">
        <v>13129208.958635112</v>
      </c>
    </row>
    <row r="11" spans="1:11">
      <c r="A11" s="181">
        <v>3</v>
      </c>
      <c r="B11" s="616" t="s">
        <v>259</v>
      </c>
      <c r="C11" s="474">
        <v>188004348.84273329</v>
      </c>
      <c r="D11" s="554">
        <v>717525672.91435671</v>
      </c>
      <c r="E11" s="554">
        <v>905530021.75708985</v>
      </c>
      <c r="F11" s="554">
        <v>49988838.901366636</v>
      </c>
      <c r="G11" s="554">
        <v>422897176.28635585</v>
      </c>
      <c r="H11" s="554">
        <v>472886015.18772233</v>
      </c>
      <c r="I11" s="554">
        <v>35506877.39681112</v>
      </c>
      <c r="J11" s="554">
        <v>177397961.43155998</v>
      </c>
      <c r="K11" s="555">
        <v>212904838.82837108</v>
      </c>
    </row>
    <row r="12" spans="1:11">
      <c r="A12" s="181">
        <v>4</v>
      </c>
      <c r="B12" s="616" t="s">
        <v>260</v>
      </c>
      <c r="C12" s="474">
        <v>0</v>
      </c>
      <c r="D12" s="554">
        <v>0</v>
      </c>
      <c r="E12" s="554">
        <v>0</v>
      </c>
      <c r="F12" s="554">
        <v>0</v>
      </c>
      <c r="G12" s="554">
        <v>0</v>
      </c>
      <c r="H12" s="554">
        <v>0</v>
      </c>
      <c r="I12" s="554">
        <v>0</v>
      </c>
      <c r="J12" s="554">
        <v>0</v>
      </c>
      <c r="K12" s="555">
        <v>0</v>
      </c>
    </row>
    <row r="13" spans="1:11">
      <c r="A13" s="181">
        <v>5</v>
      </c>
      <c r="B13" s="616" t="s">
        <v>268</v>
      </c>
      <c r="C13" s="474">
        <v>88388628.685444444</v>
      </c>
      <c r="D13" s="554">
        <v>83153383.510845795</v>
      </c>
      <c r="E13" s="554">
        <v>171542012.19629017</v>
      </c>
      <c r="F13" s="554">
        <v>11656313.691969445</v>
      </c>
      <c r="G13" s="554">
        <v>11177884.871230446</v>
      </c>
      <c r="H13" s="554">
        <v>22834198.5631999</v>
      </c>
      <c r="I13" s="554">
        <v>4923814.689272223</v>
      </c>
      <c r="J13" s="554">
        <v>4688662.8790874351</v>
      </c>
      <c r="K13" s="555">
        <v>9612477.5683596637</v>
      </c>
    </row>
    <row r="14" spans="1:11">
      <c r="A14" s="181">
        <v>6</v>
      </c>
      <c r="B14" s="616" t="s">
        <v>299</v>
      </c>
      <c r="C14" s="474"/>
      <c r="D14" s="554"/>
      <c r="E14" s="554"/>
      <c r="F14" s="554"/>
      <c r="G14" s="554"/>
      <c r="H14" s="554"/>
      <c r="I14" s="554"/>
      <c r="J14" s="554"/>
      <c r="K14" s="555"/>
    </row>
    <row r="15" spans="1:11">
      <c r="A15" s="181">
        <v>7</v>
      </c>
      <c r="B15" s="616" t="s">
        <v>300</v>
      </c>
      <c r="C15" s="474">
        <v>55459943.284515433</v>
      </c>
      <c r="D15" s="554">
        <v>112828163.12880561</v>
      </c>
      <c r="E15" s="554">
        <v>168288106.41332105</v>
      </c>
      <c r="F15" s="554">
        <v>4087620.2956222231</v>
      </c>
      <c r="G15" s="554">
        <v>5922073.8965611104</v>
      </c>
      <c r="H15" s="554">
        <v>10009694.192183333</v>
      </c>
      <c r="I15" s="554">
        <v>4087620.2956222231</v>
      </c>
      <c r="J15" s="554">
        <v>5922073.8965611104</v>
      </c>
      <c r="K15" s="555">
        <v>10009694.192183333</v>
      </c>
    </row>
    <row r="16" spans="1:11">
      <c r="A16" s="181">
        <v>8</v>
      </c>
      <c r="B16" s="617" t="s">
        <v>261</v>
      </c>
      <c r="C16" s="618">
        <v>356515145.22435981</v>
      </c>
      <c r="D16" s="619">
        <v>1395789732.8904116</v>
      </c>
      <c r="E16" s="619">
        <v>1752304878.1147707</v>
      </c>
      <c r="F16" s="619">
        <v>69499383.685018301</v>
      </c>
      <c r="G16" s="619">
        <v>568849910.54613662</v>
      </c>
      <c r="H16" s="619">
        <v>638349294.23115468</v>
      </c>
      <c r="I16" s="619">
        <v>45289455.968161121</v>
      </c>
      <c r="J16" s="619">
        <v>200366763.57938811</v>
      </c>
      <c r="K16" s="620">
        <v>245656219.54754922</v>
      </c>
    </row>
    <row r="17" spans="1:11">
      <c r="A17" s="176" t="s">
        <v>258</v>
      </c>
      <c r="B17" s="615"/>
      <c r="C17" s="552"/>
      <c r="D17" s="552"/>
      <c r="E17" s="552"/>
      <c r="F17" s="552"/>
      <c r="G17" s="552"/>
      <c r="H17" s="552"/>
      <c r="I17" s="552"/>
      <c r="J17" s="552"/>
      <c r="K17" s="553"/>
    </row>
    <row r="18" spans="1:11">
      <c r="A18" s="181">
        <v>9</v>
      </c>
      <c r="B18" s="616" t="s">
        <v>264</v>
      </c>
      <c r="C18" s="474">
        <v>0</v>
      </c>
      <c r="D18" s="554">
        <v>0</v>
      </c>
      <c r="E18" s="554">
        <v>0</v>
      </c>
      <c r="F18" s="554">
        <v>0</v>
      </c>
      <c r="G18" s="554">
        <v>0</v>
      </c>
      <c r="H18" s="554">
        <v>0</v>
      </c>
      <c r="I18" s="554">
        <v>0</v>
      </c>
      <c r="J18" s="554">
        <v>0</v>
      </c>
      <c r="K18" s="555">
        <v>0</v>
      </c>
    </row>
    <row r="19" spans="1:11">
      <c r="A19" s="181">
        <v>10</v>
      </c>
      <c r="B19" s="616" t="s">
        <v>301</v>
      </c>
      <c r="C19" s="474">
        <v>357434253.61927134</v>
      </c>
      <c r="D19" s="554">
        <v>1019545711.5231797</v>
      </c>
      <c r="E19" s="554">
        <v>1376979965.1424518</v>
      </c>
      <c r="F19" s="554">
        <v>15229052.140260641</v>
      </c>
      <c r="G19" s="554">
        <v>11190915.93665117</v>
      </c>
      <c r="H19" s="554">
        <v>26419968.076911811</v>
      </c>
      <c r="I19" s="554">
        <v>75270154.500575766</v>
      </c>
      <c r="J19" s="554">
        <v>552592157.4408654</v>
      </c>
      <c r="K19" s="555">
        <v>627862311.94144118</v>
      </c>
    </row>
    <row r="20" spans="1:11">
      <c r="A20" s="181">
        <v>11</v>
      </c>
      <c r="B20" s="616" t="s">
        <v>263</v>
      </c>
      <c r="C20" s="474">
        <v>30494032.847674474</v>
      </c>
      <c r="D20" s="554">
        <v>17222.473619999986</v>
      </c>
      <c r="E20" s="554">
        <v>30511255.321294487</v>
      </c>
      <c r="F20" s="554">
        <v>487257.86781023425</v>
      </c>
      <c r="G20" s="554">
        <v>0</v>
      </c>
      <c r="H20" s="554">
        <v>487257.86781023425</v>
      </c>
      <c r="I20" s="554">
        <v>487257.86781023425</v>
      </c>
      <c r="J20" s="554">
        <v>0</v>
      </c>
      <c r="K20" s="555">
        <v>487257.86781023425</v>
      </c>
    </row>
    <row r="21" spans="1:11" ht="13.5" thickBot="1">
      <c r="A21" s="182">
        <v>12</v>
      </c>
      <c r="B21" s="183" t="s">
        <v>262</v>
      </c>
      <c r="C21" s="621">
        <v>387928286.46694583</v>
      </c>
      <c r="D21" s="622">
        <v>1019562933.9967997</v>
      </c>
      <c r="E21" s="621">
        <v>1407491220.4637463</v>
      </c>
      <c r="F21" s="622">
        <v>15716310.008070875</v>
      </c>
      <c r="G21" s="622">
        <v>11190915.93665117</v>
      </c>
      <c r="H21" s="622">
        <v>26907225.944722045</v>
      </c>
      <c r="I21" s="622">
        <v>75757412.368386</v>
      </c>
      <c r="J21" s="622">
        <v>552592157.4408654</v>
      </c>
      <c r="K21" s="623">
        <v>628349569.80925143</v>
      </c>
    </row>
    <row r="22" spans="1:11" ht="38.25" customHeight="1" thickBot="1">
      <c r="A22" s="184"/>
      <c r="B22" s="185"/>
      <c r="C22" s="185"/>
      <c r="D22" s="185"/>
      <c r="E22" s="185"/>
      <c r="F22" s="705" t="s">
        <v>739</v>
      </c>
      <c r="G22" s="703"/>
      <c r="H22" s="703"/>
      <c r="I22" s="705" t="s">
        <v>740</v>
      </c>
      <c r="J22" s="703"/>
      <c r="K22" s="704"/>
    </row>
    <row r="23" spans="1:11">
      <c r="A23" s="186">
        <v>13</v>
      </c>
      <c r="B23" s="187" t="s">
        <v>254</v>
      </c>
      <c r="C23" s="188"/>
      <c r="D23" s="188"/>
      <c r="E23" s="188"/>
      <c r="F23" s="625">
        <f t="shared" ref="F23:K23" si="0">F8</f>
        <v>161313839.63634694</v>
      </c>
      <c r="G23" s="625">
        <f t="shared" si="0"/>
        <v>798419216.81677246</v>
      </c>
      <c r="H23" s="625">
        <f t="shared" si="0"/>
        <v>959733056.45312023</v>
      </c>
      <c r="I23" s="625">
        <f t="shared" si="0"/>
        <v>101272737.27603179</v>
      </c>
      <c r="J23" s="625">
        <f t="shared" si="0"/>
        <v>265916645.57600296</v>
      </c>
      <c r="K23" s="626">
        <f t="shared" si="0"/>
        <v>367189382.85203463</v>
      </c>
    </row>
    <row r="24" spans="1:11" ht="13.5" customHeight="1" thickBot="1">
      <c r="A24" s="189">
        <v>14</v>
      </c>
      <c r="B24" s="624" t="s">
        <v>266</v>
      </c>
      <c r="C24" s="190"/>
      <c r="D24" s="191"/>
      <c r="E24" s="192"/>
      <c r="F24" s="627">
        <f t="shared" ref="F24:K24" si="1">MAX(F16-F21,F16*0.25)</f>
        <v>53783073.67694743</v>
      </c>
      <c r="G24" s="627">
        <f t="shared" si="1"/>
        <v>557658994.60948539</v>
      </c>
      <c r="H24" s="627">
        <f>MAX(H16-H21,H16*0.25)</f>
        <v>611442068.28643262</v>
      </c>
      <c r="I24" s="627">
        <f t="shared" si="1"/>
        <v>11322363.99204028</v>
      </c>
      <c r="J24" s="627">
        <f t="shared" si="1"/>
        <v>50091690.894847028</v>
      </c>
      <c r="K24" s="628">
        <f t="shared" si="1"/>
        <v>61414054.886887304</v>
      </c>
    </row>
    <row r="25" spans="1:11" ht="13.5" thickBot="1">
      <c r="A25" s="193">
        <v>15</v>
      </c>
      <c r="B25" s="194" t="s">
        <v>267</v>
      </c>
      <c r="C25" s="195"/>
      <c r="D25" s="195"/>
      <c r="E25" s="195"/>
      <c r="F25" s="629">
        <f t="shared" ref="F25:K25" si="2">F23/F24</f>
        <v>2.9993421462910828</v>
      </c>
      <c r="G25" s="629">
        <f t="shared" si="2"/>
        <v>1.4317337737480329</v>
      </c>
      <c r="H25" s="629">
        <f t="shared" si="2"/>
        <v>1.5696222197186622</v>
      </c>
      <c r="I25" s="629">
        <f t="shared" si="2"/>
        <v>8.9444869770330122</v>
      </c>
      <c r="J25" s="629">
        <f t="shared" si="2"/>
        <v>5.3085979096656528</v>
      </c>
      <c r="K25" s="630">
        <f t="shared" si="2"/>
        <v>5.9789144932430496</v>
      </c>
    </row>
    <row r="27" spans="1:11" ht="25.5">
      <c r="B27" s="174" t="s">
        <v>302</v>
      </c>
    </row>
    <row r="28" spans="1:11">
      <c r="C28" s="641"/>
      <c r="D28" s="641"/>
      <c r="E28" s="641"/>
      <c r="F28" s="641"/>
      <c r="G28" s="641"/>
      <c r="H28" s="641"/>
      <c r="I28" s="641"/>
      <c r="J28" s="641"/>
      <c r="K28" s="641"/>
    </row>
    <row r="29" spans="1:11">
      <c r="C29" s="641"/>
      <c r="D29" s="641"/>
      <c r="E29" s="641"/>
      <c r="F29" s="641"/>
      <c r="G29" s="641"/>
      <c r="H29" s="641"/>
      <c r="I29" s="641"/>
      <c r="J29" s="641"/>
      <c r="K29" s="641"/>
    </row>
    <row r="30" spans="1:11">
      <c r="C30" s="641"/>
      <c r="D30" s="641"/>
      <c r="E30" s="641"/>
      <c r="F30" s="641"/>
      <c r="G30" s="641"/>
      <c r="H30" s="641"/>
      <c r="I30" s="641"/>
      <c r="J30" s="641"/>
      <c r="K30" s="641"/>
    </row>
    <row r="31" spans="1:11">
      <c r="C31" s="641"/>
      <c r="D31" s="641"/>
      <c r="E31" s="641"/>
      <c r="F31" s="641"/>
      <c r="G31" s="641"/>
      <c r="H31" s="641"/>
      <c r="I31" s="641"/>
      <c r="J31" s="641"/>
      <c r="K31" s="641"/>
    </row>
    <row r="32" spans="1:11">
      <c r="C32" s="641"/>
      <c r="D32" s="641"/>
      <c r="E32" s="641"/>
      <c r="F32" s="641"/>
      <c r="G32" s="641"/>
      <c r="H32" s="641"/>
      <c r="I32" s="641"/>
      <c r="J32" s="641"/>
      <c r="K32" s="641"/>
    </row>
    <row r="33" spans="3:11">
      <c r="C33" s="641"/>
      <c r="D33" s="641"/>
      <c r="E33" s="641"/>
      <c r="F33" s="641"/>
      <c r="G33" s="641"/>
      <c r="H33" s="641"/>
      <c r="I33" s="641"/>
      <c r="J33" s="641"/>
      <c r="K33" s="641"/>
    </row>
    <row r="34" spans="3:11">
      <c r="C34" s="641"/>
      <c r="D34" s="641"/>
      <c r="E34" s="641"/>
      <c r="F34" s="641"/>
      <c r="G34" s="641"/>
      <c r="H34" s="641"/>
      <c r="I34" s="641"/>
      <c r="J34" s="641"/>
      <c r="K34" s="641"/>
    </row>
    <row r="35" spans="3:11">
      <c r="C35" s="641"/>
      <c r="D35" s="641"/>
      <c r="E35" s="641"/>
      <c r="F35" s="641"/>
      <c r="G35" s="641"/>
      <c r="H35" s="641"/>
      <c r="I35" s="641"/>
      <c r="J35" s="641"/>
      <c r="K35" s="641"/>
    </row>
    <row r="36" spans="3:11">
      <c r="C36" s="641"/>
      <c r="D36" s="641"/>
      <c r="E36" s="641"/>
      <c r="F36" s="641"/>
      <c r="G36" s="641"/>
      <c r="H36" s="641"/>
      <c r="I36" s="641"/>
      <c r="J36" s="641"/>
      <c r="K36" s="641"/>
    </row>
    <row r="37" spans="3:11">
      <c r="C37" s="641"/>
      <c r="D37" s="641"/>
      <c r="E37" s="641"/>
      <c r="F37" s="641"/>
      <c r="G37" s="641"/>
      <c r="H37" s="641"/>
      <c r="I37" s="641"/>
      <c r="J37" s="641"/>
      <c r="K37" s="641"/>
    </row>
    <row r="38" spans="3:11">
      <c r="C38" s="641"/>
      <c r="D38" s="641"/>
      <c r="E38" s="641"/>
      <c r="F38" s="641"/>
      <c r="G38" s="641"/>
      <c r="H38" s="641"/>
      <c r="I38" s="641"/>
      <c r="J38" s="641"/>
      <c r="K38" s="641"/>
    </row>
    <row r="39" spans="3:11">
      <c r="C39" s="641"/>
      <c r="D39" s="641"/>
      <c r="E39" s="641"/>
      <c r="F39" s="641"/>
      <c r="G39" s="641"/>
      <c r="H39" s="641"/>
      <c r="I39" s="641"/>
      <c r="J39" s="641"/>
      <c r="K39" s="641"/>
    </row>
    <row r="40" spans="3:11">
      <c r="C40" s="641"/>
      <c r="D40" s="641"/>
      <c r="E40" s="641"/>
      <c r="F40" s="641"/>
      <c r="G40" s="641"/>
      <c r="H40" s="641"/>
      <c r="I40" s="641"/>
      <c r="J40" s="641"/>
      <c r="K40" s="641"/>
    </row>
    <row r="41" spans="3:11">
      <c r="C41" s="641"/>
      <c r="D41" s="641"/>
      <c r="E41" s="641"/>
      <c r="F41" s="641"/>
      <c r="G41" s="641"/>
      <c r="H41" s="641"/>
      <c r="I41" s="641"/>
      <c r="J41" s="641"/>
      <c r="K41" s="641"/>
    </row>
    <row r="42" spans="3:11">
      <c r="C42" s="641"/>
      <c r="D42" s="549"/>
      <c r="E42" s="549"/>
      <c r="F42" s="549"/>
      <c r="G42" s="549"/>
      <c r="H42" s="549"/>
      <c r="I42" s="549"/>
      <c r="J42" s="549"/>
      <c r="K42" s="549"/>
    </row>
    <row r="43" spans="3:11">
      <c r="C43" s="641"/>
      <c r="D43" s="641"/>
      <c r="E43" s="641"/>
      <c r="F43" s="641"/>
      <c r="G43" s="641"/>
      <c r="H43" s="641"/>
      <c r="I43" s="641"/>
      <c r="J43" s="641"/>
      <c r="K43" s="641"/>
    </row>
    <row r="44" spans="3:11">
      <c r="C44" s="641"/>
      <c r="D44" s="641"/>
      <c r="E44" s="641"/>
      <c r="F44" s="641"/>
      <c r="G44" s="641"/>
      <c r="H44" s="641"/>
      <c r="I44" s="641"/>
      <c r="J44" s="641"/>
      <c r="K44" s="641"/>
    </row>
    <row r="45" spans="3:11">
      <c r="C45" s="641"/>
      <c r="D45" s="641"/>
      <c r="E45" s="641"/>
      <c r="F45" s="641"/>
      <c r="G45" s="641"/>
      <c r="H45" s="641"/>
      <c r="I45" s="641"/>
      <c r="J45" s="641"/>
      <c r="K45" s="641"/>
    </row>
    <row r="46" spans="3:11">
      <c r="C46" s="549"/>
      <c r="D46" s="549"/>
      <c r="E46" s="549"/>
      <c r="F46" s="549"/>
      <c r="G46" s="549"/>
      <c r="H46" s="549"/>
      <c r="I46" s="549"/>
      <c r="J46" s="549"/>
      <c r="K46" s="549"/>
    </row>
    <row r="47" spans="3:11">
      <c r="C47" s="549"/>
      <c r="D47" s="549"/>
      <c r="E47" s="549"/>
      <c r="F47" s="549"/>
      <c r="G47" s="549"/>
      <c r="H47" s="549"/>
      <c r="I47" s="549"/>
      <c r="J47" s="549"/>
      <c r="K47" s="549"/>
    </row>
    <row r="48" spans="3:11">
      <c r="C48" s="549"/>
      <c r="D48" s="549"/>
      <c r="E48" s="549"/>
      <c r="F48" s="549"/>
      <c r="G48" s="549"/>
      <c r="H48" s="549"/>
      <c r="I48" s="549"/>
      <c r="J48" s="549"/>
      <c r="K48" s="549"/>
    </row>
    <row r="49" spans="3:11">
      <c r="C49" s="549"/>
      <c r="D49" s="549"/>
      <c r="E49" s="549"/>
      <c r="F49" s="549"/>
      <c r="G49" s="549"/>
      <c r="H49" s="549"/>
      <c r="I49" s="549"/>
      <c r="J49" s="549"/>
      <c r="K49" s="549"/>
    </row>
    <row r="50" spans="3:11">
      <c r="C50" s="549"/>
      <c r="D50" s="549"/>
      <c r="E50" s="549"/>
      <c r="F50" s="549"/>
      <c r="G50" s="549"/>
      <c r="H50" s="549"/>
      <c r="I50" s="549"/>
      <c r="J50" s="549"/>
      <c r="K50" s="549"/>
    </row>
    <row r="51" spans="3:11">
      <c r="C51" s="549"/>
      <c r="D51" s="549"/>
      <c r="E51" s="549"/>
      <c r="F51" s="549"/>
      <c r="G51" s="549"/>
      <c r="H51" s="549"/>
      <c r="I51" s="549"/>
      <c r="J51" s="549"/>
      <c r="K51" s="549"/>
    </row>
    <row r="52" spans="3:11">
      <c r="C52" s="549"/>
      <c r="D52" s="549"/>
      <c r="E52" s="549"/>
      <c r="F52" s="549"/>
      <c r="G52" s="549"/>
      <c r="H52" s="549"/>
      <c r="I52" s="549"/>
      <c r="J52" s="549"/>
      <c r="K52" s="549"/>
    </row>
    <row r="53" spans="3:11">
      <c r="C53" s="549"/>
      <c r="D53" s="549"/>
      <c r="E53" s="549"/>
      <c r="F53" s="549"/>
      <c r="G53" s="549"/>
      <c r="H53" s="549"/>
      <c r="I53" s="549"/>
      <c r="J53" s="549"/>
      <c r="K53" s="549"/>
    </row>
    <row r="54" spans="3:11">
      <c r="C54" s="549"/>
      <c r="D54" s="549"/>
      <c r="E54" s="549"/>
      <c r="F54" s="549"/>
      <c r="G54" s="549"/>
      <c r="H54" s="549"/>
      <c r="I54" s="549"/>
      <c r="J54" s="549"/>
      <c r="K54" s="549"/>
    </row>
    <row r="55" spans="3:11">
      <c r="C55" s="549"/>
      <c r="D55" s="549"/>
      <c r="E55" s="549"/>
      <c r="F55" s="549"/>
      <c r="G55" s="549"/>
      <c r="H55" s="549"/>
      <c r="I55" s="549"/>
      <c r="J55" s="549"/>
      <c r="K55" s="549"/>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9"/>
  <sheetViews>
    <sheetView zoomScale="85" zoomScaleNormal="85" workbookViewId="0">
      <pane xSplit="1" ySplit="5" topLeftCell="B6" activePane="bottomRight" state="frozen"/>
      <selection pane="topRight" activeCell="B1" sqref="B1"/>
      <selection pane="bottomLeft" activeCell="A5" sqref="A5"/>
      <selection pane="bottomRight"/>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3"/>
  </cols>
  <sheetData>
    <row r="1" spans="1:14">
      <c r="A1" s="4" t="s">
        <v>30</v>
      </c>
      <c r="B1" s="3" t="str">
        <f>'Info '!C2</f>
        <v>JSC Cartu Bank</v>
      </c>
    </row>
    <row r="2" spans="1:14" ht="14.25" customHeight="1">
      <c r="A2" s="4" t="s">
        <v>31</v>
      </c>
      <c r="B2" s="510">
        <f>'1. key ratios '!B2</f>
        <v>45382</v>
      </c>
    </row>
    <row r="3" spans="1:14" ht="14.25" customHeight="1"/>
    <row r="4" spans="1:14" ht="13.5" thickBot="1">
      <c r="A4" s="4" t="s">
        <v>162</v>
      </c>
      <c r="B4" s="135" t="s">
        <v>28</v>
      </c>
    </row>
    <row r="5" spans="1:14" s="92" customFormat="1">
      <c r="A5" s="88"/>
      <c r="B5" s="89"/>
      <c r="C5" s="90" t="s">
        <v>0</v>
      </c>
      <c r="D5" s="90" t="s">
        <v>1</v>
      </c>
      <c r="E5" s="90" t="s">
        <v>2</v>
      </c>
      <c r="F5" s="90" t="s">
        <v>3</v>
      </c>
      <c r="G5" s="90" t="s">
        <v>4</v>
      </c>
      <c r="H5" s="90" t="s">
        <v>5</v>
      </c>
      <c r="I5" s="90" t="s">
        <v>8</v>
      </c>
      <c r="J5" s="90" t="s">
        <v>9</v>
      </c>
      <c r="K5" s="90" t="s">
        <v>10</v>
      </c>
      <c r="L5" s="90" t="s">
        <v>11</v>
      </c>
      <c r="M5" s="90" t="s">
        <v>12</v>
      </c>
      <c r="N5" s="91" t="s">
        <v>13</v>
      </c>
    </row>
    <row r="6" spans="1:14" ht="25.5">
      <c r="A6" s="93"/>
      <c r="B6" s="94"/>
      <c r="C6" s="95" t="s">
        <v>161</v>
      </c>
      <c r="D6" s="96" t="s">
        <v>160</v>
      </c>
      <c r="E6" s="97" t="s">
        <v>159</v>
      </c>
      <c r="F6" s="98">
        <v>0</v>
      </c>
      <c r="G6" s="98">
        <v>0.2</v>
      </c>
      <c r="H6" s="98">
        <v>0.35</v>
      </c>
      <c r="I6" s="98">
        <v>0.5</v>
      </c>
      <c r="J6" s="98">
        <v>0.75</v>
      </c>
      <c r="K6" s="98">
        <v>1</v>
      </c>
      <c r="L6" s="98">
        <v>1.5</v>
      </c>
      <c r="M6" s="98">
        <v>2.5</v>
      </c>
      <c r="N6" s="134" t="s">
        <v>168</v>
      </c>
    </row>
    <row r="7" spans="1:14" ht="15">
      <c r="A7" s="99">
        <v>1</v>
      </c>
      <c r="B7" s="100" t="s">
        <v>158</v>
      </c>
      <c r="C7" s="101">
        <f>SUM(C8:C13)</f>
        <v>0</v>
      </c>
      <c r="D7" s="94"/>
      <c r="E7" s="102">
        <f t="shared" ref="E7:M7" si="0">SUM(E8:E13)</f>
        <v>0</v>
      </c>
      <c r="F7" s="103">
        <f>SUM(F8:F13)</f>
        <v>0</v>
      </c>
      <c r="G7" s="103">
        <f t="shared" si="0"/>
        <v>0</v>
      </c>
      <c r="H7" s="103">
        <f t="shared" si="0"/>
        <v>0</v>
      </c>
      <c r="I7" s="103">
        <f t="shared" si="0"/>
        <v>0</v>
      </c>
      <c r="J7" s="103">
        <f t="shared" si="0"/>
        <v>0</v>
      </c>
      <c r="K7" s="103">
        <f t="shared" si="0"/>
        <v>0</v>
      </c>
      <c r="L7" s="103">
        <f t="shared" si="0"/>
        <v>0</v>
      </c>
      <c r="M7" s="103">
        <f t="shared" si="0"/>
        <v>0</v>
      </c>
      <c r="N7" s="104">
        <f>SUM(N8:N13)</f>
        <v>0</v>
      </c>
    </row>
    <row r="8" spans="1:14" ht="14.25">
      <c r="A8" s="99">
        <v>1.1000000000000001</v>
      </c>
      <c r="B8" s="105" t="s">
        <v>156</v>
      </c>
      <c r="C8" s="103">
        <v>0</v>
      </c>
      <c r="D8" s="106">
        <v>0.02</v>
      </c>
      <c r="E8" s="102">
        <f>C8*D8</f>
        <v>0</v>
      </c>
      <c r="F8" s="103"/>
      <c r="G8" s="103"/>
      <c r="H8" s="103"/>
      <c r="I8" s="103"/>
      <c r="J8" s="103"/>
      <c r="K8" s="103"/>
      <c r="L8" s="103"/>
      <c r="M8" s="103"/>
      <c r="N8" s="104">
        <f>SUMPRODUCT($F$6:$M$6,F8:M8)</f>
        <v>0</v>
      </c>
    </row>
    <row r="9" spans="1:14" ht="14.25">
      <c r="A9" s="99">
        <v>1.2</v>
      </c>
      <c r="B9" s="105" t="s">
        <v>155</v>
      </c>
      <c r="C9" s="103">
        <v>0</v>
      </c>
      <c r="D9" s="106">
        <v>0.05</v>
      </c>
      <c r="E9" s="102">
        <f>C9*D9</f>
        <v>0</v>
      </c>
      <c r="F9" s="103"/>
      <c r="G9" s="103"/>
      <c r="H9" s="103"/>
      <c r="I9" s="103"/>
      <c r="J9" s="103"/>
      <c r="K9" s="103"/>
      <c r="L9" s="103"/>
      <c r="M9" s="103"/>
      <c r="N9" s="104">
        <f t="shared" ref="N9:N12" si="1">SUMPRODUCT($F$6:$M$6,F9:M9)</f>
        <v>0</v>
      </c>
    </row>
    <row r="10" spans="1:14" ht="14.25">
      <c r="A10" s="99">
        <v>1.3</v>
      </c>
      <c r="B10" s="105" t="s">
        <v>154</v>
      </c>
      <c r="C10" s="103">
        <v>0</v>
      </c>
      <c r="D10" s="106">
        <v>0.08</v>
      </c>
      <c r="E10" s="102">
        <f>C10*D10</f>
        <v>0</v>
      </c>
      <c r="F10" s="103"/>
      <c r="G10" s="103"/>
      <c r="H10" s="103"/>
      <c r="I10" s="103"/>
      <c r="J10" s="103"/>
      <c r="K10" s="103"/>
      <c r="L10" s="103"/>
      <c r="M10" s="103"/>
      <c r="N10" s="104">
        <f>SUMPRODUCT($F$6:$M$6,F10:M10)</f>
        <v>0</v>
      </c>
    </row>
    <row r="11" spans="1:14" ht="14.25">
      <c r="A11" s="99">
        <v>1.4</v>
      </c>
      <c r="B11" s="105" t="s">
        <v>153</v>
      </c>
      <c r="C11" s="103">
        <v>0</v>
      </c>
      <c r="D11" s="106">
        <v>0.11</v>
      </c>
      <c r="E11" s="102">
        <f>C11*D11</f>
        <v>0</v>
      </c>
      <c r="F11" s="103"/>
      <c r="G11" s="103"/>
      <c r="H11" s="103"/>
      <c r="I11" s="103"/>
      <c r="J11" s="103"/>
      <c r="K11" s="103"/>
      <c r="L11" s="103"/>
      <c r="M11" s="103"/>
      <c r="N11" s="104">
        <f t="shared" si="1"/>
        <v>0</v>
      </c>
    </row>
    <row r="12" spans="1:14" ht="14.25">
      <c r="A12" s="99">
        <v>1.5</v>
      </c>
      <c r="B12" s="105" t="s">
        <v>152</v>
      </c>
      <c r="C12" s="103">
        <v>0</v>
      </c>
      <c r="D12" s="106">
        <v>0.14000000000000001</v>
      </c>
      <c r="E12" s="102">
        <f>C12*D12</f>
        <v>0</v>
      </c>
      <c r="F12" s="103"/>
      <c r="G12" s="103"/>
      <c r="H12" s="103"/>
      <c r="I12" s="103"/>
      <c r="J12" s="103"/>
      <c r="K12" s="103"/>
      <c r="L12" s="103"/>
      <c r="M12" s="103"/>
      <c r="N12" s="104">
        <f t="shared" si="1"/>
        <v>0</v>
      </c>
    </row>
    <row r="13" spans="1:14" ht="14.25">
      <c r="A13" s="99">
        <v>1.6</v>
      </c>
      <c r="B13" s="107" t="s">
        <v>151</v>
      </c>
      <c r="C13" s="103">
        <v>0</v>
      </c>
      <c r="D13" s="108"/>
      <c r="E13" s="103"/>
      <c r="F13" s="103"/>
      <c r="G13" s="103"/>
      <c r="H13" s="103"/>
      <c r="I13" s="103"/>
      <c r="J13" s="103"/>
      <c r="K13" s="103"/>
      <c r="L13" s="103"/>
      <c r="M13" s="103"/>
      <c r="N13" s="104">
        <f>SUMPRODUCT($F$6:$M$6,F13:M13)</f>
        <v>0</v>
      </c>
    </row>
    <row r="14" spans="1:14" ht="15">
      <c r="A14" s="99">
        <v>2</v>
      </c>
      <c r="B14" s="109" t="s">
        <v>157</v>
      </c>
      <c r="C14" s="101">
        <f>SUM(C15:C20)</f>
        <v>0</v>
      </c>
      <c r="D14" s="94"/>
      <c r="E14" s="102">
        <f t="shared" ref="E14:M14" si="2">SUM(E15:E20)</f>
        <v>0</v>
      </c>
      <c r="F14" s="103">
        <f t="shared" si="2"/>
        <v>0</v>
      </c>
      <c r="G14" s="103">
        <f t="shared" si="2"/>
        <v>0</v>
      </c>
      <c r="H14" s="103">
        <f t="shared" si="2"/>
        <v>0</v>
      </c>
      <c r="I14" s="103">
        <f t="shared" si="2"/>
        <v>0</v>
      </c>
      <c r="J14" s="103">
        <f t="shared" si="2"/>
        <v>0</v>
      </c>
      <c r="K14" s="103">
        <f t="shared" si="2"/>
        <v>0</v>
      </c>
      <c r="L14" s="103">
        <f t="shared" si="2"/>
        <v>0</v>
      </c>
      <c r="M14" s="103">
        <f t="shared" si="2"/>
        <v>0</v>
      </c>
      <c r="N14" s="104">
        <f>SUM(N15:N20)</f>
        <v>0</v>
      </c>
    </row>
    <row r="15" spans="1:14" ht="14.25">
      <c r="A15" s="99">
        <v>2.1</v>
      </c>
      <c r="B15" s="107" t="s">
        <v>156</v>
      </c>
      <c r="C15" s="103"/>
      <c r="D15" s="106">
        <v>5.0000000000000001E-3</v>
      </c>
      <c r="E15" s="102">
        <f>C15*D15</f>
        <v>0</v>
      </c>
      <c r="F15" s="103"/>
      <c r="G15" s="103"/>
      <c r="H15" s="103"/>
      <c r="I15" s="103"/>
      <c r="J15" s="103"/>
      <c r="K15" s="103"/>
      <c r="L15" s="103"/>
      <c r="M15" s="103"/>
      <c r="N15" s="104">
        <f>SUMPRODUCT($F$6:$M$6,F15:M15)</f>
        <v>0</v>
      </c>
    </row>
    <row r="16" spans="1:14" ht="14.25">
      <c r="A16" s="99">
        <v>2.2000000000000002</v>
      </c>
      <c r="B16" s="107" t="s">
        <v>155</v>
      </c>
      <c r="C16" s="103"/>
      <c r="D16" s="106">
        <v>0.01</v>
      </c>
      <c r="E16" s="102">
        <f>C16*D16</f>
        <v>0</v>
      </c>
      <c r="F16" s="103"/>
      <c r="G16" s="103"/>
      <c r="H16" s="103"/>
      <c r="I16" s="103"/>
      <c r="J16" s="103"/>
      <c r="K16" s="103"/>
      <c r="L16" s="103"/>
      <c r="M16" s="103"/>
      <c r="N16" s="104">
        <f t="shared" ref="N16:N20" si="3">SUMPRODUCT($F$6:$M$6,F16:M16)</f>
        <v>0</v>
      </c>
    </row>
    <row r="17" spans="1:14" ht="14.25">
      <c r="A17" s="99">
        <v>2.2999999999999998</v>
      </c>
      <c r="B17" s="107" t="s">
        <v>154</v>
      </c>
      <c r="C17" s="103"/>
      <c r="D17" s="106">
        <v>0.02</v>
      </c>
      <c r="E17" s="102">
        <f>C17*D17</f>
        <v>0</v>
      </c>
      <c r="F17" s="103"/>
      <c r="G17" s="103"/>
      <c r="H17" s="103"/>
      <c r="I17" s="103"/>
      <c r="J17" s="103"/>
      <c r="K17" s="103"/>
      <c r="L17" s="103"/>
      <c r="M17" s="103"/>
      <c r="N17" s="104">
        <f t="shared" si="3"/>
        <v>0</v>
      </c>
    </row>
    <row r="18" spans="1:14" ht="14.25">
      <c r="A18" s="99">
        <v>2.4</v>
      </c>
      <c r="B18" s="107" t="s">
        <v>153</v>
      </c>
      <c r="C18" s="103"/>
      <c r="D18" s="106">
        <v>0.03</v>
      </c>
      <c r="E18" s="102">
        <f>C18*D18</f>
        <v>0</v>
      </c>
      <c r="F18" s="103"/>
      <c r="G18" s="103"/>
      <c r="H18" s="103"/>
      <c r="I18" s="103"/>
      <c r="J18" s="103"/>
      <c r="K18" s="103"/>
      <c r="L18" s="103"/>
      <c r="M18" s="103"/>
      <c r="N18" s="104">
        <f t="shared" si="3"/>
        <v>0</v>
      </c>
    </row>
    <row r="19" spans="1:14" ht="14.25">
      <c r="A19" s="99">
        <v>2.5</v>
      </c>
      <c r="B19" s="107" t="s">
        <v>152</v>
      </c>
      <c r="C19" s="103"/>
      <c r="D19" s="106">
        <v>0.04</v>
      </c>
      <c r="E19" s="102">
        <f>C19*D19</f>
        <v>0</v>
      </c>
      <c r="F19" s="103"/>
      <c r="G19" s="103"/>
      <c r="H19" s="103"/>
      <c r="I19" s="103"/>
      <c r="J19" s="103"/>
      <c r="K19" s="103"/>
      <c r="L19" s="103"/>
      <c r="M19" s="103"/>
      <c r="N19" s="104">
        <f t="shared" si="3"/>
        <v>0</v>
      </c>
    </row>
    <row r="20" spans="1:14" ht="14.25">
      <c r="A20" s="99">
        <v>2.6</v>
      </c>
      <c r="B20" s="107" t="s">
        <v>151</v>
      </c>
      <c r="C20" s="103"/>
      <c r="D20" s="108"/>
      <c r="E20" s="110"/>
      <c r="F20" s="103"/>
      <c r="G20" s="103"/>
      <c r="H20" s="103"/>
      <c r="I20" s="103"/>
      <c r="J20" s="103"/>
      <c r="K20" s="103"/>
      <c r="L20" s="103"/>
      <c r="M20" s="103"/>
      <c r="N20" s="104">
        <f t="shared" si="3"/>
        <v>0</v>
      </c>
    </row>
    <row r="21" spans="1:14" ht="15.75" thickBot="1">
      <c r="A21" s="111"/>
      <c r="B21" s="112" t="s">
        <v>64</v>
      </c>
      <c r="C21" s="87">
        <f>C14+C7</f>
        <v>0</v>
      </c>
      <c r="D21" s="113"/>
      <c r="E21" s="114">
        <f>E14+E7</f>
        <v>0</v>
      </c>
      <c r="F21" s="115">
        <f>F7+F14</f>
        <v>0</v>
      </c>
      <c r="G21" s="115">
        <f t="shared" ref="G21:L21" si="4">G7+G14</f>
        <v>0</v>
      </c>
      <c r="H21" s="115">
        <f t="shared" si="4"/>
        <v>0</v>
      </c>
      <c r="I21" s="115">
        <f t="shared" si="4"/>
        <v>0</v>
      </c>
      <c r="J21" s="115">
        <f t="shared" si="4"/>
        <v>0</v>
      </c>
      <c r="K21" s="115">
        <f t="shared" si="4"/>
        <v>0</v>
      </c>
      <c r="L21" s="115">
        <f t="shared" si="4"/>
        <v>0</v>
      </c>
      <c r="M21" s="115">
        <f>M7+M14</f>
        <v>0</v>
      </c>
      <c r="N21" s="116">
        <f>N14+N7</f>
        <v>0</v>
      </c>
    </row>
    <row r="22" spans="1:14">
      <c r="E22" s="117"/>
      <c r="F22" s="117"/>
      <c r="G22" s="117"/>
      <c r="H22" s="117"/>
      <c r="I22" s="117"/>
      <c r="J22" s="117"/>
      <c r="K22" s="117"/>
      <c r="L22" s="117"/>
      <c r="M22" s="117"/>
    </row>
    <row r="25" spans="1:14">
      <c r="C25" s="117"/>
      <c r="D25" s="117"/>
      <c r="E25" s="117"/>
      <c r="F25" s="117"/>
      <c r="G25" s="117"/>
      <c r="H25" s="117"/>
      <c r="I25" s="117"/>
      <c r="J25" s="117"/>
      <c r="K25" s="117"/>
      <c r="L25" s="117"/>
      <c r="M25" s="117"/>
      <c r="N25" s="117"/>
    </row>
    <row r="26" spans="1:14">
      <c r="C26" s="117"/>
      <c r="D26" s="117"/>
      <c r="E26" s="117"/>
      <c r="F26" s="117"/>
      <c r="G26" s="117"/>
      <c r="H26" s="117"/>
      <c r="I26" s="117"/>
      <c r="J26" s="117"/>
      <c r="K26" s="117"/>
      <c r="L26" s="117"/>
      <c r="M26" s="117"/>
      <c r="N26" s="117"/>
    </row>
    <row r="27" spans="1:14">
      <c r="C27" s="117"/>
      <c r="D27" s="117"/>
      <c r="E27" s="117"/>
      <c r="F27" s="117"/>
      <c r="G27" s="117"/>
      <c r="H27" s="117"/>
      <c r="I27" s="117"/>
      <c r="J27" s="117"/>
      <c r="K27" s="117"/>
      <c r="L27" s="117"/>
      <c r="M27" s="117"/>
      <c r="N27" s="117"/>
    </row>
    <row r="28" spans="1:14">
      <c r="C28" s="117"/>
      <c r="D28" s="117"/>
      <c r="E28" s="117"/>
      <c r="F28" s="117"/>
      <c r="G28" s="117"/>
      <c r="H28" s="117"/>
      <c r="I28" s="117"/>
      <c r="J28" s="117"/>
      <c r="K28" s="117"/>
      <c r="L28" s="117"/>
      <c r="M28" s="117"/>
      <c r="N28" s="117"/>
    </row>
    <row r="29" spans="1:14">
      <c r="C29" s="117"/>
      <c r="D29" s="117"/>
      <c r="E29" s="117"/>
      <c r="F29" s="117"/>
      <c r="G29" s="117"/>
      <c r="H29" s="117"/>
      <c r="I29" s="117"/>
      <c r="J29" s="117"/>
      <c r="K29" s="117"/>
      <c r="L29" s="117"/>
      <c r="M29" s="117"/>
      <c r="N29" s="117"/>
    </row>
    <row r="30" spans="1:14">
      <c r="C30" s="117"/>
      <c r="D30" s="117"/>
      <c r="E30" s="117"/>
      <c r="F30" s="117"/>
      <c r="G30" s="117"/>
      <c r="H30" s="117"/>
      <c r="I30" s="117"/>
      <c r="J30" s="117"/>
      <c r="K30" s="117"/>
      <c r="L30" s="117"/>
      <c r="M30" s="117"/>
      <c r="N30" s="117"/>
    </row>
    <row r="31" spans="1:14">
      <c r="C31" s="117"/>
      <c r="D31" s="117"/>
      <c r="E31" s="117"/>
      <c r="F31" s="117"/>
      <c r="G31" s="117"/>
      <c r="H31" s="117"/>
      <c r="I31" s="117"/>
      <c r="J31" s="117"/>
      <c r="K31" s="117"/>
      <c r="L31" s="117"/>
      <c r="M31" s="117"/>
      <c r="N31" s="117"/>
    </row>
    <row r="32" spans="1:14">
      <c r="C32" s="117"/>
      <c r="D32" s="117"/>
      <c r="E32" s="117"/>
      <c r="F32" s="117"/>
      <c r="G32" s="117"/>
      <c r="H32" s="117"/>
      <c r="I32" s="117"/>
      <c r="J32" s="117"/>
      <c r="K32" s="117"/>
      <c r="L32" s="117"/>
      <c r="M32" s="117"/>
      <c r="N32" s="117"/>
    </row>
    <row r="33" spans="3:14">
      <c r="C33" s="117"/>
      <c r="D33" s="117"/>
      <c r="E33" s="117"/>
      <c r="F33" s="117"/>
      <c r="G33" s="117"/>
      <c r="H33" s="117"/>
      <c r="I33" s="117"/>
      <c r="J33" s="117"/>
      <c r="K33" s="117"/>
      <c r="L33" s="117"/>
      <c r="M33" s="117"/>
      <c r="N33" s="117"/>
    </row>
    <row r="34" spans="3:14">
      <c r="C34" s="117"/>
      <c r="D34" s="117"/>
      <c r="E34" s="117"/>
      <c r="F34" s="117"/>
      <c r="G34" s="117"/>
      <c r="H34" s="117"/>
      <c r="I34" s="117"/>
      <c r="J34" s="117"/>
      <c r="K34" s="117"/>
      <c r="L34" s="117"/>
      <c r="M34" s="117"/>
      <c r="N34" s="117"/>
    </row>
    <row r="35" spans="3:14">
      <c r="C35" s="117"/>
      <c r="D35" s="117"/>
      <c r="E35" s="117"/>
      <c r="F35" s="117"/>
      <c r="G35" s="117"/>
      <c r="H35" s="117"/>
      <c r="I35" s="117"/>
      <c r="J35" s="117"/>
      <c r="K35" s="117"/>
      <c r="L35" s="117"/>
      <c r="M35" s="117"/>
      <c r="N35" s="117"/>
    </row>
    <row r="36" spans="3:14">
      <c r="C36" s="117"/>
      <c r="D36" s="117"/>
      <c r="E36" s="117"/>
      <c r="F36" s="117"/>
      <c r="G36" s="117"/>
      <c r="H36" s="117"/>
      <c r="I36" s="117"/>
      <c r="J36" s="117"/>
      <c r="K36" s="117"/>
      <c r="L36" s="117"/>
      <c r="M36" s="117"/>
      <c r="N36" s="117"/>
    </row>
    <row r="37" spans="3:14">
      <c r="C37" s="117"/>
      <c r="D37" s="117"/>
      <c r="E37" s="117"/>
      <c r="F37" s="117"/>
      <c r="G37" s="117"/>
      <c r="H37" s="117"/>
      <c r="I37" s="117"/>
      <c r="J37" s="117"/>
      <c r="K37" s="117"/>
      <c r="L37" s="117"/>
      <c r="M37" s="117"/>
      <c r="N37" s="117"/>
    </row>
    <row r="38" spans="3:14">
      <c r="C38" s="117"/>
      <c r="D38" s="117"/>
      <c r="E38" s="117"/>
      <c r="F38" s="117"/>
      <c r="G38" s="117"/>
      <c r="H38" s="117"/>
      <c r="I38" s="117"/>
      <c r="J38" s="117"/>
      <c r="K38" s="117"/>
      <c r="L38" s="117"/>
      <c r="M38" s="117"/>
      <c r="N38" s="117"/>
    </row>
    <row r="39" spans="3:14">
      <c r="C39" s="117"/>
      <c r="D39" s="117"/>
      <c r="E39" s="117"/>
      <c r="F39" s="117"/>
      <c r="G39" s="117"/>
      <c r="H39" s="117"/>
      <c r="I39" s="117"/>
      <c r="J39" s="117"/>
      <c r="K39" s="117"/>
      <c r="L39" s="117"/>
      <c r="M39" s="117"/>
      <c r="N39" s="117"/>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57"/>
  <sheetViews>
    <sheetView zoomScale="90" zoomScaleNormal="90" workbookViewId="0"/>
  </sheetViews>
  <sheetFormatPr defaultRowHeight="15"/>
  <cols>
    <col min="1" max="1" width="11.42578125" customWidth="1"/>
    <col min="2" max="2" width="76.85546875" style="220" customWidth="1"/>
    <col min="3" max="3" width="22.85546875" customWidth="1"/>
  </cols>
  <sheetData>
    <row r="1" spans="1:4">
      <c r="A1" s="2" t="s">
        <v>30</v>
      </c>
      <c r="B1" s="3" t="str">
        <f>'Info '!C2</f>
        <v>JSC Cartu Bank</v>
      </c>
    </row>
    <row r="2" spans="1:4">
      <c r="A2" s="2" t="s">
        <v>31</v>
      </c>
      <c r="B2" s="510">
        <f>'1. key ratios '!B2</f>
        <v>45382</v>
      </c>
    </row>
    <row r="3" spans="1:4">
      <c r="A3" s="4"/>
      <c r="B3"/>
    </row>
    <row r="4" spans="1:4">
      <c r="A4" s="4" t="s">
        <v>306</v>
      </c>
      <c r="B4" t="s">
        <v>307</v>
      </c>
    </row>
    <row r="5" spans="1:4">
      <c r="A5" s="221" t="s">
        <v>308</v>
      </c>
      <c r="B5" s="222"/>
      <c r="C5" s="223"/>
    </row>
    <row r="6" spans="1:4" ht="24">
      <c r="A6" s="224">
        <v>1</v>
      </c>
      <c r="B6" s="225" t="s">
        <v>359</v>
      </c>
      <c r="C6" s="485">
        <v>1885779465.1298563</v>
      </c>
      <c r="D6" s="512"/>
    </row>
    <row r="7" spans="1:4">
      <c r="A7" s="224">
        <v>2</v>
      </c>
      <c r="B7" s="225" t="s">
        <v>309</v>
      </c>
      <c r="C7" s="485">
        <v>-8752138.7594339959</v>
      </c>
      <c r="D7" s="512"/>
    </row>
    <row r="8" spans="1:4" ht="24">
      <c r="A8" s="226">
        <v>3</v>
      </c>
      <c r="B8" s="227" t="s">
        <v>310</v>
      </c>
      <c r="C8" s="486">
        <f>C6+C7</f>
        <v>1877027326.3704224</v>
      </c>
      <c r="D8" s="512"/>
    </row>
    <row r="9" spans="1:4">
      <c r="A9" s="221" t="s">
        <v>311</v>
      </c>
      <c r="B9" s="222"/>
      <c r="C9" s="487"/>
      <c r="D9" s="512"/>
    </row>
    <row r="10" spans="1:4" ht="24">
      <c r="A10" s="228">
        <v>4</v>
      </c>
      <c r="B10" s="229" t="s">
        <v>312</v>
      </c>
      <c r="C10" s="485"/>
      <c r="D10" s="512"/>
    </row>
    <row r="11" spans="1:4">
      <c r="A11" s="228">
        <v>5</v>
      </c>
      <c r="B11" s="230" t="s">
        <v>313</v>
      </c>
      <c r="C11" s="485"/>
      <c r="D11" s="512"/>
    </row>
    <row r="12" spans="1:4">
      <c r="A12" s="228" t="s">
        <v>314</v>
      </c>
      <c r="B12" s="230" t="s">
        <v>315</v>
      </c>
      <c r="C12" s="486">
        <v>0</v>
      </c>
      <c r="D12" s="512"/>
    </row>
    <row r="13" spans="1:4" ht="24">
      <c r="A13" s="231">
        <v>6</v>
      </c>
      <c r="B13" s="229" t="s">
        <v>316</v>
      </c>
      <c r="C13" s="485"/>
      <c r="D13" s="512"/>
    </row>
    <row r="14" spans="1:4">
      <c r="A14" s="231">
        <v>7</v>
      </c>
      <c r="B14" s="232" t="s">
        <v>317</v>
      </c>
      <c r="C14" s="485"/>
      <c r="D14" s="512"/>
    </row>
    <row r="15" spans="1:4">
      <c r="A15" s="233">
        <v>8</v>
      </c>
      <c r="B15" s="234" t="s">
        <v>318</v>
      </c>
      <c r="C15" s="485"/>
      <c r="D15" s="512"/>
    </row>
    <row r="16" spans="1:4">
      <c r="A16" s="231">
        <v>9</v>
      </c>
      <c r="B16" s="232" t="s">
        <v>319</v>
      </c>
      <c r="C16" s="485"/>
      <c r="D16" s="512"/>
    </row>
    <row r="17" spans="1:4">
      <c r="A17" s="231">
        <v>10</v>
      </c>
      <c r="B17" s="232" t="s">
        <v>320</v>
      </c>
      <c r="C17" s="485"/>
      <c r="D17" s="512"/>
    </row>
    <row r="18" spans="1:4">
      <c r="A18" s="235">
        <v>11</v>
      </c>
      <c r="B18" s="236" t="s">
        <v>321</v>
      </c>
      <c r="C18" s="486">
        <f>SUM(C10:C17)</f>
        <v>0</v>
      </c>
      <c r="D18" s="512"/>
    </row>
    <row r="19" spans="1:4">
      <c r="A19" s="237" t="s">
        <v>322</v>
      </c>
      <c r="B19" s="238"/>
      <c r="C19" s="488"/>
      <c r="D19" s="512"/>
    </row>
    <row r="20" spans="1:4" ht="24">
      <c r="A20" s="239">
        <v>12</v>
      </c>
      <c r="B20" s="229" t="s">
        <v>323</v>
      </c>
      <c r="C20" s="485"/>
      <c r="D20" s="512"/>
    </row>
    <row r="21" spans="1:4">
      <c r="A21" s="239">
        <v>13</v>
      </c>
      <c r="B21" s="229" t="s">
        <v>324</v>
      </c>
      <c r="C21" s="485"/>
      <c r="D21" s="512"/>
    </row>
    <row r="22" spans="1:4">
      <c r="A22" s="239">
        <v>14</v>
      </c>
      <c r="B22" s="229" t="s">
        <v>325</v>
      </c>
      <c r="C22" s="485"/>
      <c r="D22" s="512"/>
    </row>
    <row r="23" spans="1:4" ht="24">
      <c r="A23" s="239" t="s">
        <v>326</v>
      </c>
      <c r="B23" s="229" t="s">
        <v>327</v>
      </c>
      <c r="C23" s="485"/>
      <c r="D23" s="512"/>
    </row>
    <row r="24" spans="1:4">
      <c r="A24" s="239">
        <v>15</v>
      </c>
      <c r="B24" s="229" t="s">
        <v>328</v>
      </c>
      <c r="C24" s="485"/>
      <c r="D24" s="512"/>
    </row>
    <row r="25" spans="1:4">
      <c r="A25" s="239" t="s">
        <v>329</v>
      </c>
      <c r="B25" s="229" t="s">
        <v>330</v>
      </c>
      <c r="C25" s="485"/>
      <c r="D25" s="512"/>
    </row>
    <row r="26" spans="1:4">
      <c r="A26" s="240">
        <v>16</v>
      </c>
      <c r="B26" s="241" t="s">
        <v>331</v>
      </c>
      <c r="C26" s="486">
        <f>SUM(C20:C25)</f>
        <v>0</v>
      </c>
      <c r="D26" s="512"/>
    </row>
    <row r="27" spans="1:4">
      <c r="A27" s="221" t="s">
        <v>332</v>
      </c>
      <c r="B27" s="222"/>
      <c r="C27" s="487"/>
      <c r="D27" s="512"/>
    </row>
    <row r="28" spans="1:4">
      <c r="A28" s="242">
        <v>17</v>
      </c>
      <c r="B28" s="230" t="s">
        <v>333</v>
      </c>
      <c r="C28" s="485">
        <v>187551262.77972093</v>
      </c>
      <c r="D28" s="512"/>
    </row>
    <row r="29" spans="1:4">
      <c r="A29" s="242">
        <v>18</v>
      </c>
      <c r="B29" s="230" t="s">
        <v>334</v>
      </c>
      <c r="C29" s="485">
        <v>-89117247.758691475</v>
      </c>
      <c r="D29" s="512"/>
    </row>
    <row r="30" spans="1:4">
      <c r="A30" s="240">
        <v>19</v>
      </c>
      <c r="B30" s="241" t="s">
        <v>335</v>
      </c>
      <c r="C30" s="486">
        <f>C28+C29</f>
        <v>98434015.021029457</v>
      </c>
      <c r="D30" s="512"/>
    </row>
    <row r="31" spans="1:4">
      <c r="A31" s="221" t="s">
        <v>336</v>
      </c>
      <c r="B31" s="222"/>
      <c r="C31" s="487"/>
      <c r="D31" s="512"/>
    </row>
    <row r="32" spans="1:4" ht="24">
      <c r="A32" s="242" t="s">
        <v>337</v>
      </c>
      <c r="B32" s="229" t="s">
        <v>338</v>
      </c>
      <c r="C32" s="489"/>
      <c r="D32" s="512"/>
    </row>
    <row r="33" spans="1:4">
      <c r="A33" s="242" t="s">
        <v>339</v>
      </c>
      <c r="B33" s="230" t="s">
        <v>340</v>
      </c>
      <c r="C33" s="489"/>
      <c r="D33" s="512"/>
    </row>
    <row r="34" spans="1:4">
      <c r="A34" s="221" t="s">
        <v>341</v>
      </c>
      <c r="B34" s="222"/>
      <c r="C34" s="487"/>
      <c r="D34" s="512"/>
    </row>
    <row r="35" spans="1:4">
      <c r="A35" s="243">
        <v>20</v>
      </c>
      <c r="B35" s="244" t="s">
        <v>342</v>
      </c>
      <c r="C35" s="486">
        <v>455475696.78464818</v>
      </c>
      <c r="D35" s="512"/>
    </row>
    <row r="36" spans="1:4">
      <c r="A36" s="240">
        <v>21</v>
      </c>
      <c r="B36" s="241" t="s">
        <v>343</v>
      </c>
      <c r="C36" s="486">
        <f>C8+C18+C26+C30</f>
        <v>1975461341.3914518</v>
      </c>
      <c r="D36" s="512"/>
    </row>
    <row r="37" spans="1:4">
      <c r="A37" s="221" t="s">
        <v>344</v>
      </c>
      <c r="B37" s="222"/>
      <c r="C37" s="487"/>
      <c r="D37" s="512"/>
    </row>
    <row r="38" spans="1:4">
      <c r="A38" s="240">
        <v>22</v>
      </c>
      <c r="B38" s="241" t="s">
        <v>344</v>
      </c>
      <c r="C38" s="490">
        <f>IFERROR(C35/C36,0)</f>
        <v>0.23056674774704811</v>
      </c>
      <c r="D38" s="512"/>
    </row>
    <row r="39" spans="1:4">
      <c r="A39" s="221" t="s">
        <v>345</v>
      </c>
      <c r="B39" s="222"/>
      <c r="C39" s="487"/>
      <c r="D39" s="512"/>
    </row>
    <row r="40" spans="1:4">
      <c r="A40" s="245" t="s">
        <v>346</v>
      </c>
      <c r="B40" s="229" t="s">
        <v>347</v>
      </c>
      <c r="C40" s="489"/>
      <c r="D40" s="512"/>
    </row>
    <row r="41" spans="1:4" ht="24">
      <c r="A41" s="246" t="s">
        <v>348</v>
      </c>
      <c r="B41" s="225" t="s">
        <v>349</v>
      </c>
      <c r="C41" s="489"/>
      <c r="D41" s="512"/>
    </row>
    <row r="42" spans="1:4">
      <c r="D42" s="512"/>
    </row>
    <row r="43" spans="1:4">
      <c r="B43" s="220" t="s">
        <v>360</v>
      </c>
      <c r="D43" s="512"/>
    </row>
    <row r="44" spans="1:4">
      <c r="D44" s="512"/>
    </row>
    <row r="45" spans="1:4">
      <c r="D45" s="512"/>
    </row>
    <row r="46" spans="1:4">
      <c r="D46" s="512"/>
    </row>
    <row r="47" spans="1:4">
      <c r="D47" s="512"/>
    </row>
    <row r="48" spans="1:4">
      <c r="D48" s="512"/>
    </row>
    <row r="49" spans="4:4">
      <c r="D49" s="512"/>
    </row>
    <row r="50" spans="4:4">
      <c r="D50" s="512"/>
    </row>
    <row r="51" spans="4:4">
      <c r="D51" s="512"/>
    </row>
    <row r="52" spans="4:4">
      <c r="D52" s="512"/>
    </row>
    <row r="53" spans="4:4">
      <c r="D53" s="512"/>
    </row>
    <row r="54" spans="4:4">
      <c r="D54" s="512"/>
    </row>
    <row r="55" spans="4:4">
      <c r="D55" s="512"/>
    </row>
    <row r="56" spans="4:4">
      <c r="D56" s="512"/>
    </row>
    <row r="57" spans="4:4">
      <c r="D57" s="51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50"/>
  <sheetViews>
    <sheetView zoomScale="90" zoomScaleNormal="90" workbookViewId="0">
      <pane xSplit="2" ySplit="6" topLeftCell="C7" activePane="bottomRight" state="frozen"/>
      <selection pane="topRight" activeCell="C1" sqref="C1"/>
      <selection pane="bottomLeft" activeCell="A6" sqref="A6"/>
      <selection pane="bottomRight"/>
    </sheetView>
  </sheetViews>
  <sheetFormatPr defaultRowHeight="15"/>
  <cols>
    <col min="1" max="1" width="8.7109375" style="141"/>
    <col min="2" max="2" width="82.5703125" style="148" customWidth="1"/>
    <col min="3" max="7" width="17.5703125" style="141" customWidth="1"/>
    <col min="8" max="8" width="15.7109375" bestFit="1" customWidth="1"/>
    <col min="9" max="10" width="14" bestFit="1" customWidth="1"/>
    <col min="11" max="11" width="15.7109375" bestFit="1" customWidth="1"/>
    <col min="12" max="12" width="12.140625" bestFit="1" customWidth="1"/>
    <col min="13" max="13" width="15.7109375" bestFit="1" customWidth="1"/>
  </cols>
  <sheetData>
    <row r="1" spans="1:14">
      <c r="A1" s="141" t="s">
        <v>30</v>
      </c>
      <c r="B1" s="3" t="str">
        <f>'Info '!C2</f>
        <v>JSC Cartu Bank</v>
      </c>
    </row>
    <row r="2" spans="1:14">
      <c r="A2" s="141" t="s">
        <v>31</v>
      </c>
      <c r="B2" s="510">
        <f>'1. key ratios '!B2</f>
        <v>45382</v>
      </c>
    </row>
    <row r="4" spans="1:14" ht="15.75" thickBot="1">
      <c r="A4" s="141" t="s">
        <v>410</v>
      </c>
      <c r="B4" s="277" t="s">
        <v>371</v>
      </c>
    </row>
    <row r="5" spans="1:14">
      <c r="A5" s="278"/>
      <c r="B5" s="279"/>
      <c r="C5" s="706" t="s">
        <v>372</v>
      </c>
      <c r="D5" s="706"/>
      <c r="E5" s="706"/>
      <c r="F5" s="706"/>
      <c r="G5" s="707" t="s">
        <v>373</v>
      </c>
    </row>
    <row r="6" spans="1:14">
      <c r="A6" s="280"/>
      <c r="B6" s="281"/>
      <c r="C6" s="282" t="s">
        <v>374</v>
      </c>
      <c r="D6" s="282" t="s">
        <v>375</v>
      </c>
      <c r="E6" s="282" t="s">
        <v>376</v>
      </c>
      <c r="F6" s="282" t="s">
        <v>377</v>
      </c>
      <c r="G6" s="708"/>
    </row>
    <row r="7" spans="1:14">
      <c r="A7" s="283"/>
      <c r="B7" s="284" t="s">
        <v>378</v>
      </c>
      <c r="C7" s="285"/>
      <c r="D7" s="285"/>
      <c r="E7" s="285"/>
      <c r="F7" s="285"/>
      <c r="G7" s="286"/>
    </row>
    <row r="8" spans="1:14">
      <c r="A8" s="287">
        <v>1</v>
      </c>
      <c r="B8" s="288" t="s">
        <v>379</v>
      </c>
      <c r="C8" s="491">
        <f>SUM(C9:C10)</f>
        <v>406547944.62464821</v>
      </c>
      <c r="D8" s="491">
        <f t="shared" ref="D8:F8" si="0">SUM(D9:D10)</f>
        <v>0</v>
      </c>
      <c r="E8" s="491">
        <f t="shared" si="0"/>
        <v>0</v>
      </c>
      <c r="F8" s="491">
        <f t="shared" si="0"/>
        <v>210958792.4637</v>
      </c>
      <c r="G8" s="289">
        <f>SUM(G9:G10)</f>
        <v>617506737.08834815</v>
      </c>
      <c r="H8" s="512"/>
      <c r="I8" s="512"/>
      <c r="J8" s="512"/>
      <c r="K8" s="512"/>
      <c r="L8" s="512"/>
      <c r="M8" s="512"/>
      <c r="N8" s="512"/>
    </row>
    <row r="9" spans="1:14">
      <c r="A9" s="287">
        <v>2</v>
      </c>
      <c r="B9" s="290" t="s">
        <v>380</v>
      </c>
      <c r="C9" s="491">
        <v>406547944.62464821</v>
      </c>
      <c r="D9" s="491"/>
      <c r="E9" s="491"/>
      <c r="F9" s="491">
        <v>71029212.159999996</v>
      </c>
      <c r="G9" s="289">
        <v>477577156.78464818</v>
      </c>
      <c r="H9" s="512"/>
      <c r="I9" s="512"/>
      <c r="J9" s="512"/>
      <c r="K9" s="512"/>
      <c r="L9" s="512"/>
      <c r="M9" s="512"/>
    </row>
    <row r="10" spans="1:14">
      <c r="A10" s="287">
        <v>3</v>
      </c>
      <c r="B10" s="290" t="s">
        <v>381</v>
      </c>
      <c r="C10" s="492"/>
      <c r="D10" s="492"/>
      <c r="E10" s="492"/>
      <c r="F10" s="491">
        <v>139929580.3037</v>
      </c>
      <c r="G10" s="289">
        <v>139929580.3037</v>
      </c>
      <c r="H10" s="512"/>
      <c r="I10" s="512"/>
      <c r="J10" s="512"/>
      <c r="K10" s="512"/>
      <c r="L10" s="512"/>
      <c r="M10" s="512"/>
    </row>
    <row r="11" spans="1:14" ht="14.45" customHeight="1">
      <c r="A11" s="287">
        <v>4</v>
      </c>
      <c r="B11" s="288" t="s">
        <v>382</v>
      </c>
      <c r="C11" s="612">
        <f t="shared" ref="C11:F11" si="1">SUM(C12:C13)</f>
        <v>206251994.84300002</v>
      </c>
      <c r="D11" s="612">
        <f t="shared" si="1"/>
        <v>76825106.449599996</v>
      </c>
      <c r="E11" s="612">
        <f t="shared" si="1"/>
        <v>135724697.1972</v>
      </c>
      <c r="F11" s="612">
        <f t="shared" si="1"/>
        <v>0</v>
      </c>
      <c r="G11" s="613">
        <f>SUM(G12:G13)</f>
        <v>381457001.57450998</v>
      </c>
      <c r="H11" s="512"/>
      <c r="I11" s="512"/>
      <c r="J11" s="512"/>
      <c r="K11" s="512"/>
      <c r="L11" s="512"/>
      <c r="M11" s="512"/>
    </row>
    <row r="12" spans="1:14">
      <c r="A12" s="287">
        <v>5</v>
      </c>
      <c r="B12" s="290" t="s">
        <v>383</v>
      </c>
      <c r="C12" s="491">
        <v>177359931.24050003</v>
      </c>
      <c r="D12" s="474">
        <v>73817745.478100002</v>
      </c>
      <c r="E12" s="491">
        <v>131169217.34719999</v>
      </c>
      <c r="F12" s="491"/>
      <c r="G12" s="289">
        <v>363229549.36250997</v>
      </c>
      <c r="H12" s="512"/>
      <c r="I12" s="512"/>
      <c r="J12" s="512"/>
      <c r="K12" s="512"/>
      <c r="L12" s="512"/>
      <c r="M12" s="512"/>
    </row>
    <row r="13" spans="1:14">
      <c r="A13" s="287">
        <v>6</v>
      </c>
      <c r="B13" s="290" t="s">
        <v>384</v>
      </c>
      <c r="C13" s="491">
        <v>28892063.602499995</v>
      </c>
      <c r="D13" s="474">
        <v>3007360.9715</v>
      </c>
      <c r="E13" s="491">
        <v>4555479.8499999996</v>
      </c>
      <c r="F13" s="491"/>
      <c r="G13" s="289">
        <v>18227452.211999997</v>
      </c>
      <c r="H13" s="512"/>
      <c r="I13" s="512"/>
      <c r="J13" s="512"/>
      <c r="K13" s="512"/>
      <c r="L13" s="512"/>
      <c r="M13" s="512"/>
    </row>
    <row r="14" spans="1:14">
      <c r="A14" s="287">
        <v>7</v>
      </c>
      <c r="B14" s="288" t="s">
        <v>385</v>
      </c>
      <c r="C14" s="612">
        <f t="shared" ref="C14:F14" si="2">SUM(C15:C16)</f>
        <v>395570390.77949989</v>
      </c>
      <c r="D14" s="612">
        <f t="shared" si="2"/>
        <v>268795452.04869992</v>
      </c>
      <c r="E14" s="612">
        <f t="shared" si="2"/>
        <v>151204250.87580001</v>
      </c>
      <c r="F14" s="612">
        <f t="shared" si="2"/>
        <v>0</v>
      </c>
      <c r="G14" s="613">
        <f>SUM(G15:G16)</f>
        <v>402701391.52284992</v>
      </c>
      <c r="H14" s="512"/>
      <c r="I14" s="512"/>
      <c r="J14" s="512"/>
      <c r="K14" s="512"/>
      <c r="L14" s="512"/>
      <c r="M14" s="512"/>
    </row>
    <row r="15" spans="1:14" ht="39">
      <c r="A15" s="287">
        <v>8</v>
      </c>
      <c r="B15" s="290" t="s">
        <v>386</v>
      </c>
      <c r="C15" s="491">
        <v>389728121.6983999</v>
      </c>
      <c r="D15" s="474">
        <v>264470410.47149992</v>
      </c>
      <c r="E15" s="491">
        <v>139467457.8258</v>
      </c>
      <c r="F15" s="491"/>
      <c r="G15" s="289">
        <v>396832994.99784994</v>
      </c>
      <c r="H15" s="512"/>
      <c r="I15" s="512"/>
      <c r="J15" s="512"/>
      <c r="K15" s="512"/>
      <c r="L15" s="512"/>
      <c r="M15" s="512"/>
    </row>
    <row r="16" spans="1:14" ht="26.25">
      <c r="A16" s="287">
        <v>9</v>
      </c>
      <c r="B16" s="290" t="s">
        <v>387</v>
      </c>
      <c r="C16" s="491">
        <v>5842269.0811000001</v>
      </c>
      <c r="D16" s="474">
        <v>4325041.5771999992</v>
      </c>
      <c r="E16" s="491">
        <v>11736793.050000001</v>
      </c>
      <c r="F16" s="491"/>
      <c r="G16" s="289">
        <v>5868396.5250000004</v>
      </c>
      <c r="H16" s="512"/>
      <c r="I16" s="512"/>
      <c r="J16" s="512"/>
      <c r="K16" s="512"/>
      <c r="L16" s="512"/>
      <c r="M16" s="512"/>
    </row>
    <row r="17" spans="1:13">
      <c r="A17" s="287">
        <v>10</v>
      </c>
      <c r="B17" s="288" t="s">
        <v>388</v>
      </c>
      <c r="C17" s="491"/>
      <c r="D17" s="474"/>
      <c r="E17" s="491"/>
      <c r="F17" s="491"/>
      <c r="G17" s="289"/>
      <c r="H17" s="512"/>
      <c r="I17" s="512"/>
      <c r="J17" s="512"/>
      <c r="K17" s="512"/>
      <c r="L17" s="512"/>
      <c r="M17" s="512"/>
    </row>
    <row r="18" spans="1:13">
      <c r="A18" s="287">
        <v>11</v>
      </c>
      <c r="B18" s="288" t="s">
        <v>389</v>
      </c>
      <c r="C18" s="491">
        <v>0</v>
      </c>
      <c r="D18" s="474">
        <v>10504143.675371408</v>
      </c>
      <c r="E18" s="491">
        <v>6719417.4874241352</v>
      </c>
      <c r="F18" s="491">
        <v>7858619.5137814581</v>
      </c>
      <c r="G18" s="289">
        <v>0</v>
      </c>
      <c r="H18" s="512"/>
      <c r="I18" s="512"/>
      <c r="J18" s="512"/>
      <c r="K18" s="512"/>
      <c r="L18" s="512"/>
      <c r="M18" s="512"/>
    </row>
    <row r="19" spans="1:13">
      <c r="A19" s="287">
        <v>12</v>
      </c>
      <c r="B19" s="290" t="s">
        <v>390</v>
      </c>
      <c r="C19" s="492"/>
      <c r="D19" s="474">
        <v>0</v>
      </c>
      <c r="E19" s="491">
        <v>0</v>
      </c>
      <c r="F19" s="491"/>
      <c r="G19" s="289">
        <v>0</v>
      </c>
      <c r="H19" s="512"/>
      <c r="I19" s="512"/>
      <c r="J19" s="512"/>
      <c r="K19" s="512"/>
      <c r="L19" s="512"/>
      <c r="M19" s="512"/>
    </row>
    <row r="20" spans="1:13">
      <c r="A20" s="287">
        <v>13</v>
      </c>
      <c r="B20" s="290" t="s">
        <v>391</v>
      </c>
      <c r="C20" s="491">
        <v>0</v>
      </c>
      <c r="D20" s="491">
        <v>10504143.675371408</v>
      </c>
      <c r="E20" s="491">
        <v>6719417.4874241352</v>
      </c>
      <c r="F20" s="491">
        <v>7858619.5137814581</v>
      </c>
      <c r="G20" s="289">
        <v>0</v>
      </c>
      <c r="H20" s="512"/>
      <c r="I20" s="512"/>
      <c r="J20" s="512"/>
      <c r="K20" s="512"/>
      <c r="L20" s="512"/>
      <c r="M20" s="512"/>
    </row>
    <row r="21" spans="1:13">
      <c r="A21" s="291">
        <v>14</v>
      </c>
      <c r="B21" s="292" t="s">
        <v>392</v>
      </c>
      <c r="C21" s="493"/>
      <c r="D21" s="493"/>
      <c r="E21" s="493"/>
      <c r="F21" s="493"/>
      <c r="G21" s="293">
        <f>SUM(G8,G11,G14,G17,G18)</f>
        <v>1401665130.185708</v>
      </c>
      <c r="H21" s="512"/>
      <c r="I21" s="512"/>
      <c r="J21" s="512"/>
      <c r="K21" s="512"/>
      <c r="L21" s="512"/>
      <c r="M21" s="512"/>
    </row>
    <row r="22" spans="1:13">
      <c r="A22" s="294"/>
      <c r="B22" s="295" t="s">
        <v>393</v>
      </c>
      <c r="C22" s="296"/>
      <c r="D22" s="297"/>
      <c r="E22" s="296"/>
      <c r="F22" s="296"/>
      <c r="G22" s="298"/>
      <c r="H22" s="512"/>
      <c r="I22" s="512"/>
      <c r="J22" s="512"/>
      <c r="K22" s="512"/>
      <c r="L22" s="512"/>
      <c r="M22" s="512"/>
    </row>
    <row r="23" spans="1:13">
      <c r="A23" s="287">
        <v>15</v>
      </c>
      <c r="B23" s="288" t="s">
        <v>394</v>
      </c>
      <c r="C23" s="494">
        <v>505579541.2072612</v>
      </c>
      <c r="D23" s="495">
        <v>429181102.31412578</v>
      </c>
      <c r="E23" s="494">
        <v>0</v>
      </c>
      <c r="F23" s="494"/>
      <c r="G23" s="289">
        <v>32045310.201237667</v>
      </c>
      <c r="H23" s="512"/>
      <c r="I23" s="512"/>
      <c r="J23" s="512"/>
      <c r="K23" s="512"/>
      <c r="L23" s="512"/>
      <c r="M23" s="512"/>
    </row>
    <row r="24" spans="1:13">
      <c r="A24" s="287">
        <v>16</v>
      </c>
      <c r="B24" s="288" t="s">
        <v>395</v>
      </c>
      <c r="C24" s="612">
        <f>SUM(C25:C27,C29,C31)</f>
        <v>4811715.8000000715</v>
      </c>
      <c r="D24" s="612">
        <f t="shared" ref="D24:G24" si="3">SUM(D25:D27,D29,D31)</f>
        <v>272113200.98817265</v>
      </c>
      <c r="E24" s="612">
        <f t="shared" si="3"/>
        <v>116130364.75112712</v>
      </c>
      <c r="F24" s="612">
        <f t="shared" si="3"/>
        <v>290859108.44975471</v>
      </c>
      <c r="G24" s="613">
        <f t="shared" si="3"/>
        <v>442073840.4219414</v>
      </c>
      <c r="H24" s="512"/>
      <c r="I24" s="512"/>
      <c r="J24" s="512"/>
      <c r="K24" s="512"/>
      <c r="L24" s="512"/>
      <c r="M24" s="512"/>
    </row>
    <row r="25" spans="1:13">
      <c r="A25" s="287">
        <v>17</v>
      </c>
      <c r="B25" s="290" t="s">
        <v>396</v>
      </c>
      <c r="C25" s="491">
        <v>0</v>
      </c>
      <c r="D25" s="474">
        <v>0</v>
      </c>
      <c r="E25" s="491">
        <v>0</v>
      </c>
      <c r="F25" s="491">
        <v>0</v>
      </c>
      <c r="G25" s="289">
        <v>0</v>
      </c>
      <c r="H25" s="512"/>
      <c r="I25" s="512"/>
      <c r="J25" s="512"/>
      <c r="K25" s="512"/>
      <c r="L25" s="512"/>
      <c r="M25" s="512"/>
    </row>
    <row r="26" spans="1:13" ht="26.25">
      <c r="A26" s="287">
        <v>18</v>
      </c>
      <c r="B26" s="290" t="s">
        <v>397</v>
      </c>
      <c r="C26" s="491">
        <v>4811715.8000000715</v>
      </c>
      <c r="D26" s="474">
        <v>0</v>
      </c>
      <c r="E26" s="491">
        <v>0</v>
      </c>
      <c r="F26" s="491">
        <v>0</v>
      </c>
      <c r="G26" s="289">
        <v>721757.37000001071</v>
      </c>
      <c r="H26" s="512"/>
      <c r="I26" s="512"/>
      <c r="J26" s="512"/>
      <c r="K26" s="512"/>
      <c r="L26" s="512"/>
      <c r="M26" s="512"/>
    </row>
    <row r="27" spans="1:13">
      <c r="A27" s="287">
        <v>19</v>
      </c>
      <c r="B27" s="290" t="s">
        <v>398</v>
      </c>
      <c r="C27" s="491"/>
      <c r="D27" s="474">
        <v>269662935.23848265</v>
      </c>
      <c r="E27" s="491">
        <v>105760244.82298818</v>
      </c>
      <c r="F27" s="491">
        <v>254707084.64925247</v>
      </c>
      <c r="G27" s="289">
        <v>404212611.98260003</v>
      </c>
      <c r="H27" s="512"/>
      <c r="I27" s="512"/>
      <c r="J27" s="512"/>
      <c r="K27" s="512"/>
      <c r="L27" s="512"/>
      <c r="M27" s="512"/>
    </row>
    <row r="28" spans="1:13">
      <c r="A28" s="287">
        <v>20</v>
      </c>
      <c r="B28" s="299" t="s">
        <v>399</v>
      </c>
      <c r="C28" s="491"/>
      <c r="D28" s="474"/>
      <c r="E28" s="491"/>
      <c r="F28" s="491"/>
      <c r="G28" s="289"/>
      <c r="H28" s="512"/>
      <c r="I28" s="512"/>
      <c r="J28" s="512"/>
      <c r="K28" s="512"/>
      <c r="L28" s="512"/>
      <c r="M28" s="512"/>
    </row>
    <row r="29" spans="1:13">
      <c r="A29" s="287">
        <v>21</v>
      </c>
      <c r="B29" s="290" t="s">
        <v>400</v>
      </c>
      <c r="C29" s="491"/>
      <c r="D29" s="474">
        <v>1529273.8396899689</v>
      </c>
      <c r="E29" s="491">
        <v>10370119.92813894</v>
      </c>
      <c r="F29" s="491">
        <v>29248758.734572351</v>
      </c>
      <c r="G29" s="289">
        <v>30811141.80830095</v>
      </c>
      <c r="H29" s="512"/>
      <c r="I29" s="512"/>
      <c r="J29" s="512"/>
      <c r="K29" s="512"/>
      <c r="L29" s="512"/>
      <c r="M29" s="512"/>
    </row>
    <row r="30" spans="1:13">
      <c r="A30" s="287">
        <v>22</v>
      </c>
      <c r="B30" s="299" t="s">
        <v>399</v>
      </c>
      <c r="C30" s="491"/>
      <c r="D30" s="474"/>
      <c r="E30" s="491"/>
      <c r="F30" s="491"/>
      <c r="G30" s="289"/>
      <c r="H30" s="512"/>
      <c r="I30" s="512"/>
      <c r="J30" s="512"/>
      <c r="K30" s="512"/>
      <c r="L30" s="512"/>
      <c r="M30" s="512"/>
    </row>
    <row r="31" spans="1:13">
      <c r="A31" s="287">
        <v>23</v>
      </c>
      <c r="B31" s="290" t="s">
        <v>401</v>
      </c>
      <c r="C31" s="491"/>
      <c r="D31" s="474">
        <v>920991.91000000015</v>
      </c>
      <c r="E31" s="491">
        <v>0</v>
      </c>
      <c r="F31" s="491">
        <v>6903265.0659298897</v>
      </c>
      <c r="G31" s="289">
        <v>6328329.2610404063</v>
      </c>
      <c r="H31" s="512"/>
      <c r="I31" s="512"/>
      <c r="J31" s="512"/>
      <c r="K31" s="512"/>
      <c r="L31" s="512"/>
      <c r="M31" s="512"/>
    </row>
    <row r="32" spans="1:13">
      <c r="A32" s="287">
        <v>24</v>
      </c>
      <c r="B32" s="288" t="s">
        <v>402</v>
      </c>
      <c r="C32" s="491"/>
      <c r="D32" s="474"/>
      <c r="E32" s="491"/>
      <c r="F32" s="491"/>
      <c r="G32" s="289"/>
      <c r="H32" s="512"/>
      <c r="I32" s="512"/>
      <c r="J32" s="512"/>
      <c r="K32" s="512"/>
      <c r="L32" s="512"/>
      <c r="M32" s="512"/>
    </row>
    <row r="33" spans="1:13">
      <c r="A33" s="287">
        <v>25</v>
      </c>
      <c r="B33" s="288" t="s">
        <v>403</v>
      </c>
      <c r="C33" s="612">
        <f>SUM(C34:C35)</f>
        <v>0</v>
      </c>
      <c r="D33" s="612">
        <f>SUM(D34:D35)</f>
        <v>50961043.477875352</v>
      </c>
      <c r="E33" s="612">
        <f>SUM(E34:E35)</f>
        <v>15972248.515408754</v>
      </c>
      <c r="F33" s="612">
        <f>SUM(F34:F35)</f>
        <v>191304607.76440138</v>
      </c>
      <c r="G33" s="613">
        <f>SUM(G34:G35)</f>
        <v>232890994.85943881</v>
      </c>
      <c r="H33" s="512"/>
      <c r="I33" s="512"/>
      <c r="J33" s="512"/>
      <c r="K33" s="512"/>
      <c r="L33" s="512"/>
      <c r="M33" s="512"/>
    </row>
    <row r="34" spans="1:13">
      <c r="A34" s="287">
        <v>26</v>
      </c>
      <c r="B34" s="290" t="s">
        <v>404</v>
      </c>
      <c r="C34" s="492"/>
      <c r="D34" s="474">
        <v>0</v>
      </c>
      <c r="E34" s="491"/>
      <c r="F34" s="491"/>
      <c r="G34" s="289">
        <v>0</v>
      </c>
      <c r="H34" s="512"/>
      <c r="I34" s="512"/>
      <c r="J34" s="512"/>
      <c r="K34" s="512"/>
      <c r="L34" s="512"/>
      <c r="M34" s="512"/>
    </row>
    <row r="35" spans="1:13">
      <c r="A35" s="287">
        <v>27</v>
      </c>
      <c r="B35" s="290" t="s">
        <v>405</v>
      </c>
      <c r="C35" s="491">
        <v>0</v>
      </c>
      <c r="D35" s="474">
        <v>50961043.477875352</v>
      </c>
      <c r="E35" s="491">
        <v>15972248.515408754</v>
      </c>
      <c r="F35" s="491">
        <v>191304607.76440138</v>
      </c>
      <c r="G35" s="289">
        <v>232890994.85943881</v>
      </c>
      <c r="H35" s="512"/>
      <c r="I35" s="512"/>
      <c r="J35" s="512"/>
      <c r="K35" s="512"/>
      <c r="L35" s="512"/>
      <c r="M35" s="512"/>
    </row>
    <row r="36" spans="1:13">
      <c r="A36" s="287">
        <v>28</v>
      </c>
      <c r="B36" s="288" t="s">
        <v>406</v>
      </c>
      <c r="C36" s="491">
        <v>0</v>
      </c>
      <c r="D36" s="474">
        <v>63161563.858238906</v>
      </c>
      <c r="E36" s="491">
        <v>32998306.922404669</v>
      </c>
      <c r="F36" s="491">
        <v>91391391.997855037</v>
      </c>
      <c r="G36" s="289">
        <v>22011948.075928543</v>
      </c>
      <c r="H36" s="512"/>
      <c r="I36" s="512"/>
      <c r="J36" s="512"/>
      <c r="K36" s="512"/>
      <c r="L36" s="512"/>
      <c r="M36" s="512"/>
    </row>
    <row r="37" spans="1:13">
      <c r="A37" s="291">
        <v>29</v>
      </c>
      <c r="B37" s="292" t="s">
        <v>407</v>
      </c>
      <c r="C37" s="496"/>
      <c r="D37" s="496"/>
      <c r="E37" s="496"/>
      <c r="F37" s="496"/>
      <c r="G37" s="293">
        <f>SUM(G23:G24,G32:G33,G36)</f>
        <v>729022093.55854642</v>
      </c>
      <c r="H37" s="512"/>
      <c r="I37" s="512"/>
      <c r="J37" s="512"/>
      <c r="K37" s="512"/>
      <c r="L37" s="512"/>
      <c r="M37" s="512"/>
    </row>
    <row r="38" spans="1:13">
      <c r="A38" s="283"/>
      <c r="B38" s="300"/>
      <c r="C38" s="301"/>
      <c r="D38" s="301"/>
      <c r="E38" s="301"/>
      <c r="F38" s="301"/>
      <c r="G38" s="302"/>
      <c r="H38" s="512"/>
      <c r="I38" s="512"/>
      <c r="J38" s="512"/>
      <c r="K38" s="512"/>
      <c r="L38" s="512"/>
      <c r="M38" s="512"/>
    </row>
    <row r="39" spans="1:13" ht="15.75" thickBot="1">
      <c r="A39" s="303">
        <v>30</v>
      </c>
      <c r="B39" s="304" t="s">
        <v>408</v>
      </c>
      <c r="C39" s="190"/>
      <c r="D39" s="191"/>
      <c r="E39" s="191"/>
      <c r="F39" s="192"/>
      <c r="G39" s="305">
        <f>IFERROR(G21/G37,0)</f>
        <v>1.9226648171166063</v>
      </c>
      <c r="H39" s="512"/>
      <c r="I39" s="512"/>
      <c r="J39" s="512"/>
      <c r="K39" s="512"/>
      <c r="L39" s="512"/>
      <c r="M39" s="512"/>
    </row>
    <row r="40" spans="1:13">
      <c r="H40" s="512"/>
      <c r="I40" s="512"/>
      <c r="J40" s="512"/>
      <c r="K40" s="512"/>
      <c r="L40" s="512"/>
      <c r="M40" s="512"/>
    </row>
    <row r="41" spans="1:13">
      <c r="H41" s="512"/>
      <c r="I41" s="512"/>
      <c r="J41" s="512"/>
      <c r="K41" s="512"/>
      <c r="L41" s="512"/>
      <c r="M41" s="512"/>
    </row>
    <row r="42" spans="1:13" ht="39">
      <c r="B42" s="148" t="s">
        <v>409</v>
      </c>
      <c r="H42" s="512"/>
      <c r="I42" s="512"/>
      <c r="J42" s="512"/>
      <c r="K42" s="512"/>
      <c r="L42" s="512"/>
      <c r="M42" s="512"/>
    </row>
    <row r="43" spans="1:13">
      <c r="H43" s="512"/>
      <c r="I43" s="512"/>
      <c r="J43" s="512"/>
      <c r="K43" s="512"/>
      <c r="L43" s="512"/>
      <c r="M43" s="512"/>
    </row>
    <row r="44" spans="1:13">
      <c r="H44" s="512"/>
      <c r="I44" s="512"/>
      <c r="J44" s="512"/>
      <c r="K44" s="512"/>
      <c r="L44" s="512"/>
      <c r="M44" s="512"/>
    </row>
    <row r="45" spans="1:13">
      <c r="H45" s="512"/>
      <c r="I45" s="512"/>
      <c r="J45" s="512"/>
      <c r="K45" s="512"/>
      <c r="L45" s="512"/>
      <c r="M45" s="512"/>
    </row>
    <row r="46" spans="1:13">
      <c r="H46" s="512"/>
      <c r="I46" s="512"/>
      <c r="J46" s="512"/>
      <c r="K46" s="512"/>
      <c r="L46" s="512"/>
      <c r="M46" s="512"/>
    </row>
    <row r="47" spans="1:13">
      <c r="H47" s="512"/>
      <c r="I47" s="512"/>
      <c r="J47" s="512"/>
      <c r="K47" s="512"/>
      <c r="L47" s="512"/>
      <c r="M47" s="512"/>
    </row>
    <row r="48" spans="1:13">
      <c r="H48" s="512"/>
      <c r="I48" s="512"/>
      <c r="J48" s="512"/>
      <c r="K48" s="512"/>
      <c r="L48" s="512"/>
      <c r="M48" s="512"/>
    </row>
    <row r="49" spans="8:13">
      <c r="H49" s="512"/>
      <c r="I49" s="512"/>
      <c r="J49" s="512"/>
      <c r="K49" s="512"/>
      <c r="L49" s="512"/>
      <c r="M49" s="512"/>
    </row>
    <row r="50" spans="8:13">
      <c r="H50" s="512"/>
      <c r="I50" s="512"/>
      <c r="J50" s="512"/>
      <c r="K50" s="512"/>
      <c r="L50" s="512"/>
      <c r="M50" s="512"/>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0"/>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sheetView>
  </sheetViews>
  <sheetFormatPr defaultColWidth="9.140625" defaultRowHeight="14.25"/>
  <cols>
    <col min="1" max="1" width="9.5703125" style="3" bestFit="1" customWidth="1"/>
    <col min="2" max="2" width="86" style="3" customWidth="1"/>
    <col min="3" max="3" width="14.28515625" style="3" bestFit="1" customWidth="1"/>
    <col min="4" max="4" width="13.85546875" style="4" bestFit="1" customWidth="1"/>
    <col min="5" max="7" width="14.28515625" style="4" bestFit="1" customWidth="1"/>
    <col min="8" max="8" width="6.7109375" style="5" customWidth="1"/>
    <col min="9" max="9" width="11.5703125" style="5" bestFit="1" customWidth="1"/>
    <col min="10" max="16384" width="9.140625" style="5"/>
  </cols>
  <sheetData>
    <row r="1" spans="1:21">
      <c r="A1" s="2" t="s">
        <v>30</v>
      </c>
      <c r="B1" s="3" t="str">
        <f>'Info '!C2</f>
        <v>JSC Cartu Bank</v>
      </c>
    </row>
    <row r="2" spans="1:21">
      <c r="A2" s="2" t="s">
        <v>31</v>
      </c>
      <c r="B2" s="510">
        <v>45382</v>
      </c>
    </row>
    <row r="3" spans="1:21" ht="15" thickBot="1">
      <c r="A3" s="2"/>
    </row>
    <row r="4" spans="1:21" ht="15" customHeight="1" thickBot="1">
      <c r="A4" s="6" t="s">
        <v>93</v>
      </c>
      <c r="B4" s="7" t="s">
        <v>92</v>
      </c>
      <c r="C4" s="7"/>
      <c r="D4" s="651" t="s">
        <v>698</v>
      </c>
      <c r="E4" s="652"/>
      <c r="F4" s="652"/>
      <c r="G4" s="653"/>
    </row>
    <row r="5" spans="1:21">
      <c r="A5" s="8" t="s">
        <v>6</v>
      </c>
      <c r="B5" s="9"/>
      <c r="C5" s="269" t="str">
        <f>INT((MONTH($B$2))/3)&amp;"Q"&amp;"-"&amp;YEAR($B$2)</f>
        <v>1Q-2024</v>
      </c>
      <c r="D5" s="269" t="str">
        <f>IF(INT(MONTH($B$2))=3, "4"&amp;"Q"&amp;"-"&amp;YEAR($B$2)-1, IF(INT(MONTH($B$2))=6, "1"&amp;"Q"&amp;"-"&amp;YEAR($B$2), IF(INT(MONTH($B$2))=9, "2"&amp;"Q"&amp;"-"&amp;YEAR($B$2),IF(INT(MONTH($B$2))=12, "3"&amp;"Q"&amp;"-"&amp;YEAR($B$2), 0))))</f>
        <v>4Q-2023</v>
      </c>
      <c r="E5" s="269" t="str">
        <f>IF(INT(MONTH($B$2))=3, "3"&amp;"Q"&amp;"-"&amp;YEAR($B$2)-1, IF(INT(MONTH($B$2))=6, "4"&amp;"Q"&amp;"-"&amp;YEAR($B$2)-1, IF(INT(MONTH($B$2))=9, "1"&amp;"Q"&amp;"-"&amp;YEAR($B$2),IF(INT(MONTH($B$2))=12, "2"&amp;"Q"&amp;"-"&amp;YEAR($B$2), 0))))</f>
        <v>3Q-2023</v>
      </c>
      <c r="F5" s="269" t="str">
        <f>IF(INT(MONTH($B$2))=3, "2"&amp;"Q"&amp;"-"&amp;YEAR($B$2)-1, IF(INT(MONTH($B$2))=6, "3"&amp;"Q"&amp;"-"&amp;YEAR($B$2)-1, IF(INT(MONTH($B$2))=9, "4"&amp;"Q"&amp;"-"&amp;YEAR($B$2)-1,IF(INT(MONTH($B$2))=12, "1"&amp;"Q"&amp;"-"&amp;YEAR($B$2), 0))))</f>
        <v>2Q-2023</v>
      </c>
      <c r="G5" s="270" t="str">
        <f>IF(INT(MONTH($B$2))=3, "1"&amp;"Q"&amp;"-"&amp;YEAR($B$2)-1, IF(INT(MONTH($B$2))=6, "2"&amp;"Q"&amp;"-"&amp;YEAR($B$2)-1, IF(INT(MONTH($B$2))=9, "3"&amp;"Q"&amp;"-"&amp;YEAR($B$2)-1,IF(INT(MONTH($B$2))=12, "4"&amp;"Q"&amp;"-"&amp;YEAR($B$2)-1, 0))))</f>
        <v>1Q-2023</v>
      </c>
    </row>
    <row r="6" spans="1:21">
      <c r="B6" s="124" t="s">
        <v>91</v>
      </c>
      <c r="C6" s="272"/>
      <c r="D6" s="272"/>
      <c r="E6" s="272"/>
      <c r="F6" s="272"/>
      <c r="G6" s="273"/>
    </row>
    <row r="7" spans="1:21">
      <c r="A7" s="10"/>
      <c r="B7" s="125" t="s">
        <v>89</v>
      </c>
      <c r="C7" s="272"/>
      <c r="D7" s="272"/>
      <c r="E7" s="272"/>
      <c r="F7" s="272"/>
      <c r="G7" s="273"/>
    </row>
    <row r="8" spans="1:21">
      <c r="A8" s="8">
        <v>1</v>
      </c>
      <c r="B8" s="11" t="s">
        <v>361</v>
      </c>
      <c r="C8" s="463">
        <v>380784333.25736696</v>
      </c>
      <c r="D8" s="464">
        <v>372503830.92113346</v>
      </c>
      <c r="E8" s="464">
        <v>373620930.09606028</v>
      </c>
      <c r="F8" s="464">
        <v>363342214.73040265</v>
      </c>
      <c r="G8" s="465">
        <v>351924744.39058375</v>
      </c>
      <c r="I8" s="511"/>
      <c r="J8" s="511"/>
      <c r="K8" s="511"/>
      <c r="L8" s="511"/>
      <c r="M8" s="511"/>
      <c r="N8" s="511"/>
      <c r="O8" s="511"/>
      <c r="P8" s="513"/>
      <c r="Q8" s="513"/>
      <c r="R8" s="513"/>
      <c r="S8" s="513"/>
      <c r="T8" s="513"/>
      <c r="U8" s="513"/>
    </row>
    <row r="9" spans="1:21">
      <c r="A9" s="8">
        <v>2</v>
      </c>
      <c r="B9" s="11" t="s">
        <v>362</v>
      </c>
      <c r="C9" s="463">
        <v>455475696.78464818</v>
      </c>
      <c r="D9" s="464">
        <v>447035894.44841468</v>
      </c>
      <c r="E9" s="464">
        <v>447853293.6233415</v>
      </c>
      <c r="F9" s="464">
        <v>435938378.25768387</v>
      </c>
      <c r="G9" s="465">
        <v>422973807.91786498</v>
      </c>
      <c r="I9" s="511"/>
      <c r="J9" s="511"/>
      <c r="K9" s="511"/>
      <c r="L9" s="511"/>
      <c r="M9" s="511"/>
      <c r="N9" s="513"/>
      <c r="O9" s="513"/>
      <c r="P9" s="513"/>
      <c r="Q9" s="513"/>
      <c r="R9" s="513"/>
      <c r="S9" s="513"/>
    </row>
    <row r="10" spans="1:21">
      <c r="A10" s="8">
        <v>3</v>
      </c>
      <c r="B10" s="11" t="s">
        <v>142</v>
      </c>
      <c r="C10" s="463">
        <v>477577156.78464818</v>
      </c>
      <c r="D10" s="464">
        <v>469088974.44841468</v>
      </c>
      <c r="E10" s="464">
        <v>473564973.6233415</v>
      </c>
      <c r="F10" s="464">
        <v>461068298.25768387</v>
      </c>
      <c r="G10" s="465">
        <v>450114047.91786498</v>
      </c>
      <c r="I10" s="511"/>
      <c r="J10" s="511"/>
      <c r="K10" s="511"/>
      <c r="L10" s="511"/>
      <c r="M10" s="511"/>
      <c r="N10" s="513"/>
      <c r="O10" s="513"/>
      <c r="P10" s="513"/>
      <c r="Q10" s="513"/>
      <c r="R10" s="513"/>
      <c r="S10" s="513"/>
    </row>
    <row r="11" spans="1:21">
      <c r="A11" s="8">
        <v>4</v>
      </c>
      <c r="B11" s="11" t="s">
        <v>364</v>
      </c>
      <c r="C11" s="463">
        <v>287821391.10622936</v>
      </c>
      <c r="D11" s="464">
        <v>300866075.73770767</v>
      </c>
      <c r="E11" s="464">
        <v>297174304.811638</v>
      </c>
      <c r="F11" s="464">
        <v>278139307.84550673</v>
      </c>
      <c r="G11" s="465">
        <v>270224472.10658425</v>
      </c>
      <c r="I11" s="511"/>
      <c r="J11" s="511"/>
      <c r="K11" s="511"/>
      <c r="L11" s="511"/>
      <c r="M11" s="511"/>
      <c r="N11" s="513"/>
      <c r="O11" s="513"/>
      <c r="P11" s="513"/>
      <c r="Q11" s="513"/>
      <c r="R11" s="513"/>
      <c r="S11" s="513"/>
    </row>
    <row r="12" spans="1:21">
      <c r="A12" s="8">
        <v>5</v>
      </c>
      <c r="B12" s="11" t="s">
        <v>365</v>
      </c>
      <c r="C12" s="463">
        <v>340624009.16800404</v>
      </c>
      <c r="D12" s="464">
        <v>359114951.51406258</v>
      </c>
      <c r="E12" s="464">
        <v>350246436.63473833</v>
      </c>
      <c r="F12" s="464">
        <v>327367338.29175586</v>
      </c>
      <c r="G12" s="465">
        <v>316851843.56204444</v>
      </c>
      <c r="I12" s="511"/>
      <c r="J12" s="511"/>
      <c r="K12" s="511"/>
      <c r="L12" s="511"/>
      <c r="M12" s="511"/>
      <c r="N12" s="513"/>
      <c r="O12" s="513"/>
      <c r="P12" s="513"/>
      <c r="Q12" s="513"/>
      <c r="R12" s="513"/>
      <c r="S12" s="513"/>
    </row>
    <row r="13" spans="1:21">
      <c r="A13" s="8">
        <v>6</v>
      </c>
      <c r="B13" s="11" t="s">
        <v>363</v>
      </c>
      <c r="C13" s="463">
        <v>410511106.77806324</v>
      </c>
      <c r="D13" s="464">
        <v>436206474.107526</v>
      </c>
      <c r="E13" s="464">
        <v>420482791.05234879</v>
      </c>
      <c r="F13" s="464">
        <v>392522284.5152328</v>
      </c>
      <c r="G13" s="465">
        <v>378565922.4661724</v>
      </c>
      <c r="I13" s="511"/>
      <c r="J13" s="511"/>
      <c r="K13" s="511"/>
      <c r="L13" s="511"/>
      <c r="M13" s="511"/>
      <c r="N13" s="513"/>
      <c r="O13" s="513"/>
      <c r="P13" s="513"/>
      <c r="Q13" s="513"/>
      <c r="R13" s="513"/>
      <c r="S13" s="513"/>
    </row>
    <row r="14" spans="1:21">
      <c r="A14" s="10"/>
      <c r="B14" s="124" t="s">
        <v>367</v>
      </c>
      <c r="C14" s="566"/>
      <c r="D14" s="566"/>
      <c r="E14" s="566"/>
      <c r="F14" s="566"/>
      <c r="G14" s="567"/>
      <c r="I14" s="511"/>
      <c r="J14" s="511"/>
      <c r="K14" s="511"/>
      <c r="L14" s="511"/>
      <c r="M14" s="511"/>
      <c r="N14" s="513"/>
      <c r="O14" s="513"/>
      <c r="P14" s="513"/>
      <c r="Q14" s="513"/>
      <c r="R14" s="513"/>
      <c r="S14" s="513"/>
    </row>
    <row r="15" spans="1:21" ht="15" customHeight="1">
      <c r="A15" s="8">
        <v>7</v>
      </c>
      <c r="B15" s="11" t="s">
        <v>366</v>
      </c>
      <c r="C15" s="466">
        <v>1557880609.3515375</v>
      </c>
      <c r="D15" s="464">
        <v>1703406973.3861549</v>
      </c>
      <c r="E15" s="464">
        <v>1537487671.4177198</v>
      </c>
      <c r="F15" s="464">
        <v>1448643417.9665234</v>
      </c>
      <c r="G15" s="465">
        <v>1376642558.3850031</v>
      </c>
      <c r="I15" s="511"/>
      <c r="J15" s="511"/>
      <c r="K15" s="511"/>
      <c r="L15" s="511"/>
      <c r="M15" s="511"/>
      <c r="N15" s="513"/>
      <c r="O15" s="513"/>
      <c r="P15" s="513"/>
      <c r="Q15" s="513"/>
      <c r="R15" s="513"/>
      <c r="S15" s="513"/>
    </row>
    <row r="16" spans="1:21">
      <c r="A16" s="10"/>
      <c r="B16" s="124" t="s">
        <v>368</v>
      </c>
      <c r="C16" s="566"/>
      <c r="D16" s="566"/>
      <c r="E16" s="566"/>
      <c r="F16" s="566"/>
      <c r="G16" s="567"/>
      <c r="I16" s="511"/>
      <c r="J16" s="511"/>
      <c r="K16" s="511"/>
      <c r="L16" s="511"/>
      <c r="M16" s="511"/>
      <c r="N16" s="513"/>
      <c r="O16" s="513"/>
      <c r="P16" s="513"/>
      <c r="Q16" s="513"/>
      <c r="R16" s="513"/>
      <c r="S16" s="513"/>
    </row>
    <row r="17" spans="1:19">
      <c r="A17" s="8"/>
      <c r="B17" s="125" t="s">
        <v>352</v>
      </c>
      <c r="C17" s="566"/>
      <c r="D17" s="566"/>
      <c r="E17" s="566"/>
      <c r="F17" s="566"/>
      <c r="G17" s="567"/>
      <c r="I17" s="511"/>
      <c r="J17" s="511"/>
      <c r="K17" s="511"/>
      <c r="L17" s="511"/>
      <c r="M17" s="511"/>
      <c r="N17" s="513"/>
      <c r="O17" s="513"/>
      <c r="P17" s="513"/>
      <c r="Q17" s="513"/>
      <c r="R17" s="513"/>
      <c r="S17" s="513"/>
    </row>
    <row r="18" spans="1:19">
      <c r="A18" s="8">
        <v>8</v>
      </c>
      <c r="B18" s="11" t="s">
        <v>361</v>
      </c>
      <c r="C18" s="467">
        <v>0.24442459259818836</v>
      </c>
      <c r="D18" s="468">
        <v>0.21908170865148904</v>
      </c>
      <c r="E18" s="468">
        <v>0.2430074315662927</v>
      </c>
      <c r="F18" s="468">
        <v>0.25081549415413085</v>
      </c>
      <c r="G18" s="469">
        <v>0.25563988433093437</v>
      </c>
      <c r="I18" s="511"/>
      <c r="J18" s="511"/>
      <c r="K18" s="511"/>
      <c r="L18" s="511"/>
      <c r="M18" s="511"/>
      <c r="N18" s="513"/>
      <c r="O18" s="513"/>
      <c r="P18" s="513"/>
      <c r="Q18" s="513"/>
      <c r="R18" s="513"/>
      <c r="S18" s="513"/>
    </row>
    <row r="19" spans="1:19" ht="15" customHeight="1">
      <c r="A19" s="8">
        <v>9</v>
      </c>
      <c r="B19" s="11" t="s">
        <v>362</v>
      </c>
      <c r="C19" s="467">
        <v>0.29236880801426651</v>
      </c>
      <c r="D19" s="468">
        <v>0.26291645737474495</v>
      </c>
      <c r="E19" s="468">
        <v>0.29128903076691032</v>
      </c>
      <c r="F19" s="468">
        <v>0.30092869842988368</v>
      </c>
      <c r="G19" s="469">
        <v>0.30725027738069732</v>
      </c>
      <c r="I19" s="511"/>
      <c r="J19" s="511"/>
      <c r="K19" s="511"/>
      <c r="L19" s="511"/>
      <c r="M19" s="511"/>
      <c r="N19" s="513"/>
      <c r="O19" s="513"/>
      <c r="P19" s="513"/>
      <c r="Q19" s="513"/>
      <c r="R19" s="513"/>
      <c r="S19" s="513"/>
    </row>
    <row r="20" spans="1:19">
      <c r="A20" s="8">
        <v>10</v>
      </c>
      <c r="B20" s="11" t="s">
        <v>142</v>
      </c>
      <c r="C20" s="467">
        <v>0.30655568463839988</v>
      </c>
      <c r="D20" s="468">
        <v>0.27588659632735857</v>
      </c>
      <c r="E20" s="468">
        <v>0.30801220876565888</v>
      </c>
      <c r="F20" s="468">
        <v>0.31827590733466382</v>
      </c>
      <c r="G20" s="469">
        <v>0.32696508267615421</v>
      </c>
      <c r="I20" s="511"/>
      <c r="J20" s="511"/>
      <c r="K20" s="511"/>
      <c r="L20" s="511"/>
      <c r="M20" s="511"/>
      <c r="N20" s="513"/>
      <c r="O20" s="513"/>
      <c r="P20" s="513"/>
      <c r="Q20" s="513"/>
      <c r="R20" s="513"/>
      <c r="S20" s="513"/>
    </row>
    <row r="21" spans="1:19">
      <c r="A21" s="8">
        <v>11</v>
      </c>
      <c r="B21" s="11" t="s">
        <v>364</v>
      </c>
      <c r="C21" s="467">
        <v>0.18475189265372141</v>
      </c>
      <c r="D21" s="468">
        <v>0.17677708228935357</v>
      </c>
      <c r="E21" s="468">
        <v>0.19328565056890057</v>
      </c>
      <c r="F21" s="468">
        <v>0.19199984233244502</v>
      </c>
      <c r="G21" s="469">
        <v>0.19629240027534517</v>
      </c>
      <c r="I21" s="511"/>
      <c r="J21" s="511"/>
      <c r="K21" s="511"/>
      <c r="L21" s="511"/>
      <c r="M21" s="511"/>
      <c r="N21" s="513"/>
      <c r="O21" s="513"/>
      <c r="P21" s="513"/>
      <c r="Q21" s="513"/>
      <c r="R21" s="513"/>
      <c r="S21" s="513"/>
    </row>
    <row r="22" spans="1:19">
      <c r="A22" s="8">
        <v>12</v>
      </c>
      <c r="B22" s="11" t="s">
        <v>365</v>
      </c>
      <c r="C22" s="467">
        <v>0.21864577241884256</v>
      </c>
      <c r="D22" s="468">
        <v>0.21099276625789906</v>
      </c>
      <c r="E22" s="468">
        <v>0.22780438708284115</v>
      </c>
      <c r="F22" s="468">
        <v>0.22598200097528828</v>
      </c>
      <c r="G22" s="469">
        <v>0.23016275476312209</v>
      </c>
      <c r="I22" s="511"/>
      <c r="J22" s="511"/>
      <c r="K22" s="511"/>
      <c r="L22" s="511"/>
      <c r="M22" s="511"/>
      <c r="N22" s="513"/>
      <c r="O22" s="513"/>
      <c r="P22" s="513"/>
      <c r="Q22" s="513"/>
      <c r="R22" s="513"/>
      <c r="S22" s="513"/>
    </row>
    <row r="23" spans="1:19">
      <c r="A23" s="8">
        <v>13</v>
      </c>
      <c r="B23" s="11" t="s">
        <v>363</v>
      </c>
      <c r="C23" s="467">
        <v>0.26350614053084409</v>
      </c>
      <c r="D23" s="468">
        <v>0.25627656095335372</v>
      </c>
      <c r="E23" s="468">
        <v>0.27348693512749989</v>
      </c>
      <c r="F23" s="468">
        <v>0.27095852550534527</v>
      </c>
      <c r="G23" s="469">
        <v>0.2749921685628286</v>
      </c>
      <c r="I23" s="511"/>
      <c r="J23" s="511"/>
      <c r="K23" s="511"/>
      <c r="L23" s="511"/>
      <c r="M23" s="511"/>
      <c r="N23" s="513"/>
      <c r="O23" s="513"/>
      <c r="P23" s="513"/>
      <c r="Q23" s="513"/>
      <c r="R23" s="513"/>
      <c r="S23" s="513"/>
    </row>
    <row r="24" spans="1:19">
      <c r="A24" s="10"/>
      <c r="B24" s="124" t="s">
        <v>88</v>
      </c>
      <c r="C24" s="566"/>
      <c r="D24" s="566"/>
      <c r="E24" s="566"/>
      <c r="F24" s="566"/>
      <c r="G24" s="567"/>
      <c r="I24" s="511"/>
      <c r="J24" s="511"/>
      <c r="K24" s="511"/>
      <c r="L24" s="511"/>
      <c r="M24" s="511"/>
      <c r="N24" s="513"/>
      <c r="O24" s="513"/>
      <c r="P24" s="513"/>
      <c r="Q24" s="513"/>
      <c r="R24" s="513"/>
      <c r="S24" s="513"/>
    </row>
    <row r="25" spans="1:19" ht="15" customHeight="1">
      <c r="A25" s="274">
        <v>14</v>
      </c>
      <c r="B25" s="11" t="s">
        <v>87</v>
      </c>
      <c r="C25" s="568">
        <v>5.6494498902834707E-2</v>
      </c>
      <c r="D25" s="569">
        <v>5.757047220291181E-2</v>
      </c>
      <c r="E25" s="569">
        <v>5.8459088440763904E-2</v>
      </c>
      <c r="F25" s="569">
        <v>5.8932561950689646E-2</v>
      </c>
      <c r="G25" s="570">
        <v>5.8149539023008859E-2</v>
      </c>
      <c r="I25" s="511"/>
      <c r="J25" s="511"/>
      <c r="K25" s="511"/>
      <c r="L25" s="511"/>
      <c r="M25" s="511"/>
      <c r="N25" s="513"/>
      <c r="O25" s="513"/>
      <c r="P25" s="513"/>
      <c r="Q25" s="513"/>
      <c r="R25" s="513"/>
      <c r="S25" s="513"/>
    </row>
    <row r="26" spans="1:19">
      <c r="A26" s="274">
        <v>15</v>
      </c>
      <c r="B26" s="11" t="s">
        <v>86</v>
      </c>
      <c r="C26" s="568">
        <v>1.7519931305554608E-2</v>
      </c>
      <c r="D26" s="569">
        <v>1.6823382907983356E-2</v>
      </c>
      <c r="E26" s="569">
        <v>1.7575286443819432E-2</v>
      </c>
      <c r="F26" s="569">
        <v>1.8003214718788973E-2</v>
      </c>
      <c r="G26" s="570">
        <v>1.8289119555379745E-2</v>
      </c>
      <c r="I26" s="511"/>
      <c r="J26" s="511"/>
      <c r="K26" s="511"/>
      <c r="L26" s="511"/>
      <c r="M26" s="511"/>
      <c r="N26" s="513"/>
      <c r="O26" s="513"/>
      <c r="P26" s="513"/>
      <c r="Q26" s="513"/>
      <c r="R26" s="513"/>
      <c r="S26" s="513"/>
    </row>
    <row r="27" spans="1:19">
      <c r="A27" s="274">
        <v>16</v>
      </c>
      <c r="B27" s="11" t="s">
        <v>85</v>
      </c>
      <c r="C27" s="568">
        <v>2.3813455021379548E-2</v>
      </c>
      <c r="D27" s="569">
        <v>2.2469200632713033E-2</v>
      </c>
      <c r="E27" s="569">
        <v>3.0621258655551504E-2</v>
      </c>
      <c r="F27" s="569">
        <v>3.2684822253998901E-2</v>
      </c>
      <c r="G27" s="570">
        <v>2.3143742698323987E-2</v>
      </c>
      <c r="I27" s="511"/>
      <c r="J27" s="511"/>
      <c r="K27" s="511"/>
      <c r="L27" s="511"/>
      <c r="M27" s="511"/>
      <c r="N27" s="513"/>
      <c r="O27" s="513"/>
      <c r="P27" s="513"/>
      <c r="Q27" s="513"/>
      <c r="R27" s="513"/>
      <c r="S27" s="513"/>
    </row>
    <row r="28" spans="1:19">
      <c r="A28" s="274">
        <v>17</v>
      </c>
      <c r="B28" s="11" t="s">
        <v>84</v>
      </c>
      <c r="C28" s="568">
        <v>3.8974567597280095E-2</v>
      </c>
      <c r="D28" s="569">
        <v>4.074708929492845E-2</v>
      </c>
      <c r="E28" s="569">
        <v>4.0883801996944483E-2</v>
      </c>
      <c r="F28" s="569">
        <v>4.0929347231900677E-2</v>
      </c>
      <c r="G28" s="570">
        <v>3.986041946762911E-2</v>
      </c>
      <c r="I28" s="511"/>
      <c r="J28" s="511"/>
      <c r="K28" s="511"/>
      <c r="L28" s="511"/>
      <c r="M28" s="511"/>
      <c r="N28" s="513"/>
      <c r="O28" s="513"/>
      <c r="P28" s="513"/>
      <c r="Q28" s="513"/>
      <c r="R28" s="513"/>
      <c r="S28" s="513"/>
    </row>
    <row r="29" spans="1:19">
      <c r="A29" s="274">
        <v>18</v>
      </c>
      <c r="B29" s="11" t="s">
        <v>166</v>
      </c>
      <c r="C29" s="568">
        <v>1.6617439777947988E-2</v>
      </c>
      <c r="D29" s="569">
        <v>1.7475190915783815E-2</v>
      </c>
      <c r="E29" s="569">
        <v>2.251794295170945E-2</v>
      </c>
      <c r="F29" s="569">
        <v>2.2260717933284234E-2</v>
      </c>
      <c r="G29" s="570">
        <v>1.4178562416389427E-2</v>
      </c>
      <c r="I29" s="511"/>
      <c r="J29" s="511"/>
      <c r="K29" s="511"/>
      <c r="L29" s="511"/>
      <c r="M29" s="511"/>
      <c r="N29" s="513"/>
      <c r="O29" s="513"/>
      <c r="P29" s="513"/>
      <c r="Q29" s="513"/>
      <c r="R29" s="513"/>
      <c r="S29" s="513"/>
    </row>
    <row r="30" spans="1:19">
      <c r="A30" s="274">
        <v>19</v>
      </c>
      <c r="B30" s="11" t="s">
        <v>167</v>
      </c>
      <c r="C30" s="568">
        <v>7.8538114557562655E-2</v>
      </c>
      <c r="D30" s="569">
        <v>7.5447348377877796E-2</v>
      </c>
      <c r="E30" s="569">
        <v>9.2459119931558753E-2</v>
      </c>
      <c r="F30" s="569">
        <v>8.8726767329609685E-2</v>
      </c>
      <c r="G30" s="570">
        <v>5.6528214604398587E-2</v>
      </c>
      <c r="I30" s="511"/>
      <c r="J30" s="511"/>
      <c r="K30" s="511"/>
      <c r="L30" s="511"/>
      <c r="M30" s="511"/>
      <c r="N30" s="513"/>
      <c r="O30" s="513"/>
      <c r="P30" s="513"/>
      <c r="Q30" s="513"/>
      <c r="R30" s="513"/>
      <c r="S30" s="513"/>
    </row>
    <row r="31" spans="1:19">
      <c r="A31" s="10"/>
      <c r="B31" s="124" t="s">
        <v>229</v>
      </c>
      <c r="C31" s="571"/>
      <c r="D31" s="571"/>
      <c r="E31" s="571"/>
      <c r="F31" s="571"/>
      <c r="G31" s="572"/>
      <c r="I31" s="511"/>
      <c r="J31" s="511"/>
      <c r="K31" s="511"/>
      <c r="L31" s="511"/>
      <c r="M31" s="511"/>
      <c r="N31" s="513"/>
      <c r="O31" s="513"/>
      <c r="P31" s="513"/>
      <c r="Q31" s="513"/>
      <c r="R31" s="513"/>
      <c r="S31" s="513"/>
    </row>
    <row r="32" spans="1:19">
      <c r="A32" s="274">
        <v>20</v>
      </c>
      <c r="B32" s="11" t="s">
        <v>83</v>
      </c>
      <c r="C32" s="568">
        <v>0.16746708523570986</v>
      </c>
      <c r="D32" s="569">
        <v>0.16636542739592783</v>
      </c>
      <c r="E32" s="569">
        <v>0.18376928655220376</v>
      </c>
      <c r="F32" s="569">
        <v>0.19351802003762955</v>
      </c>
      <c r="G32" s="570">
        <v>0.20329057550136437</v>
      </c>
      <c r="I32" s="511"/>
      <c r="J32" s="511"/>
      <c r="K32" s="511"/>
      <c r="L32" s="511"/>
      <c r="M32" s="511"/>
      <c r="N32" s="513"/>
      <c r="O32" s="513"/>
      <c r="P32" s="513"/>
      <c r="Q32" s="513"/>
      <c r="R32" s="513"/>
      <c r="S32" s="513"/>
    </row>
    <row r="33" spans="1:19" ht="15" customHeight="1">
      <c r="A33" s="274">
        <v>21</v>
      </c>
      <c r="B33" s="11" t="s">
        <v>708</v>
      </c>
      <c r="C33" s="568">
        <v>5.7406155281327413E-2</v>
      </c>
      <c r="D33" s="569">
        <v>5.5922994321883829E-2</v>
      </c>
      <c r="E33" s="569">
        <v>6.8674837885990325E-2</v>
      </c>
      <c r="F33" s="569">
        <v>7.2508202025997864E-2</v>
      </c>
      <c r="G33" s="570">
        <v>6.7863902049932825E-2</v>
      </c>
      <c r="I33" s="511"/>
      <c r="J33" s="511"/>
      <c r="K33" s="511"/>
      <c r="L33" s="511"/>
      <c r="M33" s="511"/>
      <c r="N33" s="513"/>
      <c r="O33" s="513"/>
      <c r="P33" s="513"/>
      <c r="Q33" s="513"/>
      <c r="R33" s="513"/>
      <c r="S33" s="513"/>
    </row>
    <row r="34" spans="1:19">
      <c r="A34" s="274">
        <v>22</v>
      </c>
      <c r="B34" s="11" t="s">
        <v>82</v>
      </c>
      <c r="C34" s="568">
        <v>0.6021633088556515</v>
      </c>
      <c r="D34" s="569">
        <v>0.5995007019891353</v>
      </c>
      <c r="E34" s="569">
        <v>0.62688866397167309</v>
      </c>
      <c r="F34" s="569">
        <v>0.60732555354873607</v>
      </c>
      <c r="G34" s="570">
        <v>0.59281887667874811</v>
      </c>
      <c r="I34" s="511"/>
      <c r="J34" s="511"/>
      <c r="K34" s="511"/>
      <c r="L34" s="511"/>
      <c r="M34" s="511"/>
      <c r="N34" s="513"/>
      <c r="O34" s="513"/>
      <c r="P34" s="513"/>
      <c r="Q34" s="513"/>
      <c r="R34" s="513"/>
      <c r="S34" s="513"/>
    </row>
    <row r="35" spans="1:19" ht="15" customHeight="1">
      <c r="A35" s="274">
        <v>23</v>
      </c>
      <c r="B35" s="11" t="s">
        <v>81</v>
      </c>
      <c r="C35" s="568">
        <v>0.6674887862430674</v>
      </c>
      <c r="D35" s="569">
        <v>0.7047996535458757</v>
      </c>
      <c r="E35" s="569">
        <v>0.67837086138197189</v>
      </c>
      <c r="F35" s="569">
        <v>0.6665049155040712</v>
      </c>
      <c r="G35" s="570">
        <v>0.64427341412099282</v>
      </c>
      <c r="I35" s="511"/>
      <c r="J35" s="511"/>
      <c r="K35" s="511"/>
      <c r="L35" s="511"/>
      <c r="M35" s="511"/>
      <c r="N35" s="513"/>
      <c r="O35" s="513"/>
      <c r="P35" s="513"/>
      <c r="Q35" s="513"/>
      <c r="R35" s="513"/>
      <c r="S35" s="513"/>
    </row>
    <row r="36" spans="1:19">
      <c r="A36" s="274">
        <v>24</v>
      </c>
      <c r="B36" s="11" t="s">
        <v>80</v>
      </c>
      <c r="C36" s="568">
        <v>-2.9166113161888153E-2</v>
      </c>
      <c r="D36" s="569">
        <v>8.0222641542036316E-2</v>
      </c>
      <c r="E36" s="569">
        <v>5.1315337553480909E-2</v>
      </c>
      <c r="F36" s="569">
        <v>-2.6987007565252063E-3</v>
      </c>
      <c r="G36" s="570">
        <v>-2.7698661162601151E-2</v>
      </c>
      <c r="I36" s="511"/>
      <c r="J36" s="511"/>
      <c r="K36" s="511"/>
      <c r="L36" s="511"/>
      <c r="M36" s="511"/>
      <c r="N36" s="513"/>
      <c r="O36" s="513"/>
      <c r="P36" s="513"/>
      <c r="Q36" s="513"/>
      <c r="R36" s="513"/>
      <c r="S36" s="513"/>
    </row>
    <row r="37" spans="1:19" ht="15" customHeight="1">
      <c r="A37" s="10"/>
      <c r="B37" s="124" t="s">
        <v>230</v>
      </c>
      <c r="C37" s="571"/>
      <c r="D37" s="571"/>
      <c r="E37" s="571"/>
      <c r="F37" s="571"/>
      <c r="G37" s="572"/>
      <c r="I37" s="511"/>
      <c r="J37" s="511"/>
      <c r="K37" s="511"/>
      <c r="L37" s="511"/>
      <c r="M37" s="511"/>
      <c r="N37" s="513"/>
      <c r="O37" s="513"/>
      <c r="P37" s="513"/>
      <c r="Q37" s="513"/>
      <c r="R37" s="513"/>
      <c r="S37" s="513"/>
    </row>
    <row r="38" spans="1:19" ht="15" customHeight="1">
      <c r="A38" s="274">
        <v>25</v>
      </c>
      <c r="B38" s="11" t="s">
        <v>79</v>
      </c>
      <c r="C38" s="568">
        <v>0.41348418030525064</v>
      </c>
      <c r="D38" s="568">
        <v>0.40155756703235651</v>
      </c>
      <c r="E38" s="568">
        <v>0.36192685266940555</v>
      </c>
      <c r="F38" s="568">
        <v>0.41680946751997805</v>
      </c>
      <c r="G38" s="573">
        <v>0.3221076379957814</v>
      </c>
      <c r="I38" s="511"/>
      <c r="J38" s="511"/>
      <c r="K38" s="511"/>
      <c r="L38" s="511"/>
      <c r="M38" s="511"/>
      <c r="N38" s="513"/>
      <c r="O38" s="513"/>
      <c r="P38" s="513"/>
      <c r="Q38" s="513"/>
      <c r="R38" s="513"/>
      <c r="S38" s="513"/>
    </row>
    <row r="39" spans="1:19" ht="15" customHeight="1">
      <c r="A39" s="274">
        <v>26</v>
      </c>
      <c r="B39" s="11" t="s">
        <v>78</v>
      </c>
      <c r="C39" s="568">
        <v>0.83041886687907873</v>
      </c>
      <c r="D39" s="568">
        <v>0.84953141107296959</v>
      </c>
      <c r="E39" s="568">
        <v>0.84848953386063752</v>
      </c>
      <c r="F39" s="568">
        <v>0.83777399043728651</v>
      </c>
      <c r="G39" s="573">
        <v>0.8275263928609119</v>
      </c>
      <c r="I39" s="511"/>
      <c r="J39" s="511"/>
      <c r="K39" s="511"/>
      <c r="L39" s="511"/>
      <c r="M39" s="511"/>
      <c r="N39" s="513"/>
      <c r="O39" s="513"/>
      <c r="P39" s="513"/>
      <c r="Q39" s="513"/>
      <c r="R39" s="513"/>
      <c r="S39" s="513"/>
    </row>
    <row r="40" spans="1:19" ht="15" customHeight="1">
      <c r="A40" s="274">
        <v>27</v>
      </c>
      <c r="B40" s="11" t="s">
        <v>77</v>
      </c>
      <c r="C40" s="568">
        <v>0.41729178887319612</v>
      </c>
      <c r="D40" s="568">
        <v>0.41767411851089037</v>
      </c>
      <c r="E40" s="568">
        <v>0.39649401889530933</v>
      </c>
      <c r="F40" s="568">
        <v>0.37629362421774254</v>
      </c>
      <c r="G40" s="573">
        <v>0.35403353710074692</v>
      </c>
      <c r="I40" s="511"/>
      <c r="J40" s="511"/>
      <c r="K40" s="511"/>
      <c r="L40" s="511"/>
      <c r="M40" s="511"/>
      <c r="N40" s="513"/>
      <c r="O40" s="513"/>
      <c r="P40" s="513"/>
      <c r="Q40" s="513"/>
      <c r="R40" s="513"/>
      <c r="S40" s="513"/>
    </row>
    <row r="41" spans="1:19" ht="15" customHeight="1">
      <c r="A41" s="275"/>
      <c r="B41" s="124" t="s">
        <v>270</v>
      </c>
      <c r="C41" s="566"/>
      <c r="D41" s="566"/>
      <c r="E41" s="566"/>
      <c r="F41" s="566"/>
      <c r="G41" s="567"/>
      <c r="I41" s="511"/>
      <c r="J41" s="511"/>
      <c r="K41" s="511"/>
      <c r="L41" s="511"/>
      <c r="M41" s="511"/>
      <c r="N41" s="513"/>
      <c r="O41" s="513"/>
      <c r="P41" s="513"/>
      <c r="Q41" s="513"/>
      <c r="R41" s="513"/>
      <c r="S41" s="513"/>
    </row>
    <row r="42" spans="1:19">
      <c r="A42" s="274">
        <v>28</v>
      </c>
      <c r="B42" s="11" t="s">
        <v>254</v>
      </c>
      <c r="C42" s="574">
        <v>959733056.45312023</v>
      </c>
      <c r="D42" s="574">
        <v>976674446.56345844</v>
      </c>
      <c r="E42" s="574">
        <v>747210753.9191823</v>
      </c>
      <c r="F42" s="574">
        <v>603233109.1620934</v>
      </c>
      <c r="G42" s="575">
        <v>641099895.18333113</v>
      </c>
      <c r="I42" s="511"/>
      <c r="J42" s="511"/>
      <c r="K42" s="511"/>
      <c r="L42" s="511"/>
      <c r="M42" s="511"/>
      <c r="N42" s="513"/>
      <c r="O42" s="513"/>
      <c r="P42" s="513"/>
      <c r="Q42" s="513"/>
      <c r="R42" s="513"/>
      <c r="S42" s="513"/>
    </row>
    <row r="43" spans="1:19" ht="15" customHeight="1">
      <c r="A43" s="274">
        <v>29</v>
      </c>
      <c r="B43" s="11" t="s">
        <v>266</v>
      </c>
      <c r="C43" s="574">
        <v>611442068.28643262</v>
      </c>
      <c r="D43" s="576">
        <v>668577110.63551021</v>
      </c>
      <c r="E43" s="576">
        <v>497673914.00995106</v>
      </c>
      <c r="F43" s="576">
        <v>354552657.47314662</v>
      </c>
      <c r="G43" s="577">
        <v>349783383.15369141</v>
      </c>
      <c r="I43" s="511"/>
      <c r="J43" s="511"/>
      <c r="K43" s="511"/>
      <c r="L43" s="511"/>
      <c r="M43" s="511"/>
      <c r="N43" s="513"/>
      <c r="O43" s="513"/>
      <c r="P43" s="513"/>
      <c r="Q43" s="513"/>
      <c r="R43" s="513"/>
      <c r="S43" s="513"/>
    </row>
    <row r="44" spans="1:19" ht="15" customHeight="1">
      <c r="A44" s="306">
        <v>30</v>
      </c>
      <c r="B44" s="307" t="s">
        <v>255</v>
      </c>
      <c r="C44" s="568">
        <v>1.5696222197186622</v>
      </c>
      <c r="D44" s="568">
        <v>1.4608254321406382</v>
      </c>
      <c r="E44" s="568">
        <v>1.5014063081960967</v>
      </c>
      <c r="F44" s="568">
        <v>1.7013921527517575</v>
      </c>
      <c r="G44" s="573">
        <v>1.8328483457478542</v>
      </c>
      <c r="I44" s="511"/>
      <c r="J44" s="511"/>
      <c r="K44" s="511"/>
      <c r="L44" s="511"/>
      <c r="M44" s="511"/>
      <c r="N44" s="513"/>
      <c r="O44" s="513"/>
      <c r="P44" s="513"/>
      <c r="Q44" s="513"/>
      <c r="R44" s="513"/>
      <c r="S44" s="513"/>
    </row>
    <row r="45" spans="1:19" ht="15" customHeight="1">
      <c r="A45" s="306"/>
      <c r="B45" s="124" t="s">
        <v>371</v>
      </c>
      <c r="C45" s="566"/>
      <c r="D45" s="566"/>
      <c r="E45" s="566"/>
      <c r="F45" s="566"/>
      <c r="G45" s="567"/>
      <c r="I45" s="511"/>
      <c r="J45" s="511"/>
      <c r="K45" s="511"/>
      <c r="L45" s="511"/>
      <c r="M45" s="511"/>
      <c r="N45" s="513"/>
      <c r="O45" s="513"/>
      <c r="P45" s="513"/>
      <c r="Q45" s="513"/>
      <c r="R45" s="513"/>
      <c r="S45" s="513"/>
    </row>
    <row r="46" spans="1:19" ht="15" customHeight="1">
      <c r="A46" s="306">
        <v>31</v>
      </c>
      <c r="B46" s="307" t="s">
        <v>378</v>
      </c>
      <c r="C46" s="578">
        <v>1401665130.185708</v>
      </c>
      <c r="D46" s="579">
        <v>1578914690.1529346</v>
      </c>
      <c r="E46" s="579">
        <v>1248548511.3347964</v>
      </c>
      <c r="F46" s="579">
        <v>1220747487.9431939</v>
      </c>
      <c r="G46" s="580">
        <v>1127228135.2763696</v>
      </c>
      <c r="I46" s="511"/>
      <c r="J46" s="511"/>
      <c r="K46" s="511"/>
      <c r="L46" s="511"/>
      <c r="M46" s="511"/>
      <c r="N46" s="513"/>
      <c r="O46" s="513"/>
      <c r="P46" s="513"/>
      <c r="Q46" s="513"/>
      <c r="R46" s="513"/>
      <c r="S46" s="513"/>
    </row>
    <row r="47" spans="1:19" ht="15" customHeight="1">
      <c r="A47" s="306">
        <v>32</v>
      </c>
      <c r="B47" s="307" t="s">
        <v>393</v>
      </c>
      <c r="C47" s="578">
        <v>729022093.55854642</v>
      </c>
      <c r="D47" s="579">
        <v>767640325.61667728</v>
      </c>
      <c r="E47" s="579">
        <v>727112579.54485583</v>
      </c>
      <c r="F47" s="579">
        <v>702093549.48053932</v>
      </c>
      <c r="G47" s="580">
        <v>674505700.37792647</v>
      </c>
      <c r="I47" s="511"/>
      <c r="J47" s="511"/>
      <c r="K47" s="511"/>
      <c r="L47" s="511"/>
      <c r="M47" s="511"/>
      <c r="N47" s="513"/>
      <c r="O47" s="513"/>
      <c r="P47" s="513"/>
      <c r="Q47" s="513"/>
      <c r="R47" s="513"/>
      <c r="S47" s="513"/>
    </row>
    <row r="48" spans="1:19" ht="15" thickBot="1">
      <c r="A48" s="276">
        <v>33</v>
      </c>
      <c r="B48" s="126" t="s">
        <v>411</v>
      </c>
      <c r="C48" s="581">
        <v>1.9226648171166063</v>
      </c>
      <c r="D48" s="582">
        <v>2.0568417753256085</v>
      </c>
      <c r="E48" s="582">
        <v>1.7171323209898792</v>
      </c>
      <c r="F48" s="582">
        <v>1.7387248306815994</v>
      </c>
      <c r="G48" s="583">
        <v>1.6711914141641533</v>
      </c>
      <c r="I48" s="511"/>
      <c r="J48" s="511"/>
      <c r="K48" s="511"/>
      <c r="L48" s="511"/>
      <c r="M48" s="511"/>
      <c r="N48" s="513"/>
      <c r="O48" s="513"/>
      <c r="P48" s="513"/>
      <c r="Q48" s="513"/>
      <c r="R48" s="513"/>
      <c r="S48" s="513"/>
    </row>
    <row r="49" spans="1:13">
      <c r="A49" s="12"/>
      <c r="I49" s="511"/>
      <c r="J49" s="511"/>
      <c r="K49" s="511"/>
      <c r="L49" s="511"/>
      <c r="M49" s="511"/>
    </row>
    <row r="50" spans="1:13" ht="38.25">
      <c r="B50" s="174" t="s">
        <v>705</v>
      </c>
      <c r="I50" s="511"/>
      <c r="J50" s="511"/>
      <c r="K50" s="511"/>
      <c r="L50" s="511"/>
      <c r="M50" s="511"/>
    </row>
    <row r="51" spans="1:13" ht="51">
      <c r="B51" s="174" t="s">
        <v>269</v>
      </c>
      <c r="I51" s="511"/>
      <c r="J51" s="511"/>
      <c r="K51" s="511"/>
      <c r="L51" s="511"/>
      <c r="M51" s="511"/>
    </row>
    <row r="52" spans="1:13">
      <c r="I52" s="511"/>
      <c r="J52" s="511"/>
      <c r="K52" s="511"/>
      <c r="L52" s="511"/>
      <c r="M52" s="511"/>
    </row>
    <row r="53" spans="1:13">
      <c r="B53" s="173"/>
      <c r="I53" s="511"/>
      <c r="J53" s="511"/>
      <c r="K53" s="511"/>
      <c r="L53" s="511"/>
      <c r="M53" s="511"/>
    </row>
    <row r="54" spans="1:13">
      <c r="I54" s="511"/>
      <c r="J54" s="511"/>
      <c r="K54" s="511"/>
      <c r="L54" s="511"/>
      <c r="M54" s="511"/>
    </row>
    <row r="55" spans="1:13">
      <c r="I55" s="511"/>
      <c r="J55" s="511"/>
      <c r="K55" s="511"/>
      <c r="L55" s="511"/>
      <c r="M55" s="511"/>
    </row>
    <row r="56" spans="1:13">
      <c r="I56" s="511"/>
      <c r="J56" s="511"/>
      <c r="K56" s="511"/>
      <c r="L56" s="511"/>
      <c r="M56" s="511"/>
    </row>
    <row r="57" spans="1:13">
      <c r="I57" s="511"/>
      <c r="J57" s="511"/>
      <c r="K57" s="511"/>
      <c r="L57" s="511"/>
      <c r="M57" s="511"/>
    </row>
    <row r="58" spans="1:13">
      <c r="I58" s="511"/>
      <c r="J58" s="511"/>
      <c r="K58" s="511"/>
      <c r="L58" s="511"/>
      <c r="M58" s="511"/>
    </row>
    <row r="59" spans="1:13">
      <c r="I59" s="511"/>
      <c r="J59" s="511"/>
      <c r="K59" s="511"/>
      <c r="L59" s="511"/>
      <c r="M59" s="511"/>
    </row>
    <row r="60" spans="1:13">
      <c r="I60" s="511"/>
      <c r="J60" s="511"/>
      <c r="K60" s="511"/>
      <c r="L60" s="511"/>
      <c r="M60" s="511"/>
    </row>
  </sheetData>
  <mergeCells count="1">
    <mergeCell ref="D4:G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41"/>
  <sheetViews>
    <sheetView showGridLines="0" zoomScaleNormal="100" workbookViewId="0"/>
  </sheetViews>
  <sheetFormatPr defaultColWidth="9.140625" defaultRowHeight="12.75"/>
  <cols>
    <col min="1" max="1" width="11.85546875" style="310" bestFit="1" customWidth="1"/>
    <col min="2" max="2" width="105.140625" style="310" bestFit="1" customWidth="1"/>
    <col min="3" max="4" width="15.28515625" style="310" bestFit="1" customWidth="1"/>
    <col min="5" max="5" width="17.5703125" style="310" bestFit="1" customWidth="1"/>
    <col min="6" max="6" width="15.28515625" style="310" bestFit="1" customWidth="1"/>
    <col min="7" max="7" width="12.5703125" style="310" bestFit="1" customWidth="1"/>
    <col min="8" max="8" width="16.85546875" style="310" bestFit="1" customWidth="1"/>
    <col min="9" max="16384" width="9.140625" style="310"/>
  </cols>
  <sheetData>
    <row r="1" spans="1:16" ht="13.5">
      <c r="A1" s="308" t="s">
        <v>30</v>
      </c>
      <c r="B1" s="384" t="str">
        <f>'Info '!C2</f>
        <v>JSC Cartu Bank</v>
      </c>
    </row>
    <row r="2" spans="1:16">
      <c r="A2" s="308" t="s">
        <v>31</v>
      </c>
      <c r="B2" s="556">
        <f>'1. key ratios '!B2</f>
        <v>45382</v>
      </c>
    </row>
    <row r="3" spans="1:16">
      <c r="A3" s="309" t="s">
        <v>414</v>
      </c>
    </row>
    <row r="5" spans="1:16" ht="12" customHeight="1">
      <c r="A5" s="709" t="s">
        <v>415</v>
      </c>
      <c r="B5" s="710"/>
      <c r="C5" s="715" t="s">
        <v>416</v>
      </c>
      <c r="D5" s="716"/>
      <c r="E5" s="716"/>
      <c r="F5" s="716"/>
      <c r="G5" s="716"/>
      <c r="H5" s="717"/>
    </row>
    <row r="6" spans="1:16">
      <c r="A6" s="711"/>
      <c r="B6" s="712"/>
      <c r="C6" s="718"/>
      <c r="D6" s="719"/>
      <c r="E6" s="719"/>
      <c r="F6" s="719"/>
      <c r="G6" s="719"/>
      <c r="H6" s="720"/>
    </row>
    <row r="7" spans="1:16" ht="25.5">
      <c r="A7" s="713"/>
      <c r="B7" s="714"/>
      <c r="C7" s="383" t="s">
        <v>417</v>
      </c>
      <c r="D7" s="383" t="s">
        <v>418</v>
      </c>
      <c r="E7" s="383" t="s">
        <v>419</v>
      </c>
      <c r="F7" s="383" t="s">
        <v>420</v>
      </c>
      <c r="G7" s="383" t="s">
        <v>421</v>
      </c>
      <c r="H7" s="383" t="s">
        <v>64</v>
      </c>
    </row>
    <row r="8" spans="1:16">
      <c r="A8" s="379">
        <v>1</v>
      </c>
      <c r="B8" s="378" t="s">
        <v>51</v>
      </c>
      <c r="C8" s="497">
        <v>259080648</v>
      </c>
      <c r="D8" s="497">
        <v>609254.49537240772</v>
      </c>
      <c r="E8" s="497">
        <v>27979975.129958186</v>
      </c>
      <c r="F8" s="497">
        <v>0</v>
      </c>
      <c r="G8" s="497"/>
      <c r="H8" s="498">
        <f t="shared" ref="H8:H20" si="0">SUM(C8:G8)</f>
        <v>287669877.62533063</v>
      </c>
      <c r="I8" s="557"/>
      <c r="J8" s="557"/>
      <c r="K8" s="557"/>
      <c r="L8" s="557"/>
      <c r="M8" s="557"/>
      <c r="N8" s="557"/>
      <c r="O8" s="557"/>
      <c r="P8" s="557"/>
    </row>
    <row r="9" spans="1:16">
      <c r="A9" s="379">
        <v>2</v>
      </c>
      <c r="B9" s="378" t="s">
        <v>52</v>
      </c>
      <c r="C9" s="497"/>
      <c r="D9" s="497"/>
      <c r="E9" s="497"/>
      <c r="F9" s="497"/>
      <c r="G9" s="497"/>
      <c r="H9" s="498">
        <f t="shared" si="0"/>
        <v>0</v>
      </c>
      <c r="I9" s="557"/>
      <c r="J9" s="557"/>
      <c r="K9" s="557"/>
      <c r="L9" s="557"/>
      <c r="M9" s="557"/>
      <c r="N9" s="557"/>
      <c r="O9" s="557"/>
    </row>
    <row r="10" spans="1:16">
      <c r="A10" s="379">
        <v>3</v>
      </c>
      <c r="B10" s="378" t="s">
        <v>164</v>
      </c>
      <c r="C10" s="497"/>
      <c r="D10" s="497"/>
      <c r="E10" s="497"/>
      <c r="F10" s="497"/>
      <c r="G10" s="497"/>
      <c r="H10" s="498">
        <f t="shared" si="0"/>
        <v>0</v>
      </c>
      <c r="I10" s="557"/>
      <c r="J10" s="557"/>
      <c r="K10" s="557"/>
      <c r="L10" s="557"/>
      <c r="M10" s="557"/>
      <c r="N10" s="557"/>
      <c r="O10" s="557"/>
    </row>
    <row r="11" spans="1:16">
      <c r="A11" s="379">
        <v>4</v>
      </c>
      <c r="B11" s="378" t="s">
        <v>53</v>
      </c>
      <c r="C11" s="497"/>
      <c r="D11" s="497"/>
      <c r="E11" s="497"/>
      <c r="F11" s="497"/>
      <c r="G11" s="497"/>
      <c r="H11" s="498">
        <f t="shared" si="0"/>
        <v>0</v>
      </c>
      <c r="I11" s="557"/>
      <c r="J11" s="557"/>
      <c r="K11" s="557"/>
      <c r="L11" s="557"/>
      <c r="M11" s="557"/>
      <c r="N11" s="557"/>
      <c r="O11" s="557"/>
    </row>
    <row r="12" spans="1:16">
      <c r="A12" s="379">
        <v>5</v>
      </c>
      <c r="B12" s="378" t="s">
        <v>54</v>
      </c>
      <c r="C12" s="497"/>
      <c r="D12" s="497"/>
      <c r="E12" s="497"/>
      <c r="F12" s="497"/>
      <c r="G12" s="497"/>
      <c r="H12" s="498">
        <f t="shared" si="0"/>
        <v>0</v>
      </c>
      <c r="I12" s="557"/>
      <c r="J12" s="557"/>
      <c r="K12" s="557"/>
      <c r="L12" s="557"/>
      <c r="M12" s="557"/>
      <c r="N12" s="557"/>
      <c r="O12" s="557"/>
    </row>
    <row r="13" spans="1:16">
      <c r="A13" s="379">
        <v>6</v>
      </c>
      <c r="B13" s="378" t="s">
        <v>55</v>
      </c>
      <c r="C13" s="497">
        <v>495856011.58580428</v>
      </c>
      <c r="D13" s="497">
        <v>95111558.064808473</v>
      </c>
      <c r="E13" s="497">
        <v>0</v>
      </c>
      <c r="F13" s="497">
        <v>2937099.92</v>
      </c>
      <c r="G13" s="497"/>
      <c r="H13" s="498">
        <f t="shared" si="0"/>
        <v>593904669.57061267</v>
      </c>
      <c r="I13" s="557"/>
      <c r="J13" s="557"/>
      <c r="K13" s="557"/>
      <c r="L13" s="557"/>
      <c r="M13" s="557"/>
      <c r="N13" s="557"/>
      <c r="O13" s="557"/>
    </row>
    <row r="14" spans="1:16">
      <c r="A14" s="379">
        <v>7</v>
      </c>
      <c r="B14" s="378" t="s">
        <v>56</v>
      </c>
      <c r="C14" s="497"/>
      <c r="D14" s="497">
        <v>347352200.97643596</v>
      </c>
      <c r="E14" s="497">
        <v>248107888.9497951</v>
      </c>
      <c r="F14" s="497">
        <v>177040507.31482601</v>
      </c>
      <c r="G14" s="497">
        <v>32287933.063026264</v>
      </c>
      <c r="H14" s="498">
        <f t="shared" si="0"/>
        <v>804788530.30408335</v>
      </c>
      <c r="I14" s="557"/>
      <c r="J14" s="557"/>
      <c r="K14" s="557"/>
      <c r="L14" s="557"/>
      <c r="M14" s="557"/>
      <c r="N14" s="557"/>
      <c r="O14" s="557"/>
    </row>
    <row r="15" spans="1:16">
      <c r="A15" s="379">
        <v>8</v>
      </c>
      <c r="B15" s="380" t="s">
        <v>57</v>
      </c>
      <c r="C15" s="497"/>
      <c r="D15" s="497"/>
      <c r="E15" s="497"/>
      <c r="F15" s="497"/>
      <c r="G15" s="497"/>
      <c r="H15" s="498">
        <f t="shared" si="0"/>
        <v>0</v>
      </c>
      <c r="I15" s="557"/>
      <c r="J15" s="557"/>
      <c r="K15" s="557"/>
      <c r="L15" s="557"/>
      <c r="M15" s="557"/>
      <c r="N15" s="557"/>
      <c r="O15" s="557"/>
    </row>
    <row r="16" spans="1:16">
      <c r="A16" s="379">
        <v>9</v>
      </c>
      <c r="B16" s="378" t="s">
        <v>58</v>
      </c>
      <c r="C16" s="497"/>
      <c r="D16" s="497"/>
      <c r="E16" s="497"/>
      <c r="F16" s="497"/>
      <c r="G16" s="497"/>
      <c r="H16" s="498">
        <f t="shared" si="0"/>
        <v>0</v>
      </c>
      <c r="I16" s="557"/>
      <c r="J16" s="557"/>
      <c r="K16" s="557"/>
      <c r="L16" s="557"/>
      <c r="M16" s="557"/>
      <c r="N16" s="557"/>
      <c r="O16" s="557"/>
    </row>
    <row r="17" spans="1:15">
      <c r="A17" s="379">
        <v>10</v>
      </c>
      <c r="B17" s="382" t="s">
        <v>429</v>
      </c>
      <c r="C17" s="497"/>
      <c r="D17" s="497">
        <v>8147478.969807799</v>
      </c>
      <c r="E17" s="497">
        <v>8803629.65521992</v>
      </c>
      <c r="F17" s="497">
        <v>9016430.0255278144</v>
      </c>
      <c r="G17" s="497">
        <v>29160145.085209046</v>
      </c>
      <c r="H17" s="498">
        <f t="shared" si="0"/>
        <v>55127683.735764578</v>
      </c>
      <c r="I17" s="557"/>
      <c r="J17" s="557"/>
      <c r="K17" s="557"/>
      <c r="L17" s="557"/>
      <c r="M17" s="557"/>
      <c r="N17" s="557"/>
      <c r="O17" s="557"/>
    </row>
    <row r="18" spans="1:15">
      <c r="A18" s="379">
        <v>11</v>
      </c>
      <c r="B18" s="378" t="s">
        <v>60</v>
      </c>
      <c r="C18" s="497"/>
      <c r="D18" s="497"/>
      <c r="E18" s="497"/>
      <c r="F18" s="497"/>
      <c r="G18" s="497"/>
      <c r="H18" s="498">
        <f t="shared" si="0"/>
        <v>0</v>
      </c>
      <c r="I18" s="557"/>
      <c r="J18" s="557"/>
      <c r="K18" s="557"/>
      <c r="L18" s="557"/>
      <c r="M18" s="557"/>
      <c r="N18" s="557"/>
      <c r="O18" s="557"/>
    </row>
    <row r="19" spans="1:15">
      <c r="A19" s="379">
        <v>12</v>
      </c>
      <c r="B19" s="378" t="s">
        <v>61</v>
      </c>
      <c r="C19" s="497"/>
      <c r="D19" s="497"/>
      <c r="E19" s="497"/>
      <c r="F19" s="497"/>
      <c r="G19" s="497"/>
      <c r="H19" s="498">
        <f t="shared" si="0"/>
        <v>0</v>
      </c>
      <c r="I19" s="557"/>
      <c r="J19" s="557"/>
      <c r="K19" s="557"/>
      <c r="L19" s="557"/>
      <c r="M19" s="557"/>
      <c r="N19" s="557"/>
      <c r="O19" s="557"/>
    </row>
    <row r="20" spans="1:15">
      <c r="A20" s="381">
        <v>13</v>
      </c>
      <c r="B20" s="380" t="s">
        <v>144</v>
      </c>
      <c r="C20" s="497"/>
      <c r="D20" s="497"/>
      <c r="E20" s="497"/>
      <c r="F20" s="497"/>
      <c r="G20" s="497"/>
      <c r="H20" s="498">
        <f t="shared" si="0"/>
        <v>0</v>
      </c>
      <c r="I20" s="557"/>
      <c r="J20" s="557"/>
      <c r="K20" s="557"/>
      <c r="L20" s="557"/>
      <c r="M20" s="557"/>
      <c r="N20" s="557"/>
      <c r="O20" s="557"/>
    </row>
    <row r="21" spans="1:15">
      <c r="A21" s="379">
        <v>14</v>
      </c>
      <c r="B21" s="378" t="s">
        <v>63</v>
      </c>
      <c r="C21" s="497">
        <v>34773791.689999998</v>
      </c>
      <c r="D21" s="497">
        <v>3456173.7273630658</v>
      </c>
      <c r="E21" s="497">
        <v>4932317.410411438</v>
      </c>
      <c r="F21" s="497">
        <v>25866325.971796796</v>
      </c>
      <c r="G21" s="497">
        <v>121502602.51701912</v>
      </c>
      <c r="H21" s="498">
        <f>SUM(C21:G21)</f>
        <v>190531211.31659043</v>
      </c>
      <c r="I21" s="557"/>
      <c r="J21" s="557"/>
      <c r="K21" s="557"/>
      <c r="L21" s="557"/>
      <c r="M21" s="557"/>
      <c r="N21" s="557"/>
      <c r="O21" s="557"/>
    </row>
    <row r="22" spans="1:15">
      <c r="A22" s="377">
        <v>15</v>
      </c>
      <c r="B22" s="376" t="s">
        <v>64</v>
      </c>
      <c r="C22" s="498">
        <f>SUM(C18:C21)+SUM(C8:C16)</f>
        <v>789710451.27580428</v>
      </c>
      <c r="D22" s="498">
        <f t="shared" ref="D22:H22" si="1">SUM(D18:D21)+SUM(D8:D16)</f>
        <v>446529187.26397991</v>
      </c>
      <c r="E22" s="498">
        <f t="shared" si="1"/>
        <v>281020181.4901647</v>
      </c>
      <c r="F22" s="498">
        <f t="shared" si="1"/>
        <v>205843933.20662278</v>
      </c>
      <c r="G22" s="498">
        <f t="shared" si="1"/>
        <v>153790535.5800454</v>
      </c>
      <c r="H22" s="498">
        <f t="shared" si="1"/>
        <v>1876894288.816617</v>
      </c>
      <c r="I22" s="557"/>
      <c r="J22" s="557"/>
      <c r="K22" s="557"/>
      <c r="L22" s="557"/>
      <c r="M22" s="557"/>
      <c r="N22" s="557"/>
      <c r="O22" s="557"/>
    </row>
    <row r="26" spans="1:15" ht="25.5">
      <c r="B26" s="313" t="s">
        <v>516</v>
      </c>
      <c r="C26" s="557"/>
      <c r="D26" s="557"/>
      <c r="E26" s="557"/>
      <c r="F26" s="557"/>
      <c r="G26" s="557"/>
      <c r="H26" s="557"/>
    </row>
    <row r="27" spans="1:15">
      <c r="C27" s="557"/>
      <c r="D27" s="557"/>
      <c r="E27" s="557"/>
      <c r="F27" s="557"/>
      <c r="G27" s="557"/>
      <c r="H27" s="557"/>
    </row>
    <row r="28" spans="1:15">
      <c r="C28" s="557"/>
      <c r="D28" s="557"/>
      <c r="E28" s="557"/>
      <c r="F28" s="557"/>
      <c r="G28" s="557"/>
      <c r="H28" s="557"/>
    </row>
    <row r="29" spans="1:15">
      <c r="C29" s="557"/>
      <c r="D29" s="557"/>
      <c r="E29" s="557"/>
      <c r="F29" s="557"/>
      <c r="G29" s="557"/>
      <c r="H29" s="557"/>
    </row>
    <row r="30" spans="1:15">
      <c r="C30" s="557"/>
      <c r="D30" s="557"/>
      <c r="E30" s="557"/>
      <c r="F30" s="557"/>
      <c r="G30" s="557"/>
      <c r="H30" s="557"/>
    </row>
    <row r="31" spans="1:15">
      <c r="C31" s="557"/>
      <c r="D31" s="557"/>
      <c r="E31" s="557"/>
      <c r="F31" s="557"/>
      <c r="G31" s="557"/>
      <c r="H31" s="557"/>
    </row>
    <row r="32" spans="1:15">
      <c r="C32" s="557"/>
      <c r="D32" s="557"/>
      <c r="E32" s="557"/>
      <c r="F32" s="557"/>
      <c r="G32" s="557"/>
      <c r="H32" s="557"/>
    </row>
    <row r="33" spans="3:8">
      <c r="C33" s="557"/>
      <c r="D33" s="557"/>
      <c r="E33" s="557"/>
      <c r="F33" s="557"/>
      <c r="G33" s="557"/>
      <c r="H33" s="557"/>
    </row>
    <row r="34" spans="3:8">
      <c r="C34" s="557"/>
      <c r="D34" s="557"/>
      <c r="E34" s="557"/>
      <c r="F34" s="557"/>
      <c r="G34" s="557"/>
      <c r="H34" s="557"/>
    </row>
    <row r="35" spans="3:8">
      <c r="C35" s="557"/>
      <c r="D35" s="557"/>
      <c r="E35" s="557"/>
      <c r="F35" s="557"/>
      <c r="G35" s="557"/>
      <c r="H35" s="557"/>
    </row>
    <row r="36" spans="3:8">
      <c r="C36" s="557"/>
      <c r="D36" s="557"/>
      <c r="E36" s="557"/>
      <c r="F36" s="557"/>
      <c r="G36" s="557"/>
      <c r="H36" s="557"/>
    </row>
    <row r="37" spans="3:8">
      <c r="C37" s="557"/>
      <c r="D37" s="557"/>
      <c r="E37" s="557"/>
      <c r="F37" s="557"/>
      <c r="G37" s="557"/>
      <c r="H37" s="557"/>
    </row>
    <row r="38" spans="3:8">
      <c r="C38" s="557"/>
      <c r="D38" s="557"/>
      <c r="E38" s="557"/>
      <c r="F38" s="557"/>
      <c r="G38" s="557"/>
      <c r="H38" s="557"/>
    </row>
    <row r="39" spans="3:8">
      <c r="C39" s="557"/>
      <c r="D39" s="557"/>
      <c r="E39" s="557"/>
      <c r="F39" s="557"/>
      <c r="G39" s="557"/>
      <c r="H39" s="557"/>
    </row>
    <row r="40" spans="3:8">
      <c r="C40" s="557"/>
      <c r="D40" s="557"/>
      <c r="E40" s="557"/>
      <c r="F40" s="557"/>
      <c r="G40" s="557"/>
      <c r="H40" s="557"/>
    </row>
    <row r="41" spans="3:8">
      <c r="C41" s="557"/>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I45"/>
  <sheetViews>
    <sheetView showGridLines="0" zoomScaleNormal="100" workbookViewId="0"/>
  </sheetViews>
  <sheetFormatPr defaultColWidth="9.140625" defaultRowHeight="12.75"/>
  <cols>
    <col min="1" max="1" width="11.85546875" style="385" bestFit="1" customWidth="1"/>
    <col min="2" max="2" width="86.85546875" style="310" customWidth="1"/>
    <col min="3" max="4" width="31.5703125" style="310" customWidth="1"/>
    <col min="5" max="5" width="15.140625" style="310" bestFit="1" customWidth="1"/>
    <col min="6" max="6" width="11.85546875" style="310" bestFit="1" customWidth="1"/>
    <col min="7" max="7" width="21.5703125" style="310" bestFit="1" customWidth="1"/>
    <col min="8" max="8" width="41.42578125" style="310" customWidth="1"/>
    <col min="9" max="16384" width="9.140625" style="310"/>
  </cols>
  <sheetData>
    <row r="1" spans="1:8" ht="13.5">
      <c r="A1" s="308" t="s">
        <v>30</v>
      </c>
      <c r="B1" s="384" t="str">
        <f>'Info '!C2</f>
        <v>JSC Cartu Bank</v>
      </c>
      <c r="C1" s="397"/>
      <c r="D1" s="397"/>
      <c r="E1" s="397"/>
      <c r="F1" s="397"/>
      <c r="G1" s="397"/>
      <c r="H1" s="397"/>
    </row>
    <row r="2" spans="1:8">
      <c r="A2" s="308" t="s">
        <v>31</v>
      </c>
      <c r="B2" s="556">
        <f>'1. key ratios '!B2</f>
        <v>45382</v>
      </c>
      <c r="C2" s="397"/>
      <c r="D2" s="397"/>
      <c r="E2" s="397"/>
      <c r="F2" s="397"/>
      <c r="G2" s="397"/>
      <c r="H2" s="397"/>
    </row>
    <row r="3" spans="1:8">
      <c r="A3" s="309" t="s">
        <v>422</v>
      </c>
      <c r="B3" s="397"/>
      <c r="C3" s="397"/>
      <c r="D3" s="397"/>
      <c r="E3" s="397"/>
      <c r="F3" s="397"/>
      <c r="G3" s="397"/>
      <c r="H3" s="397"/>
    </row>
    <row r="4" spans="1:8">
      <c r="A4" s="398"/>
      <c r="B4" s="397"/>
      <c r="C4" s="396" t="s">
        <v>0</v>
      </c>
      <c r="D4" s="396" t="s">
        <v>1</v>
      </c>
      <c r="E4" s="396" t="s">
        <v>2</v>
      </c>
      <c r="F4" s="396" t="s">
        <v>3</v>
      </c>
      <c r="G4" s="396" t="s">
        <v>4</v>
      </c>
      <c r="H4" s="396" t="s">
        <v>5</v>
      </c>
    </row>
    <row r="5" spans="1:8" ht="33.950000000000003" customHeight="1">
      <c r="A5" s="709" t="s">
        <v>423</v>
      </c>
      <c r="B5" s="710"/>
      <c r="C5" s="723" t="s">
        <v>424</v>
      </c>
      <c r="D5" s="723"/>
      <c r="E5" s="723" t="s">
        <v>661</v>
      </c>
      <c r="F5" s="721" t="s">
        <v>425</v>
      </c>
      <c r="G5" s="721" t="s">
        <v>426</v>
      </c>
      <c r="H5" s="394" t="s">
        <v>660</v>
      </c>
    </row>
    <row r="6" spans="1:8" ht="25.5">
      <c r="A6" s="713"/>
      <c r="B6" s="714"/>
      <c r="C6" s="395" t="s">
        <v>427</v>
      </c>
      <c r="D6" s="395" t="s">
        <v>428</v>
      </c>
      <c r="E6" s="723"/>
      <c r="F6" s="722"/>
      <c r="G6" s="722"/>
      <c r="H6" s="394" t="s">
        <v>659</v>
      </c>
    </row>
    <row r="7" spans="1:8">
      <c r="A7" s="392">
        <v>1</v>
      </c>
      <c r="B7" s="378" t="s">
        <v>51</v>
      </c>
      <c r="C7" s="499"/>
      <c r="D7" s="499">
        <v>287861597.690566</v>
      </c>
      <c r="E7" s="499">
        <v>125202.88811732386</v>
      </c>
      <c r="F7" s="499"/>
      <c r="G7" s="499"/>
      <c r="H7" s="558">
        <f>C7+D7-E7-F7</f>
        <v>287736394.80244869</v>
      </c>
    </row>
    <row r="8" spans="1:8">
      <c r="A8" s="392">
        <v>2</v>
      </c>
      <c r="B8" s="378" t="s">
        <v>52</v>
      </c>
      <c r="C8" s="499"/>
      <c r="D8" s="499"/>
      <c r="E8" s="499"/>
      <c r="F8" s="499"/>
      <c r="G8" s="499"/>
      <c r="H8" s="558">
        <f t="shared" ref="H8:H20" si="0">C8+D8-E8-F8</f>
        <v>0</v>
      </c>
    </row>
    <row r="9" spans="1:8">
      <c r="A9" s="392">
        <v>3</v>
      </c>
      <c r="B9" s="378" t="s">
        <v>164</v>
      </c>
      <c r="C9" s="499"/>
      <c r="D9" s="499"/>
      <c r="E9" s="499"/>
      <c r="F9" s="499"/>
      <c r="G9" s="499"/>
      <c r="H9" s="558">
        <f t="shared" si="0"/>
        <v>0</v>
      </c>
    </row>
    <row r="10" spans="1:8">
      <c r="A10" s="392">
        <v>4</v>
      </c>
      <c r="B10" s="378" t="s">
        <v>53</v>
      </c>
      <c r="C10" s="499"/>
      <c r="D10" s="499"/>
      <c r="E10" s="499"/>
      <c r="F10" s="499"/>
      <c r="G10" s="499"/>
      <c r="H10" s="558">
        <f t="shared" si="0"/>
        <v>0</v>
      </c>
    </row>
    <row r="11" spans="1:8">
      <c r="A11" s="392">
        <v>5</v>
      </c>
      <c r="B11" s="378" t="s">
        <v>54</v>
      </c>
      <c r="C11" s="499"/>
      <c r="D11" s="499"/>
      <c r="E11" s="499"/>
      <c r="F11" s="499"/>
      <c r="G11" s="499"/>
      <c r="H11" s="558">
        <f t="shared" si="0"/>
        <v>0</v>
      </c>
    </row>
    <row r="12" spans="1:8">
      <c r="A12" s="392">
        <v>6</v>
      </c>
      <c r="B12" s="378" t="s">
        <v>55</v>
      </c>
      <c r="C12" s="499"/>
      <c r="D12" s="499">
        <v>593968293.29999995</v>
      </c>
      <c r="E12" s="499">
        <v>63623.729387300373</v>
      </c>
      <c r="F12" s="499"/>
      <c r="G12" s="499"/>
      <c r="H12" s="558">
        <f t="shared" si="0"/>
        <v>593904669.57061267</v>
      </c>
    </row>
    <row r="13" spans="1:8">
      <c r="A13" s="392">
        <v>7</v>
      </c>
      <c r="B13" s="378" t="s">
        <v>56</v>
      </c>
      <c r="C13" s="499">
        <v>140695966.22076613</v>
      </c>
      <c r="D13" s="499">
        <v>712867414.66266</v>
      </c>
      <c r="E13" s="499">
        <v>48774850.579342432</v>
      </c>
      <c r="F13" s="499"/>
      <c r="G13" s="499">
        <v>1412248.1322999999</v>
      </c>
      <c r="H13" s="558">
        <f t="shared" si="0"/>
        <v>804788530.3040837</v>
      </c>
    </row>
    <row r="14" spans="1:8">
      <c r="A14" s="392">
        <v>8</v>
      </c>
      <c r="B14" s="380" t="s">
        <v>57</v>
      </c>
      <c r="C14" s="499"/>
      <c r="D14" s="499"/>
      <c r="E14" s="499"/>
      <c r="F14" s="499"/>
      <c r="G14" s="499"/>
      <c r="H14" s="558">
        <f t="shared" si="0"/>
        <v>0</v>
      </c>
    </row>
    <row r="15" spans="1:8">
      <c r="A15" s="392">
        <v>9</v>
      </c>
      <c r="B15" s="378" t="s">
        <v>58</v>
      </c>
      <c r="C15" s="499"/>
      <c r="D15" s="499"/>
      <c r="E15" s="499"/>
      <c r="F15" s="499"/>
      <c r="G15" s="499"/>
      <c r="H15" s="558">
        <f t="shared" si="0"/>
        <v>0</v>
      </c>
    </row>
    <row r="16" spans="1:8">
      <c r="A16" s="392">
        <v>10</v>
      </c>
      <c r="B16" s="382" t="s">
        <v>429</v>
      </c>
      <c r="C16" s="499">
        <v>71642575.600533158</v>
      </c>
      <c r="D16" s="499">
        <v>0</v>
      </c>
      <c r="E16" s="499">
        <v>16514891.864768583</v>
      </c>
      <c r="F16" s="499"/>
      <c r="G16" s="499">
        <v>1440217.1222999999</v>
      </c>
      <c r="H16" s="558">
        <f t="shared" si="0"/>
        <v>55127683.735764578</v>
      </c>
    </row>
    <row r="17" spans="1:9">
      <c r="A17" s="392">
        <v>11</v>
      </c>
      <c r="B17" s="378" t="s">
        <v>60</v>
      </c>
      <c r="C17" s="499"/>
      <c r="D17" s="499"/>
      <c r="E17" s="499"/>
      <c r="F17" s="499"/>
      <c r="G17" s="499"/>
      <c r="H17" s="558">
        <f t="shared" si="0"/>
        <v>0</v>
      </c>
    </row>
    <row r="18" spans="1:9">
      <c r="A18" s="392">
        <v>12</v>
      </c>
      <c r="B18" s="378" t="s">
        <v>61</v>
      </c>
      <c r="C18" s="499"/>
      <c r="D18" s="499"/>
      <c r="E18" s="499"/>
      <c r="F18" s="499"/>
      <c r="G18" s="499"/>
      <c r="H18" s="558">
        <f t="shared" si="0"/>
        <v>0</v>
      </c>
    </row>
    <row r="19" spans="1:9">
      <c r="A19" s="393">
        <v>13</v>
      </c>
      <c r="B19" s="380" t="s">
        <v>144</v>
      </c>
      <c r="C19" s="499"/>
      <c r="D19" s="499"/>
      <c r="E19" s="499"/>
      <c r="F19" s="499"/>
      <c r="G19" s="499"/>
      <c r="H19" s="558">
        <f t="shared" si="0"/>
        <v>0</v>
      </c>
    </row>
    <row r="20" spans="1:9">
      <c r="A20" s="392">
        <v>14</v>
      </c>
      <c r="B20" s="378" t="s">
        <v>63</v>
      </c>
      <c r="C20" s="499">
        <v>2999063.9222580455</v>
      </c>
      <c r="D20" s="499">
        <v>197237341.84013528</v>
      </c>
      <c r="E20" s="499">
        <v>886535.89580286888</v>
      </c>
      <c r="F20" s="499">
        <v>0</v>
      </c>
      <c r="G20" s="499">
        <v>52641.93</v>
      </c>
      <c r="H20" s="558">
        <f t="shared" si="0"/>
        <v>199349869.86659047</v>
      </c>
    </row>
    <row r="21" spans="1:9" s="389" customFormat="1">
      <c r="A21" s="391">
        <v>15</v>
      </c>
      <c r="B21" s="390" t="s">
        <v>64</v>
      </c>
      <c r="C21" s="501">
        <f t="shared" ref="C21:H21" si="1">SUM(C7:C15)+SUM(C17:C20)</f>
        <v>143695030.14302418</v>
      </c>
      <c r="D21" s="501">
        <f t="shared" si="1"/>
        <v>1791934647.4933612</v>
      </c>
      <c r="E21" s="501">
        <f t="shared" si="1"/>
        <v>49850213.092649929</v>
      </c>
      <c r="F21" s="501">
        <f t="shared" si="1"/>
        <v>0</v>
      </c>
      <c r="G21" s="501">
        <f t="shared" si="1"/>
        <v>1464890.0622999999</v>
      </c>
      <c r="H21" s="611">
        <f t="shared" si="1"/>
        <v>1885779464.5437355</v>
      </c>
    </row>
    <row r="22" spans="1:9">
      <c r="A22" s="388">
        <v>16</v>
      </c>
      <c r="B22" s="387" t="s">
        <v>430</v>
      </c>
      <c r="C22" s="499">
        <v>142961061.24526718</v>
      </c>
      <c r="D22" s="499">
        <v>710705558.1890353</v>
      </c>
      <c r="E22" s="499">
        <v>49005718.765501969</v>
      </c>
      <c r="F22" s="499"/>
      <c r="G22" s="499">
        <v>1440217.1222999999</v>
      </c>
      <c r="H22" s="558">
        <f>C22+D22-E22-F22</f>
        <v>804660900.66880047</v>
      </c>
    </row>
    <row r="23" spans="1:9">
      <c r="A23" s="388">
        <v>17</v>
      </c>
      <c r="B23" s="387" t="s">
        <v>431</v>
      </c>
      <c r="C23" s="499">
        <v>0</v>
      </c>
      <c r="D23" s="499">
        <v>63040508.700566001</v>
      </c>
      <c r="E23" s="499">
        <v>470713.91476572538</v>
      </c>
      <c r="F23" s="499"/>
      <c r="G23" s="499"/>
      <c r="H23" s="558">
        <f>C23+D23-E23-F23</f>
        <v>62569794.785800278</v>
      </c>
    </row>
    <row r="26" spans="1:9" ht="42.6" customHeight="1">
      <c r="B26" s="313" t="s">
        <v>516</v>
      </c>
      <c r="C26" s="557"/>
      <c r="D26" s="557"/>
      <c r="E26" s="557"/>
      <c r="F26" s="557"/>
      <c r="G26" s="557"/>
      <c r="H26" s="557"/>
    </row>
    <row r="27" spans="1:9">
      <c r="C27" s="557"/>
      <c r="D27" s="557"/>
      <c r="E27" s="557"/>
      <c r="F27" s="557"/>
      <c r="G27" s="557"/>
      <c r="H27" s="557"/>
    </row>
    <row r="28" spans="1:9">
      <c r="C28" s="557"/>
      <c r="D28" s="557"/>
      <c r="E28" s="557"/>
      <c r="F28" s="557"/>
      <c r="G28" s="557"/>
      <c r="H28" s="557"/>
    </row>
    <row r="29" spans="1:9">
      <c r="C29" s="557"/>
      <c r="D29" s="557"/>
      <c r="E29" s="557"/>
      <c r="F29" s="557"/>
      <c r="G29" s="557"/>
      <c r="H29" s="557"/>
      <c r="I29" s="557"/>
    </row>
    <row r="30" spans="1:9">
      <c r="C30" s="557"/>
      <c r="D30" s="557"/>
      <c r="E30" s="557"/>
      <c r="F30" s="557"/>
      <c r="G30" s="557"/>
      <c r="H30" s="557"/>
      <c r="I30" s="557"/>
    </row>
    <row r="31" spans="1:9">
      <c r="C31" s="557"/>
      <c r="D31" s="557"/>
      <c r="E31" s="557"/>
      <c r="F31" s="557"/>
      <c r="G31" s="557"/>
      <c r="H31" s="557"/>
      <c r="I31" s="557"/>
    </row>
    <row r="32" spans="1:9">
      <c r="C32" s="557"/>
      <c r="D32" s="557"/>
      <c r="E32" s="557"/>
      <c r="F32" s="557"/>
      <c r="G32" s="557"/>
      <c r="H32" s="557"/>
      <c r="I32" s="557"/>
    </row>
    <row r="33" spans="3:9">
      <c r="C33" s="557"/>
      <c r="D33" s="557"/>
      <c r="E33" s="557"/>
      <c r="F33" s="557"/>
      <c r="G33" s="557"/>
      <c r="H33" s="557"/>
      <c r="I33" s="557"/>
    </row>
    <row r="34" spans="3:9">
      <c r="C34" s="557"/>
      <c r="D34" s="557"/>
      <c r="E34" s="557"/>
      <c r="F34" s="557"/>
      <c r="G34" s="557"/>
      <c r="H34" s="557"/>
      <c r="I34" s="557"/>
    </row>
    <row r="35" spans="3:9">
      <c r="C35" s="557"/>
      <c r="D35" s="557"/>
      <c r="E35" s="557"/>
      <c r="F35" s="557"/>
      <c r="G35" s="557"/>
      <c r="H35" s="557"/>
      <c r="I35" s="557"/>
    </row>
    <row r="36" spans="3:9">
      <c r="C36" s="557"/>
      <c r="D36" s="557"/>
      <c r="E36" s="557"/>
      <c r="F36" s="557"/>
      <c r="G36" s="557"/>
      <c r="H36" s="557"/>
      <c r="I36" s="557"/>
    </row>
    <row r="37" spans="3:9">
      <c r="C37" s="557"/>
      <c r="D37" s="557"/>
      <c r="E37" s="557"/>
      <c r="F37" s="557"/>
      <c r="G37" s="557"/>
      <c r="H37" s="557"/>
      <c r="I37" s="557"/>
    </row>
    <row r="38" spans="3:9">
      <c r="C38" s="557"/>
      <c r="D38" s="557"/>
      <c r="E38" s="557"/>
      <c r="F38" s="557"/>
      <c r="G38" s="557"/>
      <c r="H38" s="557"/>
      <c r="I38" s="557"/>
    </row>
    <row r="39" spans="3:9">
      <c r="C39" s="557"/>
      <c r="D39" s="557"/>
      <c r="E39" s="557"/>
      <c r="F39" s="557"/>
      <c r="G39" s="557"/>
      <c r="H39" s="557"/>
      <c r="I39" s="557"/>
    </row>
    <row r="40" spans="3:9">
      <c r="C40" s="557"/>
      <c r="D40" s="557"/>
      <c r="E40" s="557"/>
      <c r="F40" s="557"/>
      <c r="G40" s="557"/>
      <c r="H40" s="557"/>
      <c r="I40" s="557"/>
    </row>
    <row r="41" spans="3:9">
      <c r="C41" s="557"/>
      <c r="D41" s="557"/>
      <c r="E41" s="557"/>
      <c r="F41" s="557"/>
      <c r="G41" s="557"/>
      <c r="H41" s="557"/>
      <c r="I41" s="557"/>
    </row>
    <row r="42" spans="3:9">
      <c r="C42" s="557"/>
      <c r="D42" s="557"/>
      <c r="E42" s="557"/>
      <c r="F42" s="557"/>
      <c r="G42" s="557"/>
      <c r="H42" s="557"/>
      <c r="I42" s="557"/>
    </row>
    <row r="43" spans="3:9">
      <c r="C43" s="557"/>
      <c r="D43" s="557"/>
      <c r="E43" s="557"/>
      <c r="F43" s="557"/>
      <c r="G43" s="557"/>
      <c r="H43" s="557"/>
      <c r="I43" s="557"/>
    </row>
    <row r="44" spans="3:9">
      <c r="C44" s="557"/>
      <c r="D44" s="557"/>
      <c r="E44" s="557"/>
      <c r="F44" s="557"/>
      <c r="G44" s="557"/>
      <c r="H44" s="557"/>
      <c r="I44" s="557"/>
    </row>
    <row r="45" spans="3:9">
      <c r="C45" s="557"/>
      <c r="D45" s="557"/>
      <c r="E45" s="557"/>
      <c r="F45" s="557"/>
      <c r="G45" s="557"/>
      <c r="H45" s="557"/>
      <c r="I45" s="557"/>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71"/>
  <sheetViews>
    <sheetView showGridLines="0" zoomScaleNormal="100" workbookViewId="0"/>
  </sheetViews>
  <sheetFormatPr defaultColWidth="9.140625" defaultRowHeight="12.75"/>
  <cols>
    <col min="1" max="1" width="11" style="310" bestFit="1" customWidth="1"/>
    <col min="2" max="2" width="91.140625" style="310" customWidth="1"/>
    <col min="3" max="4" width="35" style="310" customWidth="1"/>
    <col min="5" max="5" width="15.140625" style="310" bestFit="1" customWidth="1"/>
    <col min="6" max="6" width="11.85546875" style="310" bestFit="1" customWidth="1"/>
    <col min="7" max="7" width="22" style="310" customWidth="1"/>
    <col min="8" max="8" width="19.85546875" style="310" customWidth="1"/>
    <col min="9" max="16384" width="9.140625" style="310"/>
  </cols>
  <sheetData>
    <row r="1" spans="1:8" ht="13.5">
      <c r="A1" s="308" t="s">
        <v>30</v>
      </c>
      <c r="B1" s="384" t="str">
        <f>'Info '!C2</f>
        <v>JSC Cartu Bank</v>
      </c>
      <c r="C1" s="397"/>
      <c r="D1" s="397"/>
      <c r="E1" s="397"/>
      <c r="F1" s="397"/>
      <c r="G1" s="397"/>
      <c r="H1" s="397"/>
    </row>
    <row r="2" spans="1:8">
      <c r="A2" s="308" t="s">
        <v>31</v>
      </c>
      <c r="B2" s="556">
        <f>'1. key ratios '!B2</f>
        <v>45382</v>
      </c>
      <c r="C2" s="397"/>
      <c r="D2" s="397"/>
      <c r="E2" s="397"/>
      <c r="F2" s="397"/>
      <c r="G2" s="397"/>
      <c r="H2" s="397"/>
    </row>
    <row r="3" spans="1:8">
      <c r="A3" s="309" t="s">
        <v>432</v>
      </c>
      <c r="B3" s="397"/>
      <c r="C3" s="397"/>
      <c r="D3" s="397"/>
      <c r="E3" s="397"/>
      <c r="F3" s="397"/>
      <c r="G3" s="397"/>
      <c r="H3" s="397"/>
    </row>
    <row r="4" spans="1:8">
      <c r="A4" s="398"/>
      <c r="B4" s="397"/>
      <c r="C4" s="396" t="s">
        <v>0</v>
      </c>
      <c r="D4" s="396" t="s">
        <v>1</v>
      </c>
      <c r="E4" s="396" t="s">
        <v>2</v>
      </c>
      <c r="F4" s="396" t="s">
        <v>3</v>
      </c>
      <c r="G4" s="396" t="s">
        <v>4</v>
      </c>
      <c r="H4" s="396" t="s">
        <v>5</v>
      </c>
    </row>
    <row r="5" spans="1:8" ht="48.75" customHeight="1">
      <c r="A5" s="709" t="s">
        <v>423</v>
      </c>
      <c r="B5" s="710"/>
      <c r="C5" s="723" t="s">
        <v>424</v>
      </c>
      <c r="D5" s="723"/>
      <c r="E5" s="723" t="s">
        <v>661</v>
      </c>
      <c r="F5" s="721" t="s">
        <v>425</v>
      </c>
      <c r="G5" s="721" t="s">
        <v>426</v>
      </c>
      <c r="H5" s="394" t="s">
        <v>660</v>
      </c>
    </row>
    <row r="6" spans="1:8" ht="25.5">
      <c r="A6" s="713"/>
      <c r="B6" s="714"/>
      <c r="C6" s="395" t="s">
        <v>427</v>
      </c>
      <c r="D6" s="395" t="s">
        <v>428</v>
      </c>
      <c r="E6" s="723"/>
      <c r="F6" s="722"/>
      <c r="G6" s="722"/>
      <c r="H6" s="394" t="s">
        <v>659</v>
      </c>
    </row>
    <row r="7" spans="1:8">
      <c r="A7" s="386">
        <v>1</v>
      </c>
      <c r="B7" s="401" t="s">
        <v>520</v>
      </c>
      <c r="C7" s="499">
        <v>744966.40567901218</v>
      </c>
      <c r="D7" s="499">
        <v>294859546.61977464</v>
      </c>
      <c r="E7" s="499">
        <v>465931.3127192547</v>
      </c>
      <c r="F7" s="499"/>
      <c r="G7" s="499">
        <v>0</v>
      </c>
      <c r="H7" s="558">
        <f t="shared" ref="H7:H34" si="0">C7+D7-E7-F7</f>
        <v>295138581.7127344</v>
      </c>
    </row>
    <row r="8" spans="1:8">
      <c r="A8" s="386">
        <v>2</v>
      </c>
      <c r="B8" s="401" t="s">
        <v>433</v>
      </c>
      <c r="C8" s="499">
        <v>242354.43393609833</v>
      </c>
      <c r="D8" s="499">
        <v>620579844.28126633</v>
      </c>
      <c r="E8" s="499">
        <v>202684.31841997226</v>
      </c>
      <c r="F8" s="499"/>
      <c r="G8" s="499">
        <v>27968.99</v>
      </c>
      <c r="H8" s="558">
        <f t="shared" si="0"/>
        <v>620619514.39678252</v>
      </c>
    </row>
    <row r="9" spans="1:8">
      <c r="A9" s="386">
        <v>3</v>
      </c>
      <c r="B9" s="401" t="s">
        <v>434</v>
      </c>
      <c r="C9" s="499">
        <v>0</v>
      </c>
      <c r="D9" s="499">
        <v>0</v>
      </c>
      <c r="E9" s="499">
        <v>0</v>
      </c>
      <c r="F9" s="499"/>
      <c r="G9" s="499">
        <v>0</v>
      </c>
      <c r="H9" s="558">
        <f t="shared" si="0"/>
        <v>0</v>
      </c>
    </row>
    <row r="10" spans="1:8">
      <c r="A10" s="386">
        <v>4</v>
      </c>
      <c r="B10" s="401" t="s">
        <v>521</v>
      </c>
      <c r="C10" s="499">
        <v>32861574.140607163</v>
      </c>
      <c r="D10" s="499">
        <v>53846746.648594581</v>
      </c>
      <c r="E10" s="499">
        <v>8134742.5073165549</v>
      </c>
      <c r="F10" s="499"/>
      <c r="G10" s="499">
        <v>0</v>
      </c>
      <c r="H10" s="558">
        <f t="shared" si="0"/>
        <v>78573578.281885177</v>
      </c>
    </row>
    <row r="11" spans="1:8">
      <c r="A11" s="386">
        <v>5</v>
      </c>
      <c r="B11" s="401" t="s">
        <v>435</v>
      </c>
      <c r="C11" s="499">
        <v>16245563.850245003</v>
      </c>
      <c r="D11" s="499">
        <v>63864530.258606099</v>
      </c>
      <c r="E11" s="499">
        <v>5396807.8745059026</v>
      </c>
      <c r="F11" s="499"/>
      <c r="G11" s="499">
        <v>0</v>
      </c>
      <c r="H11" s="558">
        <f t="shared" si="0"/>
        <v>74713286.234345198</v>
      </c>
    </row>
    <row r="12" spans="1:8">
      <c r="A12" s="386">
        <v>6</v>
      </c>
      <c r="B12" s="401" t="s">
        <v>436</v>
      </c>
      <c r="C12" s="499">
        <v>72243.47355000001</v>
      </c>
      <c r="D12" s="499">
        <v>30731483.092977237</v>
      </c>
      <c r="E12" s="499">
        <v>308247.46998117154</v>
      </c>
      <c r="F12" s="499"/>
      <c r="G12" s="499">
        <v>0</v>
      </c>
      <c r="H12" s="558">
        <f t="shared" si="0"/>
        <v>30495479.096546065</v>
      </c>
    </row>
    <row r="13" spans="1:8">
      <c r="A13" s="386">
        <v>7</v>
      </c>
      <c r="B13" s="401" t="s">
        <v>437</v>
      </c>
      <c r="C13" s="499">
        <v>5812531.7886104239</v>
      </c>
      <c r="D13" s="499">
        <v>8926504.5458000749</v>
      </c>
      <c r="E13" s="499">
        <v>969903.20919543691</v>
      </c>
      <c r="F13" s="499"/>
      <c r="G13" s="499">
        <v>0</v>
      </c>
      <c r="H13" s="558">
        <f t="shared" si="0"/>
        <v>13769133.125215063</v>
      </c>
    </row>
    <row r="14" spans="1:8">
      <c r="A14" s="386">
        <v>8</v>
      </c>
      <c r="B14" s="401" t="s">
        <v>438</v>
      </c>
      <c r="C14" s="499">
        <v>261316.94907165261</v>
      </c>
      <c r="D14" s="499">
        <v>5336796.7907525338</v>
      </c>
      <c r="E14" s="499">
        <v>66672.628346106329</v>
      </c>
      <c r="F14" s="499"/>
      <c r="G14" s="499">
        <v>0</v>
      </c>
      <c r="H14" s="558">
        <f t="shared" si="0"/>
        <v>5531441.11147808</v>
      </c>
    </row>
    <row r="15" spans="1:8">
      <c r="A15" s="386">
        <v>9</v>
      </c>
      <c r="B15" s="401" t="s">
        <v>439</v>
      </c>
      <c r="C15" s="499">
        <v>5448081.4102590531</v>
      </c>
      <c r="D15" s="499">
        <v>140918007.51369616</v>
      </c>
      <c r="E15" s="499">
        <v>2234539.6853059246</v>
      </c>
      <c r="F15" s="499"/>
      <c r="G15" s="499">
        <v>992086.8861</v>
      </c>
      <c r="H15" s="558">
        <f t="shared" si="0"/>
        <v>144131549.23864928</v>
      </c>
    </row>
    <row r="16" spans="1:8">
      <c r="A16" s="386">
        <v>10</v>
      </c>
      <c r="B16" s="401" t="s">
        <v>440</v>
      </c>
      <c r="C16" s="499">
        <v>0</v>
      </c>
      <c r="D16" s="499">
        <v>4541524.5337674711</v>
      </c>
      <c r="E16" s="499">
        <v>1868.2160819763781</v>
      </c>
      <c r="F16" s="499"/>
      <c r="G16" s="499">
        <v>0</v>
      </c>
      <c r="H16" s="558">
        <f t="shared" si="0"/>
        <v>4539656.3176854951</v>
      </c>
    </row>
    <row r="17" spans="1:8">
      <c r="A17" s="386">
        <v>11</v>
      </c>
      <c r="B17" s="401" t="s">
        <v>441</v>
      </c>
      <c r="C17" s="499">
        <v>0</v>
      </c>
      <c r="D17" s="499">
        <v>688612.19537411083</v>
      </c>
      <c r="E17" s="499">
        <v>138.90659711816454</v>
      </c>
      <c r="F17" s="499"/>
      <c r="G17" s="499">
        <v>0</v>
      </c>
      <c r="H17" s="558">
        <f t="shared" si="0"/>
        <v>688473.2887769927</v>
      </c>
    </row>
    <row r="18" spans="1:8">
      <c r="A18" s="386">
        <v>12</v>
      </c>
      <c r="B18" s="401" t="s">
        <v>442</v>
      </c>
      <c r="C18" s="499">
        <v>24133935.76445489</v>
      </c>
      <c r="D18" s="499">
        <v>11729894.982332001</v>
      </c>
      <c r="E18" s="499">
        <v>7608646.7097329469</v>
      </c>
      <c r="F18" s="499"/>
      <c r="G18" s="499">
        <v>47030.8753</v>
      </c>
      <c r="H18" s="558">
        <f t="shared" si="0"/>
        <v>28255184.037053946</v>
      </c>
    </row>
    <row r="19" spans="1:8">
      <c r="A19" s="386">
        <v>13</v>
      </c>
      <c r="B19" s="401" t="s">
        <v>443</v>
      </c>
      <c r="C19" s="499">
        <v>3206094.0074954983</v>
      </c>
      <c r="D19" s="499">
        <v>29222637.637535341</v>
      </c>
      <c r="E19" s="499">
        <v>614806.9413362128</v>
      </c>
      <c r="F19" s="499"/>
      <c r="G19" s="499">
        <v>0</v>
      </c>
      <c r="H19" s="558">
        <f t="shared" si="0"/>
        <v>31813924.703694627</v>
      </c>
    </row>
    <row r="20" spans="1:8">
      <c r="A20" s="386">
        <v>14</v>
      </c>
      <c r="B20" s="401" t="s">
        <v>444</v>
      </c>
      <c r="C20" s="499">
        <v>22309036.331508007</v>
      </c>
      <c r="D20" s="499">
        <v>16604630.128772827</v>
      </c>
      <c r="E20" s="499">
        <v>478967.26882642333</v>
      </c>
      <c r="F20" s="499"/>
      <c r="G20" s="499">
        <v>373130.37089999998</v>
      </c>
      <c r="H20" s="558">
        <f t="shared" si="0"/>
        <v>38434699.191454411</v>
      </c>
    </row>
    <row r="21" spans="1:8">
      <c r="A21" s="386">
        <v>15</v>
      </c>
      <c r="B21" s="401" t="s">
        <v>445</v>
      </c>
      <c r="C21" s="499">
        <v>417373.10935597873</v>
      </c>
      <c r="D21" s="499">
        <v>897353.06084266317</v>
      </c>
      <c r="E21" s="499">
        <v>47596.394735868773</v>
      </c>
      <c r="F21" s="499"/>
      <c r="G21" s="499">
        <v>0</v>
      </c>
      <c r="H21" s="558">
        <f t="shared" si="0"/>
        <v>1267129.7754627732</v>
      </c>
    </row>
    <row r="22" spans="1:8">
      <c r="A22" s="386">
        <v>16</v>
      </c>
      <c r="B22" s="401" t="s">
        <v>446</v>
      </c>
      <c r="C22" s="499">
        <v>0</v>
      </c>
      <c r="D22" s="499">
        <v>76907149.814722061</v>
      </c>
      <c r="E22" s="499">
        <v>210945.00553000002</v>
      </c>
      <c r="F22" s="499"/>
      <c r="G22" s="499">
        <v>0</v>
      </c>
      <c r="H22" s="558">
        <f t="shared" si="0"/>
        <v>76696204.809192061</v>
      </c>
    </row>
    <row r="23" spans="1:8">
      <c r="A23" s="386">
        <v>17</v>
      </c>
      <c r="B23" s="401" t="s">
        <v>524</v>
      </c>
      <c r="C23" s="499">
        <v>0</v>
      </c>
      <c r="D23" s="499">
        <v>18273262.973128289</v>
      </c>
      <c r="E23" s="499">
        <v>16714.192449971859</v>
      </c>
      <c r="F23" s="499"/>
      <c r="G23" s="499">
        <v>0</v>
      </c>
      <c r="H23" s="558">
        <f t="shared" si="0"/>
        <v>18256548.780678317</v>
      </c>
    </row>
    <row r="24" spans="1:8">
      <c r="A24" s="386">
        <v>18</v>
      </c>
      <c r="B24" s="401" t="s">
        <v>447</v>
      </c>
      <c r="C24" s="499">
        <v>2323163.8641380002</v>
      </c>
      <c r="D24" s="499">
        <v>1026947.0652247297</v>
      </c>
      <c r="E24" s="499">
        <v>646006.17129746289</v>
      </c>
      <c r="F24" s="499"/>
      <c r="G24" s="499">
        <v>0</v>
      </c>
      <c r="H24" s="558">
        <f t="shared" si="0"/>
        <v>2704104.7580652675</v>
      </c>
    </row>
    <row r="25" spans="1:8">
      <c r="A25" s="386">
        <v>19</v>
      </c>
      <c r="B25" s="401" t="s">
        <v>448</v>
      </c>
      <c r="C25" s="499">
        <v>0</v>
      </c>
      <c r="D25" s="499">
        <v>9374163.6870199572</v>
      </c>
      <c r="E25" s="499">
        <v>73121.633626869312</v>
      </c>
      <c r="F25" s="499"/>
      <c r="G25" s="499">
        <v>0</v>
      </c>
      <c r="H25" s="558">
        <f t="shared" si="0"/>
        <v>9301042.0533930883</v>
      </c>
    </row>
    <row r="26" spans="1:8">
      <c r="A26" s="386">
        <v>20</v>
      </c>
      <c r="B26" s="401" t="s">
        <v>523</v>
      </c>
      <c r="C26" s="499">
        <v>154.51</v>
      </c>
      <c r="D26" s="499">
        <v>29562348.565920357</v>
      </c>
      <c r="E26" s="499">
        <v>221538.77356267802</v>
      </c>
      <c r="F26" s="499"/>
      <c r="G26" s="499">
        <v>0</v>
      </c>
      <c r="H26" s="558">
        <f t="shared" si="0"/>
        <v>29340964.302357681</v>
      </c>
    </row>
    <row r="27" spans="1:8">
      <c r="A27" s="386">
        <v>21</v>
      </c>
      <c r="B27" s="401" t="s">
        <v>449</v>
      </c>
      <c r="C27" s="499">
        <v>253.62520000000001</v>
      </c>
      <c r="D27" s="499">
        <v>1564658.6077518179</v>
      </c>
      <c r="E27" s="499">
        <v>3157.9278547820654</v>
      </c>
      <c r="F27" s="499"/>
      <c r="G27" s="499">
        <v>0</v>
      </c>
      <c r="H27" s="558">
        <f t="shared" si="0"/>
        <v>1561754.3050970358</v>
      </c>
    </row>
    <row r="28" spans="1:8">
      <c r="A28" s="386">
        <v>22</v>
      </c>
      <c r="B28" s="401" t="s">
        <v>450</v>
      </c>
      <c r="C28" s="499">
        <v>10933767.208349789</v>
      </c>
      <c r="D28" s="499">
        <v>44049090.368791021</v>
      </c>
      <c r="E28" s="499">
        <v>17699656.151345797</v>
      </c>
      <c r="F28" s="499"/>
      <c r="G28" s="499">
        <v>0</v>
      </c>
      <c r="H28" s="558">
        <f t="shared" si="0"/>
        <v>37283201.425795011</v>
      </c>
    </row>
    <row r="29" spans="1:8">
      <c r="A29" s="386">
        <v>23</v>
      </c>
      <c r="B29" s="401" t="s">
        <v>451</v>
      </c>
      <c r="C29" s="499">
        <v>6952110.7958625713</v>
      </c>
      <c r="D29" s="499">
        <v>78491643.416973129</v>
      </c>
      <c r="E29" s="499">
        <v>1087955.8363214859</v>
      </c>
      <c r="F29" s="499"/>
      <c r="G29" s="499">
        <v>0</v>
      </c>
      <c r="H29" s="558">
        <f t="shared" si="0"/>
        <v>84355798.376514211</v>
      </c>
    </row>
    <row r="30" spans="1:8">
      <c r="A30" s="386">
        <v>24</v>
      </c>
      <c r="B30" s="401" t="s">
        <v>522</v>
      </c>
      <c r="C30" s="499">
        <v>5452783.1911739996</v>
      </c>
      <c r="D30" s="499">
        <v>32998020.39663472</v>
      </c>
      <c r="E30" s="499">
        <v>889211.28153249959</v>
      </c>
      <c r="F30" s="499"/>
      <c r="G30" s="499">
        <v>0</v>
      </c>
      <c r="H30" s="558">
        <f t="shared" si="0"/>
        <v>37561592.306276225</v>
      </c>
    </row>
    <row r="31" spans="1:8">
      <c r="A31" s="386">
        <v>25</v>
      </c>
      <c r="B31" s="401" t="s">
        <v>452</v>
      </c>
      <c r="C31" s="499">
        <v>5430811.9763701474</v>
      </c>
      <c r="D31" s="499">
        <v>51513158.22089906</v>
      </c>
      <c r="E31" s="499">
        <v>2091262.0152315355</v>
      </c>
      <c r="F31" s="499"/>
      <c r="G31" s="499">
        <v>0</v>
      </c>
      <c r="H31" s="558">
        <f t="shared" si="0"/>
        <v>54852708.182037674</v>
      </c>
    </row>
    <row r="32" spans="1:8">
      <c r="A32" s="386">
        <v>26</v>
      </c>
      <c r="B32" s="401" t="s">
        <v>519</v>
      </c>
      <c r="C32" s="499">
        <v>112944.40940000008</v>
      </c>
      <c r="D32" s="499">
        <v>337607.67244499997</v>
      </c>
      <c r="E32" s="499">
        <v>120088.48124890013</v>
      </c>
      <c r="F32" s="499"/>
      <c r="G32" s="499">
        <v>0</v>
      </c>
      <c r="H32" s="558">
        <f t="shared" si="0"/>
        <v>330463.60059609992</v>
      </c>
    </row>
    <row r="33" spans="1:8">
      <c r="A33" s="386">
        <v>27</v>
      </c>
      <c r="B33" s="386" t="s">
        <v>453</v>
      </c>
      <c r="C33" s="499">
        <v>733968.89775699994</v>
      </c>
      <c r="D33" s="499">
        <v>165088484.41375872</v>
      </c>
      <c r="E33" s="499">
        <v>259002.17954711081</v>
      </c>
      <c r="F33" s="499"/>
      <c r="G33" s="499">
        <v>24672.94</v>
      </c>
      <c r="H33" s="558">
        <f t="shared" si="0"/>
        <v>165563451.13196862</v>
      </c>
    </row>
    <row r="34" spans="1:8">
      <c r="A34" s="386">
        <v>28</v>
      </c>
      <c r="B34" s="390" t="s">
        <v>64</v>
      </c>
      <c r="C34" s="501">
        <f>SUM(C7:C33)</f>
        <v>143695030.1430243</v>
      </c>
      <c r="D34" s="501">
        <f>SUM(D7:D33)</f>
        <v>1791934647.4933615</v>
      </c>
      <c r="E34" s="501">
        <f>SUM(E7:E33)</f>
        <v>49850213.092649966</v>
      </c>
      <c r="F34" s="501">
        <f>SUM(F7:F33)</f>
        <v>0</v>
      </c>
      <c r="G34" s="501">
        <f>SUM(G7:G33)</f>
        <v>1464890.0622999999</v>
      </c>
      <c r="H34" s="611">
        <f t="shared" si="0"/>
        <v>1885779464.5437357</v>
      </c>
    </row>
    <row r="35" spans="1:8">
      <c r="G35" s="557"/>
    </row>
    <row r="36" spans="1:8">
      <c r="B36" s="400"/>
      <c r="C36" s="557"/>
      <c r="D36" s="557"/>
      <c r="E36" s="557"/>
      <c r="F36" s="557"/>
      <c r="G36" s="557"/>
      <c r="H36" s="557"/>
    </row>
    <row r="37" spans="1:8">
      <c r="C37" s="557"/>
      <c r="D37" s="557"/>
      <c r="E37" s="557"/>
      <c r="F37" s="557"/>
      <c r="G37" s="557"/>
      <c r="H37" s="557"/>
    </row>
    <row r="38" spans="1:8">
      <c r="C38" s="557"/>
      <c r="D38" s="557"/>
      <c r="E38" s="557"/>
      <c r="F38" s="557"/>
      <c r="G38" s="557"/>
      <c r="H38" s="557"/>
    </row>
    <row r="39" spans="1:8">
      <c r="C39" s="557"/>
      <c r="D39" s="557"/>
      <c r="E39" s="557"/>
      <c r="F39" s="557"/>
      <c r="G39" s="557"/>
      <c r="H39" s="557"/>
    </row>
    <row r="40" spans="1:8">
      <c r="C40" s="557"/>
      <c r="D40" s="557"/>
      <c r="E40" s="557"/>
      <c r="F40" s="557"/>
      <c r="G40" s="557"/>
      <c r="H40" s="557"/>
    </row>
    <row r="41" spans="1:8">
      <c r="C41" s="557"/>
      <c r="D41" s="557"/>
      <c r="E41" s="557"/>
      <c r="F41" s="557"/>
      <c r="G41" s="557"/>
      <c r="H41" s="557"/>
    </row>
    <row r="42" spans="1:8">
      <c r="C42" s="557"/>
      <c r="D42" s="557"/>
      <c r="E42" s="557"/>
      <c r="F42" s="557"/>
      <c r="G42" s="557"/>
      <c r="H42" s="557"/>
    </row>
    <row r="43" spans="1:8">
      <c r="C43" s="557"/>
      <c r="D43" s="557"/>
      <c r="E43" s="557"/>
      <c r="F43" s="557"/>
      <c r="G43" s="557"/>
      <c r="H43" s="557"/>
    </row>
    <row r="44" spans="1:8">
      <c r="C44" s="557"/>
      <c r="D44" s="557"/>
      <c r="E44" s="557"/>
      <c r="F44" s="557"/>
      <c r="G44" s="557"/>
      <c r="H44" s="557"/>
    </row>
    <row r="45" spans="1:8">
      <c r="C45" s="557"/>
      <c r="D45" s="557"/>
      <c r="E45" s="557"/>
      <c r="F45" s="557"/>
      <c r="G45" s="557"/>
      <c r="H45" s="557"/>
    </row>
    <row r="46" spans="1:8">
      <c r="C46" s="557"/>
      <c r="D46" s="557"/>
      <c r="E46" s="557"/>
      <c r="F46" s="557"/>
      <c r="G46" s="557"/>
      <c r="H46" s="557"/>
    </row>
    <row r="47" spans="1:8">
      <c r="C47" s="557"/>
      <c r="D47" s="557"/>
      <c r="E47" s="557"/>
      <c r="F47" s="557"/>
      <c r="G47" s="557"/>
      <c r="H47" s="557"/>
    </row>
    <row r="48" spans="1:8">
      <c r="C48" s="557"/>
      <c r="D48" s="557"/>
      <c r="E48" s="557"/>
      <c r="F48" s="557"/>
      <c r="G48" s="557"/>
      <c r="H48" s="557"/>
    </row>
    <row r="49" spans="3:8">
      <c r="C49" s="557"/>
      <c r="D49" s="557"/>
      <c r="E49" s="557"/>
      <c r="F49" s="557"/>
      <c r="G49" s="557"/>
      <c r="H49" s="557"/>
    </row>
    <row r="50" spans="3:8">
      <c r="C50" s="557"/>
      <c r="D50" s="557"/>
      <c r="E50" s="557"/>
      <c r="F50" s="557"/>
      <c r="G50" s="557"/>
      <c r="H50" s="557"/>
    </row>
    <row r="51" spans="3:8">
      <c r="C51" s="557"/>
      <c r="D51" s="557"/>
      <c r="E51" s="557"/>
      <c r="F51" s="557"/>
      <c r="G51" s="557"/>
      <c r="H51" s="557"/>
    </row>
    <row r="52" spans="3:8">
      <c r="C52" s="557"/>
      <c r="D52" s="557"/>
      <c r="E52" s="557"/>
      <c r="F52" s="557"/>
      <c r="G52" s="557"/>
      <c r="H52" s="557"/>
    </row>
    <row r="53" spans="3:8">
      <c r="C53" s="557"/>
      <c r="D53" s="557"/>
      <c r="E53" s="557"/>
      <c r="F53" s="557"/>
      <c r="G53" s="557"/>
      <c r="H53" s="557"/>
    </row>
    <row r="54" spans="3:8">
      <c r="C54" s="557"/>
      <c r="D54" s="557"/>
      <c r="E54" s="557"/>
      <c r="F54" s="557"/>
      <c r="G54" s="557"/>
      <c r="H54" s="557"/>
    </row>
    <row r="55" spans="3:8">
      <c r="C55" s="557"/>
      <c r="D55" s="557"/>
      <c r="E55" s="557"/>
      <c r="F55" s="557"/>
      <c r="G55" s="557"/>
      <c r="H55" s="557"/>
    </row>
    <row r="56" spans="3:8">
      <c r="C56" s="557"/>
      <c r="D56" s="557"/>
      <c r="E56" s="557"/>
      <c r="F56" s="557"/>
      <c r="G56" s="557"/>
      <c r="H56" s="557"/>
    </row>
    <row r="57" spans="3:8">
      <c r="C57" s="557"/>
      <c r="D57" s="557"/>
      <c r="E57" s="557"/>
      <c r="F57" s="557"/>
      <c r="G57" s="557"/>
      <c r="H57" s="557"/>
    </row>
    <row r="58" spans="3:8">
      <c r="C58" s="557"/>
      <c r="D58" s="557"/>
      <c r="E58" s="557"/>
      <c r="F58" s="557"/>
      <c r="G58" s="557"/>
      <c r="H58" s="557"/>
    </row>
    <row r="59" spans="3:8">
      <c r="C59" s="557"/>
      <c r="D59" s="557"/>
      <c r="E59" s="557"/>
      <c r="F59" s="557"/>
      <c r="G59" s="557"/>
      <c r="H59" s="557"/>
    </row>
    <row r="60" spans="3:8">
      <c r="C60" s="557"/>
      <c r="D60" s="557"/>
      <c r="E60" s="557"/>
      <c r="F60" s="557"/>
      <c r="G60" s="557"/>
      <c r="H60" s="557"/>
    </row>
    <row r="61" spans="3:8">
      <c r="C61" s="557"/>
      <c r="D61" s="557"/>
      <c r="E61" s="557"/>
      <c r="F61" s="557"/>
      <c r="G61" s="557"/>
      <c r="H61" s="557"/>
    </row>
    <row r="62" spans="3:8">
      <c r="C62" s="557"/>
      <c r="D62" s="557"/>
      <c r="E62" s="557"/>
      <c r="F62" s="557"/>
      <c r="G62" s="557"/>
      <c r="H62" s="557"/>
    </row>
    <row r="63" spans="3:8">
      <c r="C63" s="557"/>
      <c r="D63" s="557"/>
      <c r="E63" s="557"/>
      <c r="F63" s="557"/>
      <c r="G63" s="557"/>
      <c r="H63" s="557"/>
    </row>
    <row r="64" spans="3:8">
      <c r="C64" s="557"/>
      <c r="D64" s="557"/>
      <c r="E64" s="557"/>
      <c r="F64" s="557"/>
      <c r="G64" s="557"/>
      <c r="H64" s="557"/>
    </row>
    <row r="65" spans="3:3">
      <c r="C65" s="557"/>
    </row>
    <row r="66" spans="3:3">
      <c r="C66" s="557"/>
    </row>
    <row r="67" spans="3:3">
      <c r="C67" s="557"/>
    </row>
    <row r="68" spans="3:3">
      <c r="C68" s="557"/>
    </row>
    <row r="69" spans="3:3">
      <c r="C69" s="557"/>
    </row>
    <row r="70" spans="3:3">
      <c r="C70" s="557"/>
    </row>
    <row r="71" spans="3:3">
      <c r="C71" s="557"/>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29"/>
  <sheetViews>
    <sheetView showGridLines="0" zoomScaleNormal="100" workbookViewId="0"/>
  </sheetViews>
  <sheetFormatPr defaultColWidth="9.140625" defaultRowHeight="12.75"/>
  <cols>
    <col min="1" max="1" width="11.85546875" style="310" bestFit="1" customWidth="1"/>
    <col min="2" max="2" width="108" style="310" bestFit="1" customWidth="1"/>
    <col min="3" max="3" width="17.85546875" style="310" customWidth="1"/>
    <col min="4" max="4" width="24.5703125" style="310" customWidth="1"/>
    <col min="5" max="16384" width="9.140625" style="310"/>
  </cols>
  <sheetData>
    <row r="1" spans="1:4" ht="13.5">
      <c r="A1" s="308" t="s">
        <v>30</v>
      </c>
      <c r="B1" s="384" t="str">
        <f>'Info '!C2</f>
        <v>JSC Cartu Bank</v>
      </c>
    </row>
    <row r="2" spans="1:4">
      <c r="A2" s="308" t="s">
        <v>31</v>
      </c>
      <c r="B2" s="556">
        <f>'1. key ratios '!B2</f>
        <v>45382</v>
      </c>
    </row>
    <row r="3" spans="1:4">
      <c r="A3" s="309" t="s">
        <v>454</v>
      </c>
    </row>
    <row r="5" spans="1:4">
      <c r="A5" s="724" t="s">
        <v>668</v>
      </c>
      <c r="B5" s="724"/>
      <c r="C5" s="383" t="s">
        <v>471</v>
      </c>
      <c r="D5" s="383" t="s">
        <v>512</v>
      </c>
    </row>
    <row r="6" spans="1:4">
      <c r="A6" s="409">
        <v>1</v>
      </c>
      <c r="B6" s="402" t="s">
        <v>667</v>
      </c>
      <c r="C6" s="498">
        <v>49173802.440237597</v>
      </c>
      <c r="D6" s="498">
        <v>393247.42485033034</v>
      </c>
    </row>
    <row r="7" spans="1:4">
      <c r="A7" s="406">
        <v>2</v>
      </c>
      <c r="B7" s="402" t="s">
        <v>666</v>
      </c>
      <c r="C7" s="498">
        <f>SUM(C8:C9)</f>
        <v>3221822.1557101673</v>
      </c>
      <c r="D7" s="498">
        <f>SUM(D8:D9)</f>
        <v>3528.5013388799925</v>
      </c>
    </row>
    <row r="8" spans="1:4">
      <c r="A8" s="408">
        <v>2.1</v>
      </c>
      <c r="B8" s="407" t="s">
        <v>527</v>
      </c>
      <c r="C8" s="497">
        <v>1127056.792369545</v>
      </c>
      <c r="D8" s="497">
        <v>3528.5013388799925</v>
      </c>
    </row>
    <row r="9" spans="1:4">
      <c r="A9" s="408">
        <v>2.2000000000000002</v>
      </c>
      <c r="B9" s="407" t="s">
        <v>525</v>
      </c>
      <c r="C9" s="497">
        <v>2094765.3633406225</v>
      </c>
      <c r="D9" s="497">
        <v>0</v>
      </c>
    </row>
    <row r="10" spans="1:4">
      <c r="A10" s="409">
        <v>3</v>
      </c>
      <c r="B10" s="402" t="s">
        <v>665</v>
      </c>
      <c r="C10" s="498">
        <f>SUM(C11:C13)</f>
        <v>3416187.0841995594</v>
      </c>
      <c r="D10" s="498">
        <f>SUM(D11:D13)</f>
        <v>110.39609289001348</v>
      </c>
    </row>
    <row r="11" spans="1:4">
      <c r="A11" s="408">
        <v>3.1</v>
      </c>
      <c r="B11" s="407" t="s">
        <v>456</v>
      </c>
      <c r="C11" s="497">
        <v>1440217.1222999999</v>
      </c>
      <c r="D11" s="497"/>
    </row>
    <row r="12" spans="1:4">
      <c r="A12" s="408">
        <v>3.2</v>
      </c>
      <c r="B12" s="407" t="s">
        <v>664</v>
      </c>
      <c r="C12" s="497">
        <v>516760.63836359978</v>
      </c>
      <c r="D12" s="497">
        <v>110.39609289001348</v>
      </c>
    </row>
    <row r="13" spans="1:4">
      <c r="A13" s="408">
        <v>3.3</v>
      </c>
      <c r="B13" s="407" t="s">
        <v>526</v>
      </c>
      <c r="C13" s="497">
        <v>1459209.3235359597</v>
      </c>
      <c r="D13" s="497">
        <v>0</v>
      </c>
    </row>
    <row r="14" spans="1:4">
      <c r="A14" s="406">
        <v>4</v>
      </c>
      <c r="B14" s="405" t="s">
        <v>663</v>
      </c>
      <c r="C14" s="497">
        <v>26281.253753714649</v>
      </c>
      <c r="D14" s="497">
        <v>3.0215163704383485E-11</v>
      </c>
    </row>
    <row r="15" spans="1:4">
      <c r="A15" s="403">
        <v>5</v>
      </c>
      <c r="B15" s="402" t="s">
        <v>662</v>
      </c>
      <c r="C15" s="498">
        <f>C6+C7-C10+C14</f>
        <v>49005718.765501916</v>
      </c>
      <c r="D15" s="498">
        <f>D6+D7-D10+D14</f>
        <v>396665.53009632038</v>
      </c>
    </row>
    <row r="17" spans="3:4">
      <c r="C17" s="557"/>
      <c r="D17" s="557"/>
    </row>
    <row r="18" spans="3:4">
      <c r="C18" s="557"/>
      <c r="D18" s="557"/>
    </row>
    <row r="19" spans="3:4">
      <c r="C19" s="557"/>
      <c r="D19" s="557"/>
    </row>
    <row r="20" spans="3:4">
      <c r="C20" s="557"/>
      <c r="D20" s="557"/>
    </row>
    <row r="21" spans="3:4">
      <c r="C21" s="557"/>
      <c r="D21" s="557"/>
    </row>
    <row r="22" spans="3:4">
      <c r="C22" s="557"/>
      <c r="D22" s="557"/>
    </row>
    <row r="23" spans="3:4">
      <c r="C23" s="557"/>
      <c r="D23" s="557"/>
    </row>
    <row r="24" spans="3:4">
      <c r="C24" s="557"/>
      <c r="D24" s="557"/>
    </row>
    <row r="25" spans="3:4">
      <c r="C25" s="557"/>
      <c r="D25" s="557"/>
    </row>
    <row r="26" spans="3:4">
      <c r="C26" s="557"/>
      <c r="D26" s="557"/>
    </row>
    <row r="27" spans="3:4">
      <c r="C27" s="557"/>
      <c r="D27" s="557"/>
    </row>
    <row r="28" spans="3:4">
      <c r="C28" s="557"/>
      <c r="D28" s="557"/>
    </row>
    <row r="29" spans="3:4">
      <c r="C29" s="557"/>
      <c r="D29" s="557"/>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35"/>
  <sheetViews>
    <sheetView showGridLines="0" zoomScaleNormal="100" workbookViewId="0"/>
  </sheetViews>
  <sheetFormatPr defaultColWidth="9.140625" defaultRowHeight="12.75"/>
  <cols>
    <col min="1" max="1" width="11.85546875" style="310" bestFit="1" customWidth="1"/>
    <col min="2" max="2" width="128.85546875" style="310" bestFit="1" customWidth="1"/>
    <col min="3" max="3" width="37" style="310" customWidth="1"/>
    <col min="4" max="4" width="50.5703125" style="310" customWidth="1"/>
    <col min="5" max="16384" width="9.140625" style="310"/>
  </cols>
  <sheetData>
    <row r="1" spans="1:4" ht="13.5">
      <c r="A1" s="308" t="s">
        <v>30</v>
      </c>
      <c r="B1" s="384" t="str">
        <f>'Info '!C2</f>
        <v>JSC Cartu Bank</v>
      </c>
    </row>
    <row r="2" spans="1:4">
      <c r="A2" s="308" t="s">
        <v>31</v>
      </c>
      <c r="B2" s="556">
        <f>'1. key ratios '!B2</f>
        <v>45382</v>
      </c>
    </row>
    <row r="3" spans="1:4">
      <c r="A3" s="309" t="s">
        <v>458</v>
      </c>
    </row>
    <row r="4" spans="1:4">
      <c r="A4" s="309"/>
    </row>
    <row r="5" spans="1:4" ht="15" customHeight="1">
      <c r="A5" s="725" t="s">
        <v>528</v>
      </c>
      <c r="B5" s="726"/>
      <c r="C5" s="729" t="s">
        <v>459</v>
      </c>
      <c r="D5" s="729" t="s">
        <v>460</v>
      </c>
    </row>
    <row r="6" spans="1:4">
      <c r="A6" s="727"/>
      <c r="B6" s="728"/>
      <c r="C6" s="729"/>
      <c r="D6" s="729"/>
    </row>
    <row r="7" spans="1:4">
      <c r="A7" s="376">
        <v>1</v>
      </c>
      <c r="B7" s="376" t="s">
        <v>455</v>
      </c>
      <c r="C7" s="501">
        <v>146287242.75944984</v>
      </c>
      <c r="D7" s="500"/>
    </row>
    <row r="8" spans="1:4">
      <c r="A8" s="404">
        <v>2</v>
      </c>
      <c r="B8" s="404" t="s">
        <v>461</v>
      </c>
      <c r="C8" s="499">
        <v>2185495.9732726128</v>
      </c>
      <c r="D8" s="500"/>
    </row>
    <row r="9" spans="1:4">
      <c r="A9" s="404">
        <v>3</v>
      </c>
      <c r="B9" s="412" t="s">
        <v>671</v>
      </c>
      <c r="C9" s="499">
        <v>199889.48953080308</v>
      </c>
      <c r="D9" s="500"/>
    </row>
    <row r="10" spans="1:4">
      <c r="A10" s="404">
        <v>4</v>
      </c>
      <c r="B10" s="404" t="s">
        <v>462</v>
      </c>
      <c r="C10" s="499">
        <f>SUM(C11:C17)</f>
        <v>5711566.9769859808</v>
      </c>
      <c r="D10" s="500"/>
    </row>
    <row r="11" spans="1:4">
      <c r="A11" s="404">
        <v>5</v>
      </c>
      <c r="B11" s="411" t="s">
        <v>670</v>
      </c>
      <c r="C11" s="499">
        <v>0</v>
      </c>
      <c r="D11" s="500"/>
    </row>
    <row r="12" spans="1:4">
      <c r="A12" s="404">
        <v>6</v>
      </c>
      <c r="B12" s="411" t="s">
        <v>463</v>
      </c>
      <c r="C12" s="499">
        <v>3206101.3222895982</v>
      </c>
      <c r="D12" s="500"/>
    </row>
    <row r="13" spans="1:4">
      <c r="A13" s="404">
        <v>7</v>
      </c>
      <c r="B13" s="411" t="s">
        <v>466</v>
      </c>
      <c r="C13" s="499">
        <v>1440217.1222999999</v>
      </c>
      <c r="D13" s="500"/>
    </row>
    <row r="14" spans="1:4">
      <c r="A14" s="404">
        <v>8</v>
      </c>
      <c r="B14" s="411" t="s">
        <v>464</v>
      </c>
      <c r="C14" s="499">
        <v>1065187.4315200001</v>
      </c>
      <c r="D14" s="499">
        <v>1084572.8799999999</v>
      </c>
    </row>
    <row r="15" spans="1:4">
      <c r="A15" s="404">
        <v>9</v>
      </c>
      <c r="B15" s="411" t="s">
        <v>465</v>
      </c>
      <c r="C15" s="499"/>
      <c r="D15" s="499"/>
    </row>
    <row r="16" spans="1:4">
      <c r="A16" s="404">
        <v>10</v>
      </c>
      <c r="B16" s="411" t="s">
        <v>467</v>
      </c>
      <c r="C16" s="499"/>
      <c r="D16" s="499"/>
    </row>
    <row r="17" spans="1:4">
      <c r="A17" s="404">
        <v>11</v>
      </c>
      <c r="B17" s="411" t="s">
        <v>669</v>
      </c>
      <c r="C17" s="499">
        <v>61.100876382213585</v>
      </c>
      <c r="D17" s="500"/>
    </row>
    <row r="18" spans="1:4">
      <c r="A18" s="376">
        <v>12</v>
      </c>
      <c r="B18" s="410" t="s">
        <v>457</v>
      </c>
      <c r="C18" s="501">
        <f>C7+C8+C9-C10</f>
        <v>142961061.24526727</v>
      </c>
      <c r="D18" s="500"/>
    </row>
    <row r="21" spans="1:4">
      <c r="B21" s="308"/>
      <c r="C21" s="557"/>
      <c r="D21" s="557"/>
    </row>
    <row r="22" spans="1:4">
      <c r="B22" s="308"/>
      <c r="C22" s="557"/>
      <c r="D22" s="557"/>
    </row>
    <row r="23" spans="1:4">
      <c r="B23" s="309"/>
      <c r="C23" s="557"/>
      <c r="D23" s="557"/>
    </row>
    <row r="24" spans="1:4">
      <c r="C24" s="557"/>
      <c r="D24" s="557"/>
    </row>
    <row r="25" spans="1:4">
      <c r="C25" s="557"/>
      <c r="D25" s="557"/>
    </row>
    <row r="26" spans="1:4">
      <c r="C26" s="557"/>
      <c r="D26" s="557"/>
    </row>
    <row r="27" spans="1:4">
      <c r="C27" s="557"/>
      <c r="D27" s="557"/>
    </row>
    <row r="28" spans="1:4">
      <c r="C28" s="557"/>
      <c r="D28" s="557"/>
    </row>
    <row r="29" spans="1:4">
      <c r="C29" s="557"/>
      <c r="D29" s="557"/>
    </row>
    <row r="30" spans="1:4">
      <c r="C30" s="557"/>
      <c r="D30" s="557"/>
    </row>
    <row r="31" spans="1:4">
      <c r="C31" s="557"/>
      <c r="D31" s="557"/>
    </row>
    <row r="32" spans="1:4">
      <c r="C32" s="557"/>
      <c r="D32" s="557"/>
    </row>
    <row r="33" spans="3:4">
      <c r="C33" s="557"/>
      <c r="D33" s="557"/>
    </row>
    <row r="34" spans="3:4">
      <c r="C34" s="557"/>
    </row>
    <row r="35" spans="3:4">
      <c r="C35" s="557"/>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55"/>
  <sheetViews>
    <sheetView showGridLines="0" zoomScaleNormal="100" workbookViewId="0"/>
  </sheetViews>
  <sheetFormatPr defaultColWidth="9.140625" defaultRowHeight="12.75"/>
  <cols>
    <col min="1" max="1" width="11.85546875" style="397" bestFit="1" customWidth="1"/>
    <col min="2" max="2" width="63.85546875" style="397" customWidth="1"/>
    <col min="3" max="3" width="15.5703125" style="397" customWidth="1"/>
    <col min="4" max="18" width="22.28515625" style="397" customWidth="1"/>
    <col min="19" max="19" width="23.28515625" style="397" bestFit="1" customWidth="1"/>
    <col min="20" max="26" width="22.28515625" style="397" customWidth="1"/>
    <col min="27" max="27" width="23.28515625" style="397" bestFit="1" customWidth="1"/>
    <col min="28" max="28" width="20" style="397" customWidth="1"/>
    <col min="29" max="16384" width="9.140625" style="397"/>
  </cols>
  <sheetData>
    <row r="1" spans="1:28" ht="13.5">
      <c r="A1" s="308" t="s">
        <v>30</v>
      </c>
      <c r="B1" s="384" t="str">
        <f>'Info '!C2</f>
        <v>JSC Cartu Bank</v>
      </c>
    </row>
    <row r="2" spans="1:28">
      <c r="A2" s="308" t="s">
        <v>31</v>
      </c>
      <c r="B2" s="556">
        <f>'1. key ratios '!B2</f>
        <v>45382</v>
      </c>
      <c r="C2" s="398"/>
    </row>
    <row r="3" spans="1:28">
      <c r="A3" s="309" t="s">
        <v>468</v>
      </c>
    </row>
    <row r="5" spans="1:28" ht="15" customHeight="1">
      <c r="A5" s="731" t="s">
        <v>683</v>
      </c>
      <c r="B5" s="732"/>
      <c r="C5" s="737" t="s">
        <v>469</v>
      </c>
      <c r="D5" s="738"/>
      <c r="E5" s="738"/>
      <c r="F5" s="738"/>
      <c r="G5" s="738"/>
      <c r="H5" s="738"/>
      <c r="I5" s="738"/>
      <c r="J5" s="738"/>
      <c r="K5" s="738"/>
      <c r="L5" s="738"/>
      <c r="M5" s="738"/>
      <c r="N5" s="738"/>
      <c r="O5" s="738"/>
      <c r="P5" s="738"/>
      <c r="Q5" s="738"/>
      <c r="R5" s="738"/>
      <c r="S5" s="738"/>
      <c r="T5" s="420"/>
      <c r="U5" s="420"/>
      <c r="V5" s="420"/>
      <c r="W5" s="420"/>
      <c r="X5" s="420"/>
      <c r="Y5" s="420"/>
      <c r="Z5" s="420"/>
      <c r="AA5" s="419"/>
      <c r="AB5" s="414"/>
    </row>
    <row r="6" spans="1:28" ht="12" customHeight="1">
      <c r="A6" s="733"/>
      <c r="B6" s="734"/>
      <c r="C6" s="739" t="s">
        <v>64</v>
      </c>
      <c r="D6" s="741" t="s">
        <v>682</v>
      </c>
      <c r="E6" s="741"/>
      <c r="F6" s="741"/>
      <c r="G6" s="741"/>
      <c r="H6" s="741" t="s">
        <v>681</v>
      </c>
      <c r="I6" s="741"/>
      <c r="J6" s="741"/>
      <c r="K6" s="741"/>
      <c r="L6" s="417"/>
      <c r="M6" s="742" t="s">
        <v>680</v>
      </c>
      <c r="N6" s="742"/>
      <c r="O6" s="742"/>
      <c r="P6" s="742"/>
      <c r="Q6" s="742"/>
      <c r="R6" s="742"/>
      <c r="S6" s="722"/>
      <c r="T6" s="418"/>
      <c r="U6" s="730" t="s">
        <v>679</v>
      </c>
      <c r="V6" s="730"/>
      <c r="W6" s="730"/>
      <c r="X6" s="730"/>
      <c r="Y6" s="730"/>
      <c r="Z6" s="730"/>
      <c r="AA6" s="723"/>
      <c r="AB6" s="417"/>
    </row>
    <row r="7" spans="1:28">
      <c r="A7" s="735"/>
      <c r="B7" s="736"/>
      <c r="C7" s="740"/>
      <c r="D7" s="416"/>
      <c r="E7" s="394" t="s">
        <v>470</v>
      </c>
      <c r="F7" s="394" t="s">
        <v>677</v>
      </c>
      <c r="G7" s="396" t="s">
        <v>678</v>
      </c>
      <c r="H7" s="398"/>
      <c r="I7" s="394" t="s">
        <v>470</v>
      </c>
      <c r="J7" s="394" t="s">
        <v>677</v>
      </c>
      <c r="K7" s="396" t="s">
        <v>678</v>
      </c>
      <c r="L7" s="415"/>
      <c r="M7" s="394" t="s">
        <v>470</v>
      </c>
      <c r="N7" s="394" t="s">
        <v>677</v>
      </c>
      <c r="O7" s="394" t="s">
        <v>676</v>
      </c>
      <c r="P7" s="394" t="s">
        <v>675</v>
      </c>
      <c r="Q7" s="394" t="s">
        <v>674</v>
      </c>
      <c r="R7" s="394" t="s">
        <v>673</v>
      </c>
      <c r="S7" s="394" t="s">
        <v>672</v>
      </c>
      <c r="T7" s="415"/>
      <c r="U7" s="394" t="s">
        <v>470</v>
      </c>
      <c r="V7" s="394" t="s">
        <v>677</v>
      </c>
      <c r="W7" s="394" t="s">
        <v>676</v>
      </c>
      <c r="X7" s="394" t="s">
        <v>675</v>
      </c>
      <c r="Y7" s="394" t="s">
        <v>674</v>
      </c>
      <c r="Z7" s="394" t="s">
        <v>673</v>
      </c>
      <c r="AA7" s="394" t="s">
        <v>672</v>
      </c>
      <c r="AB7" s="414"/>
    </row>
    <row r="8" spans="1:28">
      <c r="A8" s="413">
        <v>1</v>
      </c>
      <c r="B8" s="390" t="s">
        <v>471</v>
      </c>
      <c r="C8" s="501">
        <f>SUM(C9:C14)</f>
        <v>853666619.43430245</v>
      </c>
      <c r="D8" s="501">
        <f>SUM(D9:D14)</f>
        <v>682007768.96163344</v>
      </c>
      <c r="E8" s="501">
        <f>SUM(E9:E14)</f>
        <v>2375956.5741791669</v>
      </c>
      <c r="F8" s="501">
        <f>SUM(F9:F14)</f>
        <v>3.07</v>
      </c>
      <c r="G8" s="501">
        <f>SUM(G9:G14)</f>
        <v>0</v>
      </c>
      <c r="H8" s="501">
        <f t="shared" ref="H8:AA8" si="0">SUM(H9:H14)</f>
        <v>28697789.227403224</v>
      </c>
      <c r="I8" s="501">
        <f t="shared" si="0"/>
        <v>367876.99628248741</v>
      </c>
      <c r="J8" s="501">
        <f t="shared" si="0"/>
        <v>994023.03638703318</v>
      </c>
      <c r="K8" s="501">
        <f t="shared" si="0"/>
        <v>0</v>
      </c>
      <c r="L8" s="501">
        <f t="shared" si="0"/>
        <v>141570209.43501821</v>
      </c>
      <c r="M8" s="501">
        <f t="shared" si="0"/>
        <v>664030.09574946132</v>
      </c>
      <c r="N8" s="501">
        <f t="shared" si="0"/>
        <v>9209060.9474687539</v>
      </c>
      <c r="O8" s="501">
        <f t="shared" si="0"/>
        <v>2003657.8703590715</v>
      </c>
      <c r="P8" s="501">
        <f t="shared" si="0"/>
        <v>5482236.9289556444</v>
      </c>
      <c r="Q8" s="501">
        <f t="shared" si="0"/>
        <v>22483661.744783323</v>
      </c>
      <c r="R8" s="501">
        <f t="shared" si="0"/>
        <v>12281252.737000708</v>
      </c>
      <c r="S8" s="501">
        <f t="shared" si="0"/>
        <v>29391766.319434449</v>
      </c>
      <c r="T8" s="501">
        <f t="shared" si="0"/>
        <v>1390851.8102489999</v>
      </c>
      <c r="U8" s="501">
        <f t="shared" si="0"/>
        <v>0</v>
      </c>
      <c r="V8" s="501">
        <f t="shared" si="0"/>
        <v>625099.82768600003</v>
      </c>
      <c r="W8" s="501">
        <f t="shared" si="0"/>
        <v>0</v>
      </c>
      <c r="X8" s="501">
        <f t="shared" si="0"/>
        <v>0</v>
      </c>
      <c r="Y8" s="501">
        <f t="shared" si="0"/>
        <v>0</v>
      </c>
      <c r="Z8" s="501">
        <f t="shared" si="0"/>
        <v>0</v>
      </c>
      <c r="AA8" s="501">
        <f t="shared" si="0"/>
        <v>0</v>
      </c>
    </row>
    <row r="9" spans="1:28">
      <c r="A9" s="386">
        <v>1.1000000000000001</v>
      </c>
      <c r="B9" s="406" t="s">
        <v>472</v>
      </c>
      <c r="C9" s="502"/>
      <c r="D9" s="499"/>
      <c r="E9" s="499"/>
      <c r="F9" s="499"/>
      <c r="G9" s="499"/>
      <c r="H9" s="499"/>
      <c r="I9" s="499"/>
      <c r="J9" s="499"/>
      <c r="K9" s="499"/>
      <c r="L9" s="499"/>
      <c r="M9" s="499"/>
      <c r="N9" s="499"/>
      <c r="O9" s="499"/>
      <c r="P9" s="499"/>
      <c r="Q9" s="499"/>
      <c r="R9" s="499"/>
      <c r="S9" s="499"/>
      <c r="T9" s="499"/>
      <c r="U9" s="499"/>
      <c r="V9" s="499"/>
      <c r="W9" s="499"/>
      <c r="X9" s="499"/>
      <c r="Y9" s="499"/>
      <c r="Z9" s="499"/>
      <c r="AA9" s="499"/>
    </row>
    <row r="10" spans="1:28">
      <c r="A10" s="386">
        <v>1.2</v>
      </c>
      <c r="B10" s="406" t="s">
        <v>473</v>
      </c>
      <c r="C10" s="502"/>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row>
    <row r="11" spans="1:28">
      <c r="A11" s="386">
        <v>1.3</v>
      </c>
      <c r="B11" s="406" t="s">
        <v>474</v>
      </c>
      <c r="C11" s="502"/>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row>
    <row r="12" spans="1:28">
      <c r="A12" s="386">
        <v>1.4</v>
      </c>
      <c r="B12" s="406" t="s">
        <v>475</v>
      </c>
      <c r="C12" s="502">
        <v>2892520.6263649999</v>
      </c>
      <c r="D12" s="499">
        <v>2892520.6263649999</v>
      </c>
      <c r="E12" s="499">
        <v>0</v>
      </c>
      <c r="F12" s="499">
        <v>0</v>
      </c>
      <c r="G12" s="499">
        <v>0</v>
      </c>
      <c r="H12" s="499">
        <v>0</v>
      </c>
      <c r="I12" s="499">
        <v>0</v>
      </c>
      <c r="J12" s="499">
        <v>0</v>
      </c>
      <c r="K12" s="499">
        <v>0</v>
      </c>
      <c r="L12" s="499">
        <v>0</v>
      </c>
      <c r="M12" s="499">
        <v>0</v>
      </c>
      <c r="N12" s="499">
        <v>0</v>
      </c>
      <c r="O12" s="499">
        <v>0</v>
      </c>
      <c r="P12" s="499">
        <v>0</v>
      </c>
      <c r="Q12" s="499">
        <v>0</v>
      </c>
      <c r="R12" s="499">
        <v>0</v>
      </c>
      <c r="S12" s="499">
        <v>0</v>
      </c>
      <c r="T12" s="499">
        <v>0</v>
      </c>
      <c r="U12" s="499">
        <v>0</v>
      </c>
      <c r="V12" s="499">
        <v>0</v>
      </c>
      <c r="W12" s="499">
        <v>0</v>
      </c>
      <c r="X12" s="499">
        <v>0</v>
      </c>
      <c r="Y12" s="499">
        <v>0</v>
      </c>
      <c r="Z12" s="499">
        <v>0</v>
      </c>
      <c r="AA12" s="499">
        <v>0</v>
      </c>
    </row>
    <row r="13" spans="1:28">
      <c r="A13" s="386">
        <v>1.5</v>
      </c>
      <c r="B13" s="406" t="s">
        <v>476</v>
      </c>
      <c r="C13" s="502">
        <v>765758883.55626512</v>
      </c>
      <c r="D13" s="499">
        <v>607664168.22441065</v>
      </c>
      <c r="E13" s="499">
        <v>1987310.1661531669</v>
      </c>
      <c r="F13" s="499">
        <v>0</v>
      </c>
      <c r="G13" s="499">
        <v>0</v>
      </c>
      <c r="H13" s="499">
        <v>26952106.126070518</v>
      </c>
      <c r="I13" s="499">
        <v>367876.99628248741</v>
      </c>
      <c r="J13" s="499">
        <v>115597.28369133243</v>
      </c>
      <c r="K13" s="499">
        <v>0</v>
      </c>
      <c r="L13" s="499">
        <v>129751757.39553648</v>
      </c>
      <c r="M13" s="499">
        <v>664030.09574946132</v>
      </c>
      <c r="N13" s="499">
        <v>9111884.8556157537</v>
      </c>
      <c r="O13" s="499">
        <v>608554.55986052647</v>
      </c>
      <c r="P13" s="499">
        <v>3949520.3959896415</v>
      </c>
      <c r="Q13" s="499">
        <v>21215464.807217173</v>
      </c>
      <c r="R13" s="499">
        <v>11841792.713336255</v>
      </c>
      <c r="S13" s="499">
        <v>24148392.43284845</v>
      </c>
      <c r="T13" s="499">
        <v>1390851.8102489999</v>
      </c>
      <c r="U13" s="499">
        <v>0</v>
      </c>
      <c r="V13" s="499">
        <v>625099.82768600003</v>
      </c>
      <c r="W13" s="499">
        <v>0</v>
      </c>
      <c r="X13" s="499">
        <v>0</v>
      </c>
      <c r="Y13" s="499">
        <v>0</v>
      </c>
      <c r="Z13" s="499">
        <v>0</v>
      </c>
      <c r="AA13" s="499">
        <v>0</v>
      </c>
    </row>
    <row r="14" spans="1:28">
      <c r="A14" s="386">
        <v>1.6</v>
      </c>
      <c r="B14" s="406" t="s">
        <v>477</v>
      </c>
      <c r="C14" s="502">
        <v>85015215.251672417</v>
      </c>
      <c r="D14" s="499">
        <v>71451080.110857829</v>
      </c>
      <c r="E14" s="499">
        <v>388646.40802600002</v>
      </c>
      <c r="F14" s="499">
        <v>3.07</v>
      </c>
      <c r="G14" s="499">
        <v>0</v>
      </c>
      <c r="H14" s="499">
        <v>1745683.1013327048</v>
      </c>
      <c r="I14" s="499">
        <v>0</v>
      </c>
      <c r="J14" s="499">
        <v>878425.75269570074</v>
      </c>
      <c r="K14" s="499">
        <v>0</v>
      </c>
      <c r="L14" s="499">
        <v>11818452.039481737</v>
      </c>
      <c r="M14" s="499">
        <v>0</v>
      </c>
      <c r="N14" s="499">
        <v>97176.091853000005</v>
      </c>
      <c r="O14" s="499">
        <v>1395103.3104985449</v>
      </c>
      <c r="P14" s="499">
        <v>1532716.5329660024</v>
      </c>
      <c r="Q14" s="499">
        <v>1268196.9375661486</v>
      </c>
      <c r="R14" s="499">
        <v>439460.02366445132</v>
      </c>
      <c r="S14" s="499">
        <v>5243373.8865859993</v>
      </c>
      <c r="T14" s="499">
        <v>0</v>
      </c>
      <c r="U14" s="499">
        <v>0</v>
      </c>
      <c r="V14" s="499">
        <v>0</v>
      </c>
      <c r="W14" s="499">
        <v>0</v>
      </c>
      <c r="X14" s="499">
        <v>0</v>
      </c>
      <c r="Y14" s="499">
        <v>0</v>
      </c>
      <c r="Z14" s="499">
        <v>0</v>
      </c>
      <c r="AA14" s="499">
        <v>0</v>
      </c>
    </row>
    <row r="15" spans="1:28">
      <c r="A15" s="413">
        <v>2</v>
      </c>
      <c r="B15" s="390" t="s">
        <v>478</v>
      </c>
      <c r="C15" s="501">
        <f>SUM(C16:C21)</f>
        <v>63040508.700566009</v>
      </c>
      <c r="D15" s="501">
        <f t="shared" ref="D15:AA15" si="1">SUM(D16:D21)</f>
        <v>63040508.700566009</v>
      </c>
      <c r="E15" s="501">
        <f t="shared" si="1"/>
        <v>0</v>
      </c>
      <c r="F15" s="501">
        <f t="shared" si="1"/>
        <v>0</v>
      </c>
      <c r="G15" s="501">
        <f t="shared" si="1"/>
        <v>0</v>
      </c>
      <c r="H15" s="501">
        <f t="shared" si="1"/>
        <v>0</v>
      </c>
      <c r="I15" s="501">
        <f t="shared" si="1"/>
        <v>0</v>
      </c>
      <c r="J15" s="501">
        <f t="shared" si="1"/>
        <v>0</v>
      </c>
      <c r="K15" s="501">
        <f t="shared" si="1"/>
        <v>0</v>
      </c>
      <c r="L15" s="501">
        <f t="shared" si="1"/>
        <v>0</v>
      </c>
      <c r="M15" s="501">
        <f t="shared" si="1"/>
        <v>0</v>
      </c>
      <c r="N15" s="501">
        <f t="shared" si="1"/>
        <v>0</v>
      </c>
      <c r="O15" s="501">
        <f t="shared" si="1"/>
        <v>0</v>
      </c>
      <c r="P15" s="501">
        <f t="shared" si="1"/>
        <v>0</v>
      </c>
      <c r="Q15" s="501">
        <f t="shared" si="1"/>
        <v>0</v>
      </c>
      <c r="R15" s="501">
        <f t="shared" si="1"/>
        <v>0</v>
      </c>
      <c r="S15" s="501">
        <f t="shared" si="1"/>
        <v>0</v>
      </c>
      <c r="T15" s="501">
        <f t="shared" si="1"/>
        <v>0</v>
      </c>
      <c r="U15" s="501">
        <f t="shared" si="1"/>
        <v>0</v>
      </c>
      <c r="V15" s="501">
        <f t="shared" si="1"/>
        <v>0</v>
      </c>
      <c r="W15" s="501">
        <f t="shared" si="1"/>
        <v>0</v>
      </c>
      <c r="X15" s="501">
        <f t="shared" si="1"/>
        <v>0</v>
      </c>
      <c r="Y15" s="501">
        <f t="shared" si="1"/>
        <v>0</v>
      </c>
      <c r="Z15" s="501">
        <f t="shared" si="1"/>
        <v>0</v>
      </c>
      <c r="AA15" s="501">
        <f t="shared" si="1"/>
        <v>0</v>
      </c>
    </row>
    <row r="16" spans="1:28">
      <c r="A16" s="386">
        <v>2.1</v>
      </c>
      <c r="B16" s="406" t="s">
        <v>472</v>
      </c>
      <c r="C16" s="502"/>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row>
    <row r="17" spans="1:27">
      <c r="A17" s="386">
        <v>2.2000000000000002</v>
      </c>
      <c r="B17" s="406" t="s">
        <v>473</v>
      </c>
      <c r="C17" s="502">
        <v>28729794.80056601</v>
      </c>
      <c r="D17" s="499">
        <v>28729794.80056601</v>
      </c>
      <c r="E17" s="499"/>
      <c r="F17" s="499"/>
      <c r="G17" s="499"/>
      <c r="H17" s="499"/>
      <c r="I17" s="499"/>
      <c r="J17" s="499"/>
      <c r="K17" s="499"/>
      <c r="L17" s="499"/>
      <c r="M17" s="499"/>
      <c r="N17" s="499"/>
      <c r="O17" s="499"/>
      <c r="P17" s="499"/>
      <c r="Q17" s="499"/>
      <c r="R17" s="499"/>
      <c r="S17" s="499"/>
      <c r="T17" s="499"/>
      <c r="U17" s="499"/>
      <c r="V17" s="499"/>
      <c r="W17" s="499"/>
      <c r="X17" s="499"/>
      <c r="Y17" s="499"/>
      <c r="Z17" s="499"/>
      <c r="AA17" s="499"/>
    </row>
    <row r="18" spans="1:27">
      <c r="A18" s="386">
        <v>2.2999999999999998</v>
      </c>
      <c r="B18" s="406" t="s">
        <v>474</v>
      </c>
      <c r="C18" s="502"/>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row>
    <row r="19" spans="1:27">
      <c r="A19" s="386">
        <v>2.4</v>
      </c>
      <c r="B19" s="406" t="s">
        <v>475</v>
      </c>
      <c r="C19" s="502">
        <v>21068470.070000004</v>
      </c>
      <c r="D19" s="499">
        <v>21068470.070000004</v>
      </c>
      <c r="E19" s="499">
        <v>0</v>
      </c>
      <c r="F19" s="499">
        <v>0</v>
      </c>
      <c r="G19" s="499">
        <v>0</v>
      </c>
      <c r="H19" s="499">
        <v>0</v>
      </c>
      <c r="I19" s="499">
        <v>0</v>
      </c>
      <c r="J19" s="499">
        <v>0</v>
      </c>
      <c r="K19" s="499">
        <v>0</v>
      </c>
      <c r="L19" s="499">
        <v>0</v>
      </c>
      <c r="M19" s="499">
        <v>0</v>
      </c>
      <c r="N19" s="499">
        <v>0</v>
      </c>
      <c r="O19" s="499">
        <v>0</v>
      </c>
      <c r="P19" s="499">
        <v>0</v>
      </c>
      <c r="Q19" s="499">
        <v>0</v>
      </c>
      <c r="R19" s="499">
        <v>0</v>
      </c>
      <c r="S19" s="499">
        <v>0</v>
      </c>
      <c r="T19" s="499">
        <v>0</v>
      </c>
      <c r="U19" s="499">
        <v>0</v>
      </c>
      <c r="V19" s="499">
        <v>0</v>
      </c>
      <c r="W19" s="499">
        <v>0</v>
      </c>
      <c r="X19" s="499">
        <v>0</v>
      </c>
      <c r="Y19" s="499">
        <v>0</v>
      </c>
      <c r="Z19" s="499">
        <v>0</v>
      </c>
      <c r="AA19" s="499">
        <v>0</v>
      </c>
    </row>
    <row r="20" spans="1:27">
      <c r="A20" s="386">
        <v>2.5</v>
      </c>
      <c r="B20" s="406" t="s">
        <v>476</v>
      </c>
      <c r="C20" s="502">
        <v>13242243.829999998</v>
      </c>
      <c r="D20" s="499">
        <v>13242243.829999998</v>
      </c>
      <c r="E20" s="499">
        <v>0</v>
      </c>
      <c r="F20" s="499">
        <v>0</v>
      </c>
      <c r="G20" s="499">
        <v>0</v>
      </c>
      <c r="H20" s="499">
        <v>0</v>
      </c>
      <c r="I20" s="499">
        <v>0</v>
      </c>
      <c r="J20" s="499">
        <v>0</v>
      </c>
      <c r="K20" s="499">
        <v>0</v>
      </c>
      <c r="L20" s="499">
        <v>0</v>
      </c>
      <c r="M20" s="499">
        <v>0</v>
      </c>
      <c r="N20" s="499">
        <v>0</v>
      </c>
      <c r="O20" s="499">
        <v>0</v>
      </c>
      <c r="P20" s="499">
        <v>0</v>
      </c>
      <c r="Q20" s="499">
        <v>0</v>
      </c>
      <c r="R20" s="499">
        <v>0</v>
      </c>
      <c r="S20" s="499">
        <v>0</v>
      </c>
      <c r="T20" s="499">
        <v>0</v>
      </c>
      <c r="U20" s="499">
        <v>0</v>
      </c>
      <c r="V20" s="499">
        <v>0</v>
      </c>
      <c r="W20" s="499">
        <v>0</v>
      </c>
      <c r="X20" s="499">
        <v>0</v>
      </c>
      <c r="Y20" s="499">
        <v>0</v>
      </c>
      <c r="Z20" s="499">
        <v>0</v>
      </c>
      <c r="AA20" s="499">
        <v>0</v>
      </c>
    </row>
    <row r="21" spans="1:27">
      <c r="A21" s="386">
        <v>2.6</v>
      </c>
      <c r="B21" s="406" t="s">
        <v>477</v>
      </c>
      <c r="C21" s="502"/>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row>
    <row r="22" spans="1:27">
      <c r="A22" s="413">
        <v>3</v>
      </c>
      <c r="B22" s="390" t="s">
        <v>518</v>
      </c>
      <c r="C22" s="501">
        <f>SUM(C23:C28)</f>
        <v>187820823.80359998</v>
      </c>
      <c r="D22" s="501">
        <f>SUM(D23:D28)</f>
        <v>184711207.43359998</v>
      </c>
      <c r="E22" s="503"/>
      <c r="F22" s="503"/>
      <c r="G22" s="503"/>
      <c r="H22" s="501">
        <f>SUM(H23:H28)</f>
        <v>99806.03</v>
      </c>
      <c r="I22" s="503"/>
      <c r="J22" s="503"/>
      <c r="K22" s="503"/>
      <c r="L22" s="501">
        <f>SUM(L23:L28)</f>
        <v>3009810.34</v>
      </c>
      <c r="M22" s="503"/>
      <c r="N22" s="503"/>
      <c r="O22" s="503"/>
      <c r="P22" s="503"/>
      <c r="Q22" s="503"/>
      <c r="R22" s="503"/>
      <c r="S22" s="503"/>
      <c r="T22" s="501"/>
      <c r="U22" s="503"/>
      <c r="V22" s="503"/>
      <c r="W22" s="503"/>
      <c r="X22" s="503"/>
      <c r="Y22" s="503"/>
      <c r="Z22" s="503"/>
      <c r="AA22" s="503"/>
    </row>
    <row r="23" spans="1:27">
      <c r="A23" s="386">
        <v>3.1</v>
      </c>
      <c r="B23" s="406" t="s">
        <v>472</v>
      </c>
      <c r="C23" s="502"/>
      <c r="D23" s="499"/>
      <c r="E23" s="559"/>
      <c r="F23" s="559"/>
      <c r="G23" s="559"/>
      <c r="H23" s="499"/>
      <c r="I23" s="559"/>
      <c r="J23" s="559"/>
      <c r="K23" s="559"/>
      <c r="L23" s="499"/>
      <c r="M23" s="559"/>
      <c r="N23" s="559"/>
      <c r="O23" s="559"/>
      <c r="P23" s="559"/>
      <c r="Q23" s="559"/>
      <c r="R23" s="559"/>
      <c r="S23" s="559"/>
      <c r="T23" s="499"/>
      <c r="U23" s="503"/>
      <c r="V23" s="503"/>
      <c r="W23" s="503"/>
      <c r="X23" s="503"/>
      <c r="Y23" s="503"/>
      <c r="Z23" s="503"/>
      <c r="AA23" s="503"/>
    </row>
    <row r="24" spans="1:27">
      <c r="A24" s="386">
        <v>3.2</v>
      </c>
      <c r="B24" s="406" t="s">
        <v>473</v>
      </c>
      <c r="C24" s="502"/>
      <c r="D24" s="499"/>
      <c r="E24" s="559"/>
      <c r="F24" s="559"/>
      <c r="G24" s="559"/>
      <c r="H24" s="499"/>
      <c r="I24" s="559"/>
      <c r="J24" s="559"/>
      <c r="K24" s="559"/>
      <c r="L24" s="499"/>
      <c r="M24" s="559"/>
      <c r="N24" s="559"/>
      <c r="O24" s="559"/>
      <c r="P24" s="559"/>
      <c r="Q24" s="559"/>
      <c r="R24" s="559"/>
      <c r="S24" s="559"/>
      <c r="T24" s="499"/>
      <c r="U24" s="503"/>
      <c r="V24" s="503"/>
      <c r="W24" s="503"/>
      <c r="X24" s="503"/>
      <c r="Y24" s="503"/>
      <c r="Z24" s="503"/>
      <c r="AA24" s="503"/>
    </row>
    <row r="25" spans="1:27">
      <c r="A25" s="386">
        <v>3.3</v>
      </c>
      <c r="B25" s="406" t="s">
        <v>474</v>
      </c>
      <c r="C25" s="502"/>
      <c r="D25" s="499"/>
      <c r="E25" s="559"/>
      <c r="F25" s="559"/>
      <c r="G25" s="559"/>
      <c r="H25" s="499"/>
      <c r="I25" s="559"/>
      <c r="J25" s="559"/>
      <c r="K25" s="559"/>
      <c r="L25" s="499"/>
      <c r="M25" s="559"/>
      <c r="N25" s="559"/>
      <c r="O25" s="559"/>
      <c r="P25" s="559"/>
      <c r="Q25" s="559"/>
      <c r="R25" s="559"/>
      <c r="S25" s="559"/>
      <c r="T25" s="499"/>
      <c r="U25" s="503"/>
      <c r="V25" s="503"/>
      <c r="W25" s="503"/>
      <c r="X25" s="503"/>
      <c r="Y25" s="503"/>
      <c r="Z25" s="503"/>
      <c r="AA25" s="503"/>
    </row>
    <row r="26" spans="1:27">
      <c r="A26" s="386">
        <v>3.4</v>
      </c>
      <c r="B26" s="406" t="s">
        <v>475</v>
      </c>
      <c r="C26" s="502">
        <v>10093806.529999999</v>
      </c>
      <c r="D26" s="499">
        <v>10093806.529999999</v>
      </c>
      <c r="E26" s="559"/>
      <c r="F26" s="559"/>
      <c r="G26" s="559"/>
      <c r="H26" s="499">
        <v>0</v>
      </c>
      <c r="I26" s="559"/>
      <c r="J26" s="559"/>
      <c r="K26" s="559"/>
      <c r="L26" s="499">
        <v>0</v>
      </c>
      <c r="M26" s="559"/>
      <c r="N26" s="559"/>
      <c r="O26" s="559"/>
      <c r="P26" s="559"/>
      <c r="Q26" s="559"/>
      <c r="R26" s="559"/>
      <c r="S26" s="559"/>
      <c r="T26" s="499">
        <v>0</v>
      </c>
      <c r="U26" s="503"/>
      <c r="V26" s="503"/>
      <c r="W26" s="503"/>
      <c r="X26" s="503"/>
      <c r="Y26" s="503"/>
      <c r="Z26" s="503"/>
      <c r="AA26" s="503"/>
    </row>
    <row r="27" spans="1:27">
      <c r="A27" s="386">
        <v>3.5</v>
      </c>
      <c r="B27" s="406" t="s">
        <v>476</v>
      </c>
      <c r="C27" s="502">
        <v>172002257.64999998</v>
      </c>
      <c r="D27" s="499">
        <v>168893202.24999997</v>
      </c>
      <c r="E27" s="559"/>
      <c r="F27" s="559"/>
      <c r="G27" s="559"/>
      <c r="H27" s="499">
        <v>99750</v>
      </c>
      <c r="I27" s="559"/>
      <c r="J27" s="559"/>
      <c r="K27" s="559"/>
      <c r="L27" s="499">
        <v>3009305.4</v>
      </c>
      <c r="M27" s="559"/>
      <c r="N27" s="559"/>
      <c r="O27" s="559"/>
      <c r="P27" s="559"/>
      <c r="Q27" s="559"/>
      <c r="R27" s="559"/>
      <c r="S27" s="559"/>
      <c r="T27" s="499">
        <v>0</v>
      </c>
      <c r="U27" s="503"/>
      <c r="V27" s="503"/>
      <c r="W27" s="503"/>
      <c r="X27" s="503"/>
      <c r="Y27" s="503"/>
      <c r="Z27" s="503"/>
      <c r="AA27" s="503"/>
    </row>
    <row r="28" spans="1:27">
      <c r="A28" s="386">
        <v>3.6</v>
      </c>
      <c r="B28" s="406" t="s">
        <v>477</v>
      </c>
      <c r="C28" s="502">
        <v>5724759.6236000024</v>
      </c>
      <c r="D28" s="499">
        <v>5724198.6536000017</v>
      </c>
      <c r="E28" s="559"/>
      <c r="F28" s="559"/>
      <c r="G28" s="559"/>
      <c r="H28" s="499">
        <v>56.030000000006112</v>
      </c>
      <c r="I28" s="559"/>
      <c r="J28" s="559"/>
      <c r="K28" s="559"/>
      <c r="L28" s="499">
        <v>504.93999999999994</v>
      </c>
      <c r="M28" s="559"/>
      <c r="N28" s="559"/>
      <c r="O28" s="559"/>
      <c r="P28" s="559"/>
      <c r="Q28" s="559"/>
      <c r="R28" s="559"/>
      <c r="S28" s="559"/>
      <c r="T28" s="499">
        <v>0</v>
      </c>
      <c r="U28" s="503"/>
      <c r="V28" s="503"/>
      <c r="W28" s="503"/>
      <c r="X28" s="503"/>
      <c r="Y28" s="503"/>
      <c r="Z28" s="503"/>
      <c r="AA28" s="503"/>
    </row>
    <row r="30" spans="1:27">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row>
    <row r="31" spans="1:27">
      <c r="C31" s="560"/>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row>
    <row r="32" spans="1:27">
      <c r="C32" s="560"/>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0"/>
    </row>
    <row r="33" spans="3:27">
      <c r="C33" s="560"/>
      <c r="D33" s="560"/>
      <c r="E33" s="560"/>
      <c r="F33" s="560"/>
      <c r="G33" s="560"/>
      <c r="H33" s="560"/>
      <c r="I33" s="560"/>
      <c r="J33" s="560"/>
      <c r="K33" s="560"/>
      <c r="L33" s="560"/>
      <c r="M33" s="560"/>
      <c r="N33" s="560"/>
      <c r="O33" s="560"/>
      <c r="P33" s="560"/>
      <c r="Q33" s="560"/>
      <c r="R33" s="560"/>
      <c r="S33" s="560"/>
      <c r="T33" s="560"/>
      <c r="U33" s="560"/>
      <c r="V33" s="560"/>
      <c r="W33" s="560"/>
      <c r="X33" s="560"/>
      <c r="Y33" s="560"/>
      <c r="Z33" s="560"/>
      <c r="AA33" s="560"/>
    </row>
    <row r="34" spans="3:27">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row>
    <row r="35" spans="3:27">
      <c r="C35" s="560"/>
      <c r="D35" s="560"/>
      <c r="E35" s="560"/>
      <c r="F35" s="560"/>
      <c r="G35" s="560"/>
      <c r="H35" s="560"/>
      <c r="I35" s="560"/>
      <c r="J35" s="560"/>
      <c r="K35" s="560"/>
      <c r="L35" s="560"/>
      <c r="M35" s="560"/>
      <c r="N35" s="560"/>
      <c r="O35" s="560"/>
      <c r="P35" s="560"/>
      <c r="Q35" s="560"/>
      <c r="R35" s="560"/>
      <c r="S35" s="560"/>
      <c r="T35" s="560"/>
      <c r="U35" s="560"/>
      <c r="V35" s="560"/>
      <c r="W35" s="560"/>
      <c r="X35" s="560"/>
      <c r="Y35" s="560"/>
      <c r="Z35" s="560"/>
      <c r="AA35" s="560"/>
    </row>
    <row r="36" spans="3:27">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row>
    <row r="37" spans="3:27">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row>
    <row r="38" spans="3:27">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row>
    <row r="39" spans="3:27">
      <c r="C39" s="560"/>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row>
    <row r="40" spans="3:27">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row>
    <row r="41" spans="3:27">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row>
    <row r="42" spans="3:27">
      <c r="C42" s="560"/>
      <c r="D42" s="560"/>
      <c r="E42" s="560"/>
      <c r="F42" s="560"/>
      <c r="G42" s="560"/>
      <c r="H42" s="560"/>
      <c r="I42" s="560"/>
      <c r="J42" s="560"/>
      <c r="K42" s="560"/>
      <c r="L42" s="560"/>
      <c r="M42" s="560"/>
      <c r="N42" s="560"/>
      <c r="O42" s="560"/>
      <c r="P42" s="560"/>
      <c r="Q42" s="560"/>
      <c r="R42" s="560"/>
      <c r="S42" s="560"/>
      <c r="T42" s="560"/>
      <c r="U42" s="560"/>
      <c r="V42" s="560"/>
      <c r="W42" s="560"/>
      <c r="X42" s="560"/>
      <c r="Y42" s="560"/>
      <c r="Z42" s="560"/>
      <c r="AA42" s="560"/>
    </row>
    <row r="43" spans="3:27">
      <c r="C43" s="560"/>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row>
    <row r="44" spans="3:27">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row>
    <row r="45" spans="3:27">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row>
    <row r="46" spans="3:27">
      <c r="C46" s="560"/>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row>
    <row r="47" spans="3:27">
      <c r="C47" s="560"/>
      <c r="D47" s="560"/>
      <c r="E47" s="560"/>
      <c r="F47" s="560"/>
      <c r="G47" s="560"/>
      <c r="H47" s="560"/>
      <c r="I47" s="560"/>
      <c r="J47" s="560"/>
      <c r="K47" s="560"/>
      <c r="L47" s="560"/>
      <c r="M47" s="560"/>
      <c r="N47" s="560"/>
      <c r="O47" s="560"/>
      <c r="P47" s="560"/>
      <c r="Q47" s="560"/>
      <c r="R47" s="560"/>
      <c r="S47" s="560"/>
      <c r="T47" s="560"/>
      <c r="U47" s="560"/>
      <c r="V47" s="560"/>
      <c r="W47" s="560"/>
      <c r="X47" s="560"/>
      <c r="Y47" s="560"/>
      <c r="Z47" s="560"/>
      <c r="AA47" s="560"/>
    </row>
    <row r="48" spans="3:27">
      <c r="C48" s="560"/>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row>
    <row r="49" spans="3:27">
      <c r="C49" s="560"/>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row>
    <row r="50" spans="3:27">
      <c r="C50" s="560"/>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row>
    <row r="51" spans="3:27">
      <c r="C51" s="560"/>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row>
    <row r="52" spans="3:27">
      <c r="C52" s="560"/>
    </row>
    <row r="53" spans="3:27">
      <c r="C53" s="560"/>
    </row>
    <row r="54" spans="3:27">
      <c r="C54" s="560"/>
    </row>
    <row r="55" spans="3:27">
      <c r="C55" s="560"/>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44"/>
  <sheetViews>
    <sheetView showGridLines="0" zoomScaleNormal="100" workbookViewId="0"/>
  </sheetViews>
  <sheetFormatPr defaultColWidth="9.140625" defaultRowHeight="12.75"/>
  <cols>
    <col min="1" max="1" width="11.85546875" style="397" bestFit="1" customWidth="1"/>
    <col min="2" max="2" width="90.28515625" style="397" bestFit="1" customWidth="1"/>
    <col min="3" max="3" width="20.140625" style="397" customWidth="1"/>
    <col min="4" max="4" width="22.28515625" style="397" customWidth="1"/>
    <col min="5" max="7" width="17.140625" style="397" customWidth="1"/>
    <col min="8" max="8" width="22.28515625" style="397" customWidth="1"/>
    <col min="9" max="10" width="17.140625" style="397" customWidth="1"/>
    <col min="11" max="27" width="22.28515625" style="397" customWidth="1"/>
    <col min="28" max="16384" width="9.140625" style="397"/>
  </cols>
  <sheetData>
    <row r="1" spans="1:27" ht="13.5">
      <c r="A1" s="308" t="s">
        <v>30</v>
      </c>
      <c r="B1" s="384" t="str">
        <f>'Info '!C2</f>
        <v>JSC Cartu Bank</v>
      </c>
    </row>
    <row r="2" spans="1:27">
      <c r="A2" s="308" t="s">
        <v>31</v>
      </c>
      <c r="B2" s="556">
        <f>'1. key ratios '!B2</f>
        <v>45382</v>
      </c>
    </row>
    <row r="3" spans="1:27">
      <c r="A3" s="309" t="s">
        <v>480</v>
      </c>
      <c r="C3" s="399"/>
    </row>
    <row r="4" spans="1:27" ht="13.5" thickBot="1">
      <c r="A4" s="309"/>
      <c r="B4" s="399"/>
      <c r="C4" s="399"/>
    </row>
    <row r="5" spans="1:27" ht="13.5" customHeight="1">
      <c r="A5" s="743" t="s">
        <v>686</v>
      </c>
      <c r="B5" s="744"/>
      <c r="C5" s="752" t="s">
        <v>685</v>
      </c>
      <c r="D5" s="753"/>
      <c r="E5" s="753"/>
      <c r="F5" s="753"/>
      <c r="G5" s="753"/>
      <c r="H5" s="753"/>
      <c r="I5" s="753"/>
      <c r="J5" s="753"/>
      <c r="K5" s="753"/>
      <c r="L5" s="753"/>
      <c r="M5" s="753"/>
      <c r="N5" s="753"/>
      <c r="O5" s="753"/>
      <c r="P5" s="753"/>
      <c r="Q5" s="753"/>
      <c r="R5" s="753"/>
      <c r="S5" s="754"/>
      <c r="T5" s="420"/>
      <c r="U5" s="420"/>
      <c r="V5" s="420"/>
      <c r="W5" s="420"/>
      <c r="X5" s="420"/>
      <c r="Y5" s="420"/>
      <c r="Z5" s="420"/>
      <c r="AA5" s="419"/>
    </row>
    <row r="6" spans="1:27" ht="12" customHeight="1">
      <c r="A6" s="745"/>
      <c r="B6" s="746"/>
      <c r="C6" s="749" t="s">
        <v>64</v>
      </c>
      <c r="D6" s="741" t="s">
        <v>682</v>
      </c>
      <c r="E6" s="741"/>
      <c r="F6" s="741"/>
      <c r="G6" s="741"/>
      <c r="H6" s="741" t="s">
        <v>681</v>
      </c>
      <c r="I6" s="741"/>
      <c r="J6" s="741"/>
      <c r="K6" s="741"/>
      <c r="L6" s="417"/>
      <c r="M6" s="742" t="s">
        <v>680</v>
      </c>
      <c r="N6" s="742"/>
      <c r="O6" s="742"/>
      <c r="P6" s="742"/>
      <c r="Q6" s="742"/>
      <c r="R6" s="742"/>
      <c r="S6" s="751"/>
      <c r="T6" s="420"/>
      <c r="U6" s="730" t="s">
        <v>679</v>
      </c>
      <c r="V6" s="730"/>
      <c r="W6" s="730"/>
      <c r="X6" s="730"/>
      <c r="Y6" s="730"/>
      <c r="Z6" s="730"/>
      <c r="AA6" s="723"/>
    </row>
    <row r="7" spans="1:27" ht="25.5">
      <c r="A7" s="747"/>
      <c r="B7" s="748"/>
      <c r="C7" s="750"/>
      <c r="D7" s="416"/>
      <c r="E7" s="394" t="s">
        <v>470</v>
      </c>
      <c r="F7" s="394" t="s">
        <v>677</v>
      </c>
      <c r="G7" s="396" t="s">
        <v>678</v>
      </c>
      <c r="H7" s="398"/>
      <c r="I7" s="394" t="s">
        <v>470</v>
      </c>
      <c r="J7" s="394" t="s">
        <v>677</v>
      </c>
      <c r="K7" s="396" t="s">
        <v>678</v>
      </c>
      <c r="L7" s="415"/>
      <c r="M7" s="394" t="s">
        <v>470</v>
      </c>
      <c r="N7" s="394" t="s">
        <v>677</v>
      </c>
      <c r="O7" s="394" t="s">
        <v>676</v>
      </c>
      <c r="P7" s="394" t="s">
        <v>675</v>
      </c>
      <c r="Q7" s="394" t="s">
        <v>674</v>
      </c>
      <c r="R7" s="394" t="s">
        <v>673</v>
      </c>
      <c r="S7" s="441" t="s">
        <v>672</v>
      </c>
      <c r="T7" s="440"/>
      <c r="U7" s="394" t="s">
        <v>470</v>
      </c>
      <c r="V7" s="394" t="s">
        <v>677</v>
      </c>
      <c r="W7" s="394" t="s">
        <v>676</v>
      </c>
      <c r="X7" s="394" t="s">
        <v>675</v>
      </c>
      <c r="Y7" s="394" t="s">
        <v>674</v>
      </c>
      <c r="Z7" s="394" t="s">
        <v>673</v>
      </c>
      <c r="AA7" s="394" t="s">
        <v>672</v>
      </c>
    </row>
    <row r="8" spans="1:27">
      <c r="A8" s="439">
        <v>1</v>
      </c>
      <c r="B8" s="438" t="s">
        <v>471</v>
      </c>
      <c r="C8" s="598">
        <v>853666619.43430209</v>
      </c>
      <c r="D8" s="599">
        <v>682007768.96163213</v>
      </c>
      <c r="E8" s="599">
        <v>2375956.5741791669</v>
      </c>
      <c r="F8" s="599">
        <v>3.07</v>
      </c>
      <c r="G8" s="599">
        <v>0</v>
      </c>
      <c r="H8" s="599">
        <v>28697789.227403227</v>
      </c>
      <c r="I8" s="599">
        <v>367876.99628248741</v>
      </c>
      <c r="J8" s="599">
        <v>994023.03638703318</v>
      </c>
      <c r="K8" s="599">
        <v>0</v>
      </c>
      <c r="L8" s="599">
        <v>141570209.43501815</v>
      </c>
      <c r="M8" s="599">
        <v>664030.09574946132</v>
      </c>
      <c r="N8" s="599">
        <v>9209060.9474687539</v>
      </c>
      <c r="O8" s="599">
        <v>2003657.8703590722</v>
      </c>
      <c r="P8" s="599">
        <v>5482236.9289556434</v>
      </c>
      <c r="Q8" s="599">
        <v>22483661.744783305</v>
      </c>
      <c r="R8" s="599">
        <v>12281252.737000694</v>
      </c>
      <c r="S8" s="599">
        <v>29391766.319434408</v>
      </c>
      <c r="T8" s="599">
        <v>1390851.8102489999</v>
      </c>
      <c r="U8" s="599">
        <v>0</v>
      </c>
      <c r="V8" s="599">
        <v>625099.82768600003</v>
      </c>
      <c r="W8" s="599">
        <v>0</v>
      </c>
      <c r="X8" s="599">
        <v>0</v>
      </c>
      <c r="Y8" s="599">
        <v>0</v>
      </c>
      <c r="Z8" s="599">
        <v>0</v>
      </c>
      <c r="AA8" s="600">
        <v>0</v>
      </c>
    </row>
    <row r="9" spans="1:27">
      <c r="A9" s="431">
        <v>1.1000000000000001</v>
      </c>
      <c r="B9" s="437" t="s">
        <v>481</v>
      </c>
      <c r="C9" s="601">
        <v>850112605.58472753</v>
      </c>
      <c r="D9" s="599">
        <v>678796075.20361328</v>
      </c>
      <c r="E9" s="599">
        <v>2375956.5741791669</v>
      </c>
      <c r="F9" s="599">
        <v>0</v>
      </c>
      <c r="G9" s="599">
        <v>0</v>
      </c>
      <c r="H9" s="599">
        <v>28688204.766380068</v>
      </c>
      <c r="I9" s="599">
        <v>367876.99628248741</v>
      </c>
      <c r="J9" s="599">
        <v>991574.91638703318</v>
      </c>
      <c r="K9" s="599">
        <v>0</v>
      </c>
      <c r="L9" s="599">
        <v>141237473.80448622</v>
      </c>
      <c r="M9" s="599">
        <v>664030.09574946132</v>
      </c>
      <c r="N9" s="599">
        <v>9208444.8454687539</v>
      </c>
      <c r="O9" s="599">
        <v>2002949.1670590716</v>
      </c>
      <c r="P9" s="599">
        <v>5478942.0591556458</v>
      </c>
      <c r="Q9" s="599">
        <v>22468145.566083319</v>
      </c>
      <c r="R9" s="599">
        <v>12229266.302200707</v>
      </c>
      <c r="S9" s="599">
        <v>29196237.827502437</v>
      </c>
      <c r="T9" s="599">
        <v>1390851.8102489999</v>
      </c>
      <c r="U9" s="599">
        <v>0</v>
      </c>
      <c r="V9" s="599">
        <v>625099.82768600003</v>
      </c>
      <c r="W9" s="599">
        <v>0</v>
      </c>
      <c r="X9" s="599">
        <v>0</v>
      </c>
      <c r="Y9" s="599">
        <v>0</v>
      </c>
      <c r="Z9" s="599">
        <v>0</v>
      </c>
      <c r="AA9" s="600">
        <v>0</v>
      </c>
    </row>
    <row r="10" spans="1:27">
      <c r="A10" s="435" t="s">
        <v>14</v>
      </c>
      <c r="B10" s="436" t="s">
        <v>482</v>
      </c>
      <c r="C10" s="601">
        <v>775350204.65266371</v>
      </c>
      <c r="D10" s="599">
        <v>616286505.06181693</v>
      </c>
      <c r="E10" s="599">
        <v>2375956.5741791669</v>
      </c>
      <c r="F10" s="599">
        <v>0</v>
      </c>
      <c r="G10" s="599">
        <v>0</v>
      </c>
      <c r="H10" s="599">
        <v>28682980.896380067</v>
      </c>
      <c r="I10" s="599">
        <v>367876.99628248741</v>
      </c>
      <c r="J10" s="599">
        <v>991574.91638703318</v>
      </c>
      <c r="K10" s="599">
        <v>0</v>
      </c>
      <c r="L10" s="599">
        <v>128989866.8842188</v>
      </c>
      <c r="M10" s="599">
        <v>664030.09574946132</v>
      </c>
      <c r="N10" s="599">
        <v>9208444.8454687539</v>
      </c>
      <c r="O10" s="599">
        <v>2002949.1670590716</v>
      </c>
      <c r="P10" s="599">
        <v>4521089.5932770036</v>
      </c>
      <c r="Q10" s="599">
        <v>22448810.533117171</v>
      </c>
      <c r="R10" s="599">
        <v>11922929.742200706</v>
      </c>
      <c r="S10" s="599">
        <v>29196237.827502437</v>
      </c>
      <c r="T10" s="599">
        <v>1390851.8102489999</v>
      </c>
      <c r="U10" s="599">
        <v>0</v>
      </c>
      <c r="V10" s="599">
        <v>625099.82768600003</v>
      </c>
      <c r="W10" s="599">
        <v>0</v>
      </c>
      <c r="X10" s="599">
        <v>0</v>
      </c>
      <c r="Y10" s="599">
        <v>0</v>
      </c>
      <c r="Z10" s="599">
        <v>0</v>
      </c>
      <c r="AA10" s="600">
        <v>0</v>
      </c>
    </row>
    <row r="11" spans="1:27">
      <c r="A11" s="433" t="s">
        <v>483</v>
      </c>
      <c r="B11" s="434" t="s">
        <v>484</v>
      </c>
      <c r="C11" s="601">
        <v>319861618.11930823</v>
      </c>
      <c r="D11" s="599">
        <v>234543237.62705773</v>
      </c>
      <c r="E11" s="599">
        <v>2375956.5741791669</v>
      </c>
      <c r="F11" s="599">
        <v>0</v>
      </c>
      <c r="G11" s="599">
        <v>0</v>
      </c>
      <c r="H11" s="599">
        <v>19039617.017861377</v>
      </c>
      <c r="I11" s="599">
        <v>367876.99628248741</v>
      </c>
      <c r="J11" s="599">
        <v>243450.19045809371</v>
      </c>
      <c r="K11" s="599">
        <v>0</v>
      </c>
      <c r="L11" s="599">
        <v>64887911.66414015</v>
      </c>
      <c r="M11" s="599">
        <v>0</v>
      </c>
      <c r="N11" s="599">
        <v>3192209.1509524267</v>
      </c>
      <c r="O11" s="599">
        <v>2002949.1670590716</v>
      </c>
      <c r="P11" s="599">
        <v>1529507.5287660025</v>
      </c>
      <c r="Q11" s="599">
        <v>1650830.5793559789</v>
      </c>
      <c r="R11" s="599">
        <v>8790629.0121485107</v>
      </c>
      <c r="S11" s="599">
        <v>4033494.7491854243</v>
      </c>
      <c r="T11" s="599">
        <v>1390851.8102489999</v>
      </c>
      <c r="U11" s="599">
        <v>0</v>
      </c>
      <c r="V11" s="599">
        <v>625099.82768600003</v>
      </c>
      <c r="W11" s="599">
        <v>0</v>
      </c>
      <c r="X11" s="599">
        <v>0</v>
      </c>
      <c r="Y11" s="599">
        <v>0</v>
      </c>
      <c r="Z11" s="599">
        <v>0</v>
      </c>
      <c r="AA11" s="600">
        <v>0</v>
      </c>
    </row>
    <row r="12" spans="1:27">
      <c r="A12" s="433" t="s">
        <v>485</v>
      </c>
      <c r="B12" s="434" t="s">
        <v>486</v>
      </c>
      <c r="C12" s="601">
        <v>36227780.686300837</v>
      </c>
      <c r="D12" s="599">
        <v>6754609.6353145689</v>
      </c>
      <c r="E12" s="599">
        <v>0</v>
      </c>
      <c r="F12" s="599">
        <v>0</v>
      </c>
      <c r="G12" s="599">
        <v>0</v>
      </c>
      <c r="H12" s="599">
        <v>887248.01851868629</v>
      </c>
      <c r="I12" s="599">
        <v>0</v>
      </c>
      <c r="J12" s="599">
        <v>748124.72592893941</v>
      </c>
      <c r="K12" s="599">
        <v>0</v>
      </c>
      <c r="L12" s="599">
        <v>28585923.032467581</v>
      </c>
      <c r="M12" s="599">
        <v>0</v>
      </c>
      <c r="N12" s="599">
        <v>0</v>
      </c>
      <c r="O12" s="599">
        <v>0</v>
      </c>
      <c r="P12" s="599">
        <v>0</v>
      </c>
      <c r="Q12" s="599">
        <v>0</v>
      </c>
      <c r="R12" s="599">
        <v>434459.8</v>
      </c>
      <c r="S12" s="599">
        <v>22814379.629296008</v>
      </c>
      <c r="T12" s="599">
        <v>0</v>
      </c>
      <c r="U12" s="599">
        <v>0</v>
      </c>
      <c r="V12" s="599">
        <v>0</v>
      </c>
      <c r="W12" s="599">
        <v>0</v>
      </c>
      <c r="X12" s="599">
        <v>0</v>
      </c>
      <c r="Y12" s="599">
        <v>0</v>
      </c>
      <c r="Z12" s="599">
        <v>0</v>
      </c>
      <c r="AA12" s="600">
        <v>0</v>
      </c>
    </row>
    <row r="13" spans="1:27">
      <c r="A13" s="433" t="s">
        <v>487</v>
      </c>
      <c r="B13" s="434" t="s">
        <v>488</v>
      </c>
      <c r="C13" s="601">
        <v>16982900.485013451</v>
      </c>
      <c r="D13" s="599">
        <v>4774515.4019634426</v>
      </c>
      <c r="E13" s="599">
        <v>0</v>
      </c>
      <c r="F13" s="599">
        <v>0</v>
      </c>
      <c r="G13" s="599">
        <v>0</v>
      </c>
      <c r="H13" s="599">
        <v>8756115.8599999994</v>
      </c>
      <c r="I13" s="599">
        <v>0</v>
      </c>
      <c r="J13" s="599">
        <v>0</v>
      </c>
      <c r="K13" s="599">
        <v>0</v>
      </c>
      <c r="L13" s="599">
        <v>3452269.2230500001</v>
      </c>
      <c r="M13" s="599">
        <v>0</v>
      </c>
      <c r="N13" s="599">
        <v>2919496.2378839999</v>
      </c>
      <c r="O13" s="599">
        <v>0</v>
      </c>
      <c r="P13" s="599">
        <v>0</v>
      </c>
      <c r="Q13" s="599">
        <v>0</v>
      </c>
      <c r="R13" s="599">
        <v>0</v>
      </c>
      <c r="S13" s="599">
        <v>532772.98516599997</v>
      </c>
      <c r="T13" s="599">
        <v>0</v>
      </c>
      <c r="U13" s="599">
        <v>0</v>
      </c>
      <c r="V13" s="599">
        <v>0</v>
      </c>
      <c r="W13" s="599">
        <v>0</v>
      </c>
      <c r="X13" s="599">
        <v>0</v>
      </c>
      <c r="Y13" s="599">
        <v>0</v>
      </c>
      <c r="Z13" s="599">
        <v>0</v>
      </c>
      <c r="AA13" s="600">
        <v>0</v>
      </c>
    </row>
    <row r="14" spans="1:27">
      <c r="A14" s="433" t="s">
        <v>489</v>
      </c>
      <c r="B14" s="434" t="s">
        <v>490</v>
      </c>
      <c r="C14" s="601">
        <v>402277905.36204243</v>
      </c>
      <c r="D14" s="599">
        <v>370214142.39748126</v>
      </c>
      <c r="E14" s="599">
        <v>0</v>
      </c>
      <c r="F14" s="599">
        <v>0</v>
      </c>
      <c r="G14" s="599">
        <v>0</v>
      </c>
      <c r="H14" s="599">
        <v>0</v>
      </c>
      <c r="I14" s="599">
        <v>0</v>
      </c>
      <c r="J14" s="599">
        <v>0</v>
      </c>
      <c r="K14" s="599">
        <v>0</v>
      </c>
      <c r="L14" s="599">
        <v>32063762.964561176</v>
      </c>
      <c r="M14" s="599">
        <v>664030.09574946132</v>
      </c>
      <c r="N14" s="599">
        <v>3096739.4566323278</v>
      </c>
      <c r="O14" s="599">
        <v>0</v>
      </c>
      <c r="P14" s="599">
        <v>2991582.0645110002</v>
      </c>
      <c r="Q14" s="599">
        <v>20797979.953761194</v>
      </c>
      <c r="R14" s="599">
        <v>2697840.9300521957</v>
      </c>
      <c r="S14" s="599">
        <v>1815590.463855</v>
      </c>
      <c r="T14" s="599">
        <v>0</v>
      </c>
      <c r="U14" s="599">
        <v>0</v>
      </c>
      <c r="V14" s="599">
        <v>0</v>
      </c>
      <c r="W14" s="599">
        <v>0</v>
      </c>
      <c r="X14" s="599">
        <v>0</v>
      </c>
      <c r="Y14" s="599">
        <v>0</v>
      </c>
      <c r="Z14" s="599">
        <v>0</v>
      </c>
      <c r="AA14" s="600">
        <v>0</v>
      </c>
    </row>
    <row r="15" spans="1:27">
      <c r="A15" s="432">
        <v>1.2</v>
      </c>
      <c r="B15" s="430" t="s">
        <v>684</v>
      </c>
      <c r="C15" s="601">
        <v>48642456.845600396</v>
      </c>
      <c r="D15" s="599">
        <v>10630594.854089996</v>
      </c>
      <c r="E15" s="599">
        <v>8352.277082299448</v>
      </c>
      <c r="F15" s="599">
        <v>0</v>
      </c>
      <c r="G15" s="599">
        <v>0</v>
      </c>
      <c r="H15" s="599">
        <v>889896.49024620675</v>
      </c>
      <c r="I15" s="599">
        <v>77230.439014372241</v>
      </c>
      <c r="J15" s="599">
        <v>4019.5619796334545</v>
      </c>
      <c r="K15" s="599">
        <v>0</v>
      </c>
      <c r="L15" s="599">
        <v>37116834.425381236</v>
      </c>
      <c r="M15" s="599">
        <v>139403.48630903976</v>
      </c>
      <c r="N15" s="599">
        <v>1522472.0671324865</v>
      </c>
      <c r="O15" s="599">
        <v>10014.745833799065</v>
      </c>
      <c r="P15" s="599">
        <v>2450901.6781629114</v>
      </c>
      <c r="Q15" s="599">
        <v>6451374.3680058988</v>
      </c>
      <c r="R15" s="599">
        <v>829056.5386956369</v>
      </c>
      <c r="S15" s="599">
        <v>6532278.1225541634</v>
      </c>
      <c r="T15" s="599">
        <v>5131.0758829983861</v>
      </c>
      <c r="U15" s="599">
        <v>0</v>
      </c>
      <c r="V15" s="599">
        <v>3125.4991384300583</v>
      </c>
      <c r="W15" s="599">
        <v>0</v>
      </c>
      <c r="X15" s="599">
        <v>0</v>
      </c>
      <c r="Y15" s="599">
        <v>0</v>
      </c>
      <c r="Z15" s="599">
        <v>0</v>
      </c>
      <c r="AA15" s="600">
        <v>0</v>
      </c>
    </row>
    <row r="16" spans="1:27">
      <c r="A16" s="431">
        <v>1.3</v>
      </c>
      <c r="B16" s="430" t="s">
        <v>529</v>
      </c>
      <c r="C16" s="602"/>
      <c r="D16" s="603"/>
      <c r="E16" s="603"/>
      <c r="F16" s="603"/>
      <c r="G16" s="603"/>
      <c r="H16" s="603"/>
      <c r="I16" s="603"/>
      <c r="J16" s="603"/>
      <c r="K16" s="603"/>
      <c r="L16" s="603"/>
      <c r="M16" s="603"/>
      <c r="N16" s="603"/>
      <c r="O16" s="603"/>
      <c r="P16" s="603"/>
      <c r="Q16" s="603"/>
      <c r="R16" s="603"/>
      <c r="S16" s="603"/>
      <c r="T16" s="603"/>
      <c r="U16" s="603"/>
      <c r="V16" s="603"/>
      <c r="W16" s="603"/>
      <c r="X16" s="603"/>
      <c r="Y16" s="603"/>
      <c r="Z16" s="603"/>
      <c r="AA16" s="604"/>
    </row>
    <row r="17" spans="1:27">
      <c r="A17" s="427" t="s">
        <v>491</v>
      </c>
      <c r="B17" s="429" t="s">
        <v>492</v>
      </c>
      <c r="C17" s="605">
        <v>821444722.46100724</v>
      </c>
      <c r="D17" s="599">
        <v>654979830.86053264</v>
      </c>
      <c r="E17" s="599">
        <v>2375956.5741791669</v>
      </c>
      <c r="F17" s="599">
        <v>0</v>
      </c>
      <c r="G17" s="599">
        <v>0</v>
      </c>
      <c r="H17" s="599">
        <v>28688204.766380068</v>
      </c>
      <c r="I17" s="599">
        <v>367876.99628248741</v>
      </c>
      <c r="J17" s="599">
        <v>991574.91638703318</v>
      </c>
      <c r="K17" s="599">
        <v>0</v>
      </c>
      <c r="L17" s="599">
        <v>136385835.02384698</v>
      </c>
      <c r="M17" s="599">
        <v>602743.98114822188</v>
      </c>
      <c r="N17" s="599">
        <v>9072176.6503995955</v>
      </c>
      <c r="O17" s="599">
        <v>2002949.1670590716</v>
      </c>
      <c r="P17" s="599">
        <v>4525294.7525744382</v>
      </c>
      <c r="Q17" s="599">
        <v>22459052.673117172</v>
      </c>
      <c r="R17" s="599">
        <v>11876077.258347748</v>
      </c>
      <c r="S17" s="599">
        <v>28882376.183441985</v>
      </c>
      <c r="T17" s="599">
        <v>1390851.8102489999</v>
      </c>
      <c r="U17" s="599">
        <v>0</v>
      </c>
      <c r="V17" s="599">
        <v>625099.82768600003</v>
      </c>
      <c r="W17" s="599">
        <v>0</v>
      </c>
      <c r="X17" s="599">
        <v>0</v>
      </c>
      <c r="Y17" s="599">
        <v>0</v>
      </c>
      <c r="Z17" s="599">
        <v>0</v>
      </c>
      <c r="AA17" s="600">
        <v>0</v>
      </c>
    </row>
    <row r="18" spans="1:27">
      <c r="A18" s="425" t="s">
        <v>493</v>
      </c>
      <c r="B18" s="426" t="s">
        <v>494</v>
      </c>
      <c r="C18" s="605">
        <v>663584926.23856342</v>
      </c>
      <c r="D18" s="599">
        <v>508743198.49300253</v>
      </c>
      <c r="E18" s="599">
        <v>2375956.5741791669</v>
      </c>
      <c r="F18" s="599">
        <v>0</v>
      </c>
      <c r="G18" s="599">
        <v>0</v>
      </c>
      <c r="H18" s="599">
        <v>28682980.896380067</v>
      </c>
      <c r="I18" s="599">
        <v>367876.99628248741</v>
      </c>
      <c r="J18" s="599">
        <v>991574.91638703318</v>
      </c>
      <c r="K18" s="599">
        <v>0</v>
      </c>
      <c r="L18" s="599">
        <v>124767895.03893289</v>
      </c>
      <c r="M18" s="599">
        <v>353517.01628561231</v>
      </c>
      <c r="N18" s="599">
        <v>8449329.6657324806</v>
      </c>
      <c r="O18" s="599">
        <v>2002949.1670590716</v>
      </c>
      <c r="P18" s="599">
        <v>2774689.869495796</v>
      </c>
      <c r="Q18" s="599">
        <v>21985521.429355983</v>
      </c>
      <c r="R18" s="599">
        <v>11294136.627717748</v>
      </c>
      <c r="S18" s="599">
        <v>28882376.183441985</v>
      </c>
      <c r="T18" s="599">
        <v>1390851.8102489999</v>
      </c>
      <c r="U18" s="599">
        <v>0</v>
      </c>
      <c r="V18" s="599">
        <v>625099.82768600003</v>
      </c>
      <c r="W18" s="599">
        <v>0</v>
      </c>
      <c r="X18" s="599">
        <v>0</v>
      </c>
      <c r="Y18" s="599">
        <v>0</v>
      </c>
      <c r="Z18" s="599">
        <v>0</v>
      </c>
      <c r="AA18" s="600">
        <v>0</v>
      </c>
    </row>
    <row r="19" spans="1:27">
      <c r="A19" s="427" t="s">
        <v>495</v>
      </c>
      <c r="B19" s="428" t="s">
        <v>496</v>
      </c>
      <c r="C19" s="605">
        <v>1067179644.8381442</v>
      </c>
      <c r="D19" s="599">
        <v>915160479.79838943</v>
      </c>
      <c r="E19" s="599">
        <v>3221239.0983414315</v>
      </c>
      <c r="F19" s="599">
        <v>0</v>
      </c>
      <c r="G19" s="599">
        <v>0</v>
      </c>
      <c r="H19" s="599">
        <v>36763749.63633702</v>
      </c>
      <c r="I19" s="599">
        <v>677292.22201582405</v>
      </c>
      <c r="J19" s="599">
        <v>1153883.8836129669</v>
      </c>
      <c r="K19" s="599">
        <v>0</v>
      </c>
      <c r="L19" s="599">
        <v>104024177.31366749</v>
      </c>
      <c r="M19" s="599">
        <v>150454.39192932501</v>
      </c>
      <c r="N19" s="599">
        <v>4791261.6725078821</v>
      </c>
      <c r="O19" s="599">
        <v>2919350.5173945636</v>
      </c>
      <c r="P19" s="599">
        <v>1787481.1634111265</v>
      </c>
      <c r="Q19" s="599">
        <v>12869861.606882831</v>
      </c>
      <c r="R19" s="599">
        <v>9183753.61113845</v>
      </c>
      <c r="S19" s="599">
        <v>17559847.519459985</v>
      </c>
      <c r="T19" s="599">
        <v>11231238.089751</v>
      </c>
      <c r="U19" s="599">
        <v>0</v>
      </c>
      <c r="V19" s="599">
        <v>1288563.1723139999</v>
      </c>
      <c r="W19" s="599">
        <v>0</v>
      </c>
      <c r="X19" s="599">
        <v>0</v>
      </c>
      <c r="Y19" s="599">
        <v>0</v>
      </c>
      <c r="Z19" s="599">
        <v>0</v>
      </c>
      <c r="AA19" s="600">
        <v>0</v>
      </c>
    </row>
    <row r="20" spans="1:27">
      <c r="A20" s="425" t="s">
        <v>497</v>
      </c>
      <c r="B20" s="426" t="s">
        <v>494</v>
      </c>
      <c r="C20" s="605">
        <v>586003702.80718088</v>
      </c>
      <c r="D20" s="599">
        <v>462461442.1976819</v>
      </c>
      <c r="E20" s="599">
        <v>3201494.8881596937</v>
      </c>
      <c r="F20" s="599">
        <v>0</v>
      </c>
      <c r="G20" s="599">
        <v>0</v>
      </c>
      <c r="H20" s="599">
        <v>32432120.344624039</v>
      </c>
      <c r="I20" s="599">
        <v>599814.88930282847</v>
      </c>
      <c r="J20" s="599">
        <v>1153883.8836129669</v>
      </c>
      <c r="K20" s="599">
        <v>0</v>
      </c>
      <c r="L20" s="599">
        <v>79878902.175123855</v>
      </c>
      <c r="M20" s="599">
        <v>0</v>
      </c>
      <c r="N20" s="599">
        <v>2650010.7653722502</v>
      </c>
      <c r="O20" s="599">
        <v>2020482.3621063891</v>
      </c>
      <c r="P20" s="599">
        <v>1659328.3479822648</v>
      </c>
      <c r="Q20" s="599">
        <v>2311260.4206440216</v>
      </c>
      <c r="R20" s="599">
        <v>7463422.8877684539</v>
      </c>
      <c r="S20" s="599">
        <v>12993727.880934343</v>
      </c>
      <c r="T20" s="599">
        <v>11231238.089751</v>
      </c>
      <c r="U20" s="599">
        <v>0</v>
      </c>
      <c r="V20" s="599">
        <v>1288563.1723139999</v>
      </c>
      <c r="W20" s="599">
        <v>0</v>
      </c>
      <c r="X20" s="599">
        <v>0</v>
      </c>
      <c r="Y20" s="599">
        <v>0</v>
      </c>
      <c r="Z20" s="599">
        <v>0</v>
      </c>
      <c r="AA20" s="600">
        <v>0</v>
      </c>
    </row>
    <row r="21" spans="1:27">
      <c r="A21" s="424">
        <v>1.4</v>
      </c>
      <c r="B21" s="423" t="s">
        <v>498</v>
      </c>
      <c r="C21" s="605">
        <v>5446598.6000000006</v>
      </c>
      <c r="D21" s="599">
        <v>5140262.040000001</v>
      </c>
      <c r="E21" s="599">
        <v>0</v>
      </c>
      <c r="F21" s="599">
        <v>0</v>
      </c>
      <c r="G21" s="599">
        <v>0</v>
      </c>
      <c r="H21" s="599">
        <v>0</v>
      </c>
      <c r="I21" s="599">
        <v>0</v>
      </c>
      <c r="J21" s="599">
        <v>0</v>
      </c>
      <c r="K21" s="599">
        <v>0</v>
      </c>
      <c r="L21" s="599">
        <v>306336.56</v>
      </c>
      <c r="M21" s="599">
        <v>0</v>
      </c>
      <c r="N21" s="599">
        <v>0</v>
      </c>
      <c r="O21" s="599">
        <v>0</v>
      </c>
      <c r="P21" s="599">
        <v>0</v>
      </c>
      <c r="Q21" s="599">
        <v>0</v>
      </c>
      <c r="R21" s="599">
        <v>306336.56</v>
      </c>
      <c r="S21" s="599">
        <v>0</v>
      </c>
      <c r="T21" s="599">
        <v>0</v>
      </c>
      <c r="U21" s="599">
        <v>0</v>
      </c>
      <c r="V21" s="599">
        <v>0</v>
      </c>
      <c r="W21" s="599">
        <v>0</v>
      </c>
      <c r="X21" s="599">
        <v>0</v>
      </c>
      <c r="Y21" s="599">
        <v>0</v>
      </c>
      <c r="Z21" s="599">
        <v>0</v>
      </c>
      <c r="AA21" s="600">
        <v>0</v>
      </c>
    </row>
    <row r="22" spans="1:27" ht="13.5" thickBot="1">
      <c r="A22" s="422">
        <v>1.5</v>
      </c>
      <c r="B22" s="421" t="s">
        <v>499</v>
      </c>
      <c r="C22" s="606">
        <v>0</v>
      </c>
      <c r="D22" s="607">
        <v>0</v>
      </c>
      <c r="E22" s="607">
        <v>0</v>
      </c>
      <c r="F22" s="607">
        <v>0</v>
      </c>
      <c r="G22" s="607">
        <v>0</v>
      </c>
      <c r="H22" s="607">
        <v>0</v>
      </c>
      <c r="I22" s="607">
        <v>0</v>
      </c>
      <c r="J22" s="607">
        <v>0</v>
      </c>
      <c r="K22" s="607">
        <v>0</v>
      </c>
      <c r="L22" s="607">
        <v>0</v>
      </c>
      <c r="M22" s="607">
        <v>0</v>
      </c>
      <c r="N22" s="607">
        <v>0</v>
      </c>
      <c r="O22" s="607">
        <v>0</v>
      </c>
      <c r="P22" s="607">
        <v>0</v>
      </c>
      <c r="Q22" s="607">
        <v>0</v>
      </c>
      <c r="R22" s="607">
        <v>0</v>
      </c>
      <c r="S22" s="607">
        <v>0</v>
      </c>
      <c r="T22" s="607">
        <v>0</v>
      </c>
      <c r="U22" s="607">
        <v>0</v>
      </c>
      <c r="V22" s="607">
        <v>0</v>
      </c>
      <c r="W22" s="607">
        <v>0</v>
      </c>
      <c r="X22" s="607">
        <v>0</v>
      </c>
      <c r="Y22" s="607">
        <v>0</v>
      </c>
      <c r="Z22" s="607">
        <v>0</v>
      </c>
      <c r="AA22" s="608">
        <v>0</v>
      </c>
    </row>
    <row r="25" spans="1:27">
      <c r="C25" s="560"/>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row>
    <row r="26" spans="1:27">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row>
    <row r="27" spans="1:27">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row>
    <row r="28" spans="1:27">
      <c r="C28" s="560"/>
      <c r="D28" s="560"/>
      <c r="E28" s="560"/>
      <c r="F28" s="560"/>
      <c r="G28" s="560"/>
      <c r="H28" s="560"/>
      <c r="I28" s="560"/>
      <c r="J28" s="560"/>
      <c r="K28" s="560"/>
      <c r="L28" s="560"/>
      <c r="M28" s="560"/>
      <c r="N28" s="560"/>
      <c r="O28" s="560"/>
      <c r="P28" s="560"/>
      <c r="Q28" s="560"/>
      <c r="R28" s="560"/>
      <c r="S28" s="560"/>
      <c r="T28" s="560"/>
      <c r="U28" s="560"/>
      <c r="V28" s="560"/>
      <c r="W28" s="560"/>
      <c r="X28" s="560"/>
      <c r="Y28" s="560"/>
      <c r="Z28" s="560"/>
      <c r="AA28" s="560"/>
    </row>
    <row r="29" spans="1:27">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row>
    <row r="30" spans="1:27">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row>
    <row r="31" spans="1:27">
      <c r="C31" s="560"/>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row>
    <row r="32" spans="1:27">
      <c r="C32" s="560"/>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0"/>
    </row>
    <row r="33" spans="3:27">
      <c r="C33" s="560"/>
      <c r="D33" s="560"/>
      <c r="E33" s="560"/>
      <c r="F33" s="560"/>
      <c r="G33" s="560"/>
      <c r="H33" s="560"/>
      <c r="I33" s="560"/>
      <c r="J33" s="560"/>
      <c r="K33" s="560"/>
      <c r="L33" s="560"/>
      <c r="M33" s="560"/>
      <c r="N33" s="560"/>
      <c r="O33" s="560"/>
      <c r="P33" s="560"/>
      <c r="Q33" s="560"/>
      <c r="R33" s="560"/>
      <c r="S33" s="560"/>
      <c r="T33" s="560"/>
      <c r="U33" s="560"/>
      <c r="V33" s="560"/>
      <c r="W33" s="560"/>
      <c r="X33" s="560"/>
      <c r="Y33" s="560"/>
      <c r="Z33" s="560"/>
      <c r="AA33" s="560"/>
    </row>
    <row r="34" spans="3:27">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row>
    <row r="35" spans="3:27">
      <c r="C35" s="560"/>
      <c r="D35" s="560"/>
      <c r="E35" s="560"/>
      <c r="F35" s="560"/>
      <c r="G35" s="560"/>
      <c r="H35" s="560"/>
      <c r="I35" s="560"/>
      <c r="J35" s="560"/>
      <c r="K35" s="560"/>
      <c r="L35" s="560"/>
      <c r="M35" s="560"/>
      <c r="N35" s="560"/>
      <c r="O35" s="560"/>
      <c r="P35" s="560"/>
      <c r="Q35" s="560"/>
      <c r="R35" s="560"/>
      <c r="S35" s="560"/>
      <c r="T35" s="560"/>
      <c r="U35" s="560"/>
      <c r="V35" s="560"/>
      <c r="W35" s="560"/>
      <c r="X35" s="560"/>
      <c r="Y35" s="560"/>
      <c r="Z35" s="560"/>
      <c r="AA35" s="560"/>
    </row>
    <row r="36" spans="3:27">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row>
    <row r="37" spans="3:27">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row>
    <row r="38" spans="3:27">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row>
    <row r="39" spans="3:27">
      <c r="C39" s="560"/>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row>
    <row r="40" spans="3:27">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row>
    <row r="41" spans="3:27">
      <c r="C41" s="560"/>
    </row>
    <row r="42" spans="3:27">
      <c r="C42" s="560"/>
    </row>
    <row r="43" spans="3:27">
      <c r="C43" s="560"/>
    </row>
    <row r="44" spans="3:27">
      <c r="C44" s="560"/>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63"/>
  <sheetViews>
    <sheetView showGridLines="0" zoomScaleNormal="100" workbookViewId="0"/>
  </sheetViews>
  <sheetFormatPr defaultColWidth="9.140625" defaultRowHeight="12.75"/>
  <cols>
    <col min="1" max="1" width="11.85546875" style="397" bestFit="1" customWidth="1"/>
    <col min="2" max="2" width="93.42578125" style="397" customWidth="1"/>
    <col min="3" max="3" width="14.5703125" style="397" customWidth="1"/>
    <col min="4" max="5" width="16.140625" style="397" customWidth="1"/>
    <col min="6" max="6" width="16.140625" style="414" customWidth="1"/>
    <col min="7" max="7" width="25.28515625" style="414" customWidth="1"/>
    <col min="8" max="8" width="16.140625" style="397" customWidth="1"/>
    <col min="9" max="11" width="16.140625" style="414" customWidth="1"/>
    <col min="12" max="12" width="26.28515625" style="414" customWidth="1"/>
    <col min="13" max="16384" width="9.140625" style="397"/>
  </cols>
  <sheetData>
    <row r="1" spans="1:12" ht="13.5">
      <c r="A1" s="308" t="s">
        <v>30</v>
      </c>
      <c r="B1" s="384" t="str">
        <f>'Info '!C2</f>
        <v>JSC Cartu Bank</v>
      </c>
      <c r="F1" s="397"/>
      <c r="G1" s="397"/>
      <c r="I1" s="397"/>
      <c r="J1" s="397"/>
      <c r="K1" s="397"/>
      <c r="L1" s="397"/>
    </row>
    <row r="2" spans="1:12">
      <c r="A2" s="308" t="s">
        <v>31</v>
      </c>
      <c r="B2" s="556">
        <f>'1. key ratios '!B2</f>
        <v>45382</v>
      </c>
      <c r="F2" s="397"/>
      <c r="G2" s="397"/>
      <c r="I2" s="397"/>
      <c r="J2" s="397"/>
      <c r="K2" s="397"/>
      <c r="L2" s="397"/>
    </row>
    <row r="3" spans="1:12">
      <c r="A3" s="309" t="s">
        <v>500</v>
      </c>
      <c r="F3" s="397"/>
      <c r="G3" s="397"/>
      <c r="I3" s="397"/>
      <c r="J3" s="397"/>
      <c r="K3" s="397"/>
      <c r="L3" s="397"/>
    </row>
    <row r="4" spans="1:12">
      <c r="F4" s="397"/>
      <c r="G4" s="397"/>
      <c r="I4" s="397"/>
      <c r="J4" s="397"/>
      <c r="K4" s="397"/>
      <c r="L4" s="397"/>
    </row>
    <row r="5" spans="1:12" ht="37.5" customHeight="1">
      <c r="A5" s="709" t="s">
        <v>517</v>
      </c>
      <c r="B5" s="710"/>
      <c r="C5" s="755" t="s">
        <v>501</v>
      </c>
      <c r="D5" s="756"/>
      <c r="E5" s="756"/>
      <c r="F5" s="756"/>
      <c r="G5" s="756"/>
      <c r="H5" s="755" t="s">
        <v>661</v>
      </c>
      <c r="I5" s="757"/>
      <c r="J5" s="757"/>
      <c r="K5" s="757"/>
      <c r="L5" s="758"/>
    </row>
    <row r="6" spans="1:12" ht="39.6" customHeight="1">
      <c r="A6" s="713"/>
      <c r="B6" s="714"/>
      <c r="C6" s="311"/>
      <c r="D6" s="395" t="s">
        <v>682</v>
      </c>
      <c r="E6" s="395" t="s">
        <v>681</v>
      </c>
      <c r="F6" s="395" t="s">
        <v>680</v>
      </c>
      <c r="G6" s="395" t="s">
        <v>679</v>
      </c>
      <c r="H6" s="415"/>
      <c r="I6" s="395" t="s">
        <v>682</v>
      </c>
      <c r="J6" s="395" t="s">
        <v>681</v>
      </c>
      <c r="K6" s="395" t="s">
        <v>680</v>
      </c>
      <c r="L6" s="395" t="s">
        <v>679</v>
      </c>
    </row>
    <row r="7" spans="1:12">
      <c r="A7" s="386">
        <v>1</v>
      </c>
      <c r="B7" s="401" t="s">
        <v>520</v>
      </c>
      <c r="C7" s="499">
        <v>7742915.3348876722</v>
      </c>
      <c r="D7" s="499">
        <v>6984030.0092086606</v>
      </c>
      <c r="E7" s="499">
        <v>13918.92</v>
      </c>
      <c r="F7" s="499">
        <v>744966.40567901218</v>
      </c>
      <c r="G7" s="499">
        <v>0</v>
      </c>
      <c r="H7" s="499">
        <v>340728.42460193083</v>
      </c>
      <c r="I7" s="499">
        <v>261630.91880631834</v>
      </c>
      <c r="J7" s="499">
        <v>28.117247214610799</v>
      </c>
      <c r="K7" s="499">
        <v>79069.388548397896</v>
      </c>
      <c r="L7" s="499">
        <v>0</v>
      </c>
    </row>
    <row r="8" spans="1:12">
      <c r="A8" s="386">
        <v>2</v>
      </c>
      <c r="B8" s="401" t="s">
        <v>433</v>
      </c>
      <c r="C8" s="504">
        <v>5785435.3452024478</v>
      </c>
      <c r="D8" s="499">
        <v>5539577.1912663504</v>
      </c>
      <c r="E8" s="499">
        <v>3503.7200000000003</v>
      </c>
      <c r="F8" s="505">
        <v>242354.43393609833</v>
      </c>
      <c r="G8" s="505">
        <v>0</v>
      </c>
      <c r="H8" s="499">
        <v>11901.205364511759</v>
      </c>
      <c r="I8" s="505">
        <v>6934.4288739240355</v>
      </c>
      <c r="J8" s="505">
        <v>350.37200000000007</v>
      </c>
      <c r="K8" s="505">
        <v>4616.4044905877226</v>
      </c>
      <c r="L8" s="505">
        <v>0</v>
      </c>
    </row>
    <row r="9" spans="1:12">
      <c r="A9" s="386">
        <v>3</v>
      </c>
      <c r="B9" s="401" t="s">
        <v>434</v>
      </c>
      <c r="C9" s="504">
        <v>0</v>
      </c>
      <c r="D9" s="499">
        <v>0</v>
      </c>
      <c r="E9" s="499">
        <v>0</v>
      </c>
      <c r="F9" s="506">
        <v>0</v>
      </c>
      <c r="G9" s="506">
        <v>0</v>
      </c>
      <c r="H9" s="499">
        <v>0</v>
      </c>
      <c r="I9" s="506">
        <v>0</v>
      </c>
      <c r="J9" s="506">
        <v>0</v>
      </c>
      <c r="K9" s="506">
        <v>0</v>
      </c>
      <c r="L9" s="506">
        <v>0</v>
      </c>
    </row>
    <row r="10" spans="1:12">
      <c r="A10" s="386">
        <v>4</v>
      </c>
      <c r="B10" s="401" t="s">
        <v>521</v>
      </c>
      <c r="C10" s="504">
        <v>86708320.789201781</v>
      </c>
      <c r="D10" s="499">
        <v>44096888.325960569</v>
      </c>
      <c r="E10" s="499">
        <v>9749858.3226340003</v>
      </c>
      <c r="F10" s="506">
        <v>32861574.140607163</v>
      </c>
      <c r="G10" s="506">
        <v>0</v>
      </c>
      <c r="H10" s="499">
        <v>8134742.5073165549</v>
      </c>
      <c r="I10" s="506">
        <v>172183.59321191514</v>
      </c>
      <c r="J10" s="506">
        <v>43212.340219999998</v>
      </c>
      <c r="K10" s="506">
        <v>7919346.5738846418</v>
      </c>
      <c r="L10" s="506">
        <v>0</v>
      </c>
    </row>
    <row r="11" spans="1:12">
      <c r="A11" s="386">
        <v>5</v>
      </c>
      <c r="B11" s="401" t="s">
        <v>435</v>
      </c>
      <c r="C11" s="504">
        <v>80110094.108851075</v>
      </c>
      <c r="D11" s="499">
        <v>57005824.511602454</v>
      </c>
      <c r="E11" s="499">
        <v>6858705.7470036419</v>
      </c>
      <c r="F11" s="506">
        <v>16245563.850245003</v>
      </c>
      <c r="G11" s="506">
        <v>0</v>
      </c>
      <c r="H11" s="499">
        <v>5396807.8745059026</v>
      </c>
      <c r="I11" s="506">
        <v>372368.51710426644</v>
      </c>
      <c r="J11" s="506">
        <v>734982.66475459654</v>
      </c>
      <c r="K11" s="506">
        <v>4289456.6926470399</v>
      </c>
      <c r="L11" s="506">
        <v>0</v>
      </c>
    </row>
    <row r="12" spans="1:12">
      <c r="A12" s="386">
        <v>6</v>
      </c>
      <c r="B12" s="401" t="s">
        <v>436</v>
      </c>
      <c r="C12" s="504">
        <v>30803726.566527236</v>
      </c>
      <c r="D12" s="499">
        <v>30731483.092977237</v>
      </c>
      <c r="E12" s="499">
        <v>0</v>
      </c>
      <c r="F12" s="506">
        <v>72243.47355000001</v>
      </c>
      <c r="G12" s="506">
        <v>0</v>
      </c>
      <c r="H12" s="499">
        <v>308247.46998117154</v>
      </c>
      <c r="I12" s="506">
        <v>307886.25261342153</v>
      </c>
      <c r="J12" s="506">
        <v>0</v>
      </c>
      <c r="K12" s="506">
        <v>361.21736775000187</v>
      </c>
      <c r="L12" s="506">
        <v>0</v>
      </c>
    </row>
    <row r="13" spans="1:12">
      <c r="A13" s="386">
        <v>7</v>
      </c>
      <c r="B13" s="401" t="s">
        <v>437</v>
      </c>
      <c r="C13" s="504">
        <v>14739036.334410502</v>
      </c>
      <c r="D13" s="499">
        <v>4366057.6657970967</v>
      </c>
      <c r="E13" s="499">
        <v>4560446.8800029792</v>
      </c>
      <c r="F13" s="506">
        <v>5812531.7886104239</v>
      </c>
      <c r="G13" s="506">
        <v>0</v>
      </c>
      <c r="H13" s="499">
        <v>969903.20919543691</v>
      </c>
      <c r="I13" s="506">
        <v>5706.8335457519206</v>
      </c>
      <c r="J13" s="506">
        <v>81998.439222248446</v>
      </c>
      <c r="K13" s="506">
        <v>882197.93642743642</v>
      </c>
      <c r="L13" s="506">
        <v>0</v>
      </c>
    </row>
    <row r="14" spans="1:12">
      <c r="A14" s="386">
        <v>8</v>
      </c>
      <c r="B14" s="401" t="s">
        <v>438</v>
      </c>
      <c r="C14" s="504">
        <v>2563159.7798241861</v>
      </c>
      <c r="D14" s="499">
        <v>2301842.8307525334</v>
      </c>
      <c r="E14" s="499">
        <v>0</v>
      </c>
      <c r="F14" s="506">
        <v>261316.94907165261</v>
      </c>
      <c r="G14" s="506">
        <v>0</v>
      </c>
      <c r="H14" s="499">
        <v>4905.2453521862781</v>
      </c>
      <c r="I14" s="506">
        <v>3598.6606068279971</v>
      </c>
      <c r="J14" s="506">
        <v>0</v>
      </c>
      <c r="K14" s="506">
        <v>1306.5847453582819</v>
      </c>
      <c r="L14" s="506">
        <v>0</v>
      </c>
    </row>
    <row r="15" spans="1:12">
      <c r="A15" s="386">
        <v>9</v>
      </c>
      <c r="B15" s="401" t="s">
        <v>439</v>
      </c>
      <c r="C15" s="504">
        <v>146366088.92395523</v>
      </c>
      <c r="D15" s="499">
        <v>140787579.27110642</v>
      </c>
      <c r="E15" s="499">
        <v>130428.24258974688</v>
      </c>
      <c r="F15" s="506">
        <v>5448081.4102590531</v>
      </c>
      <c r="G15" s="506">
        <v>0</v>
      </c>
      <c r="H15" s="499">
        <v>2234539.6853059246</v>
      </c>
      <c r="I15" s="506">
        <v>1064056.5269981555</v>
      </c>
      <c r="J15" s="506">
        <v>9238.9944552387933</v>
      </c>
      <c r="K15" s="506">
        <v>1161244.1638525305</v>
      </c>
      <c r="L15" s="506">
        <v>0</v>
      </c>
    </row>
    <row r="16" spans="1:12">
      <c r="A16" s="386">
        <v>10</v>
      </c>
      <c r="B16" s="401" t="s">
        <v>440</v>
      </c>
      <c r="C16" s="504">
        <v>4541524.5337674711</v>
      </c>
      <c r="D16" s="499">
        <v>4516544.6337674707</v>
      </c>
      <c r="E16" s="499">
        <v>24979.9</v>
      </c>
      <c r="F16" s="506">
        <v>0</v>
      </c>
      <c r="G16" s="506">
        <v>0</v>
      </c>
      <c r="H16" s="499">
        <v>1868.2160819763781</v>
      </c>
      <c r="I16" s="506">
        <v>1818.7833439845372</v>
      </c>
      <c r="J16" s="506">
        <v>49.432737991840732</v>
      </c>
      <c r="K16" s="506">
        <v>0</v>
      </c>
      <c r="L16" s="506">
        <v>0</v>
      </c>
    </row>
    <row r="17" spans="1:12">
      <c r="A17" s="386">
        <v>11</v>
      </c>
      <c r="B17" s="401" t="s">
        <v>441</v>
      </c>
      <c r="C17" s="504">
        <v>688612.19537411083</v>
      </c>
      <c r="D17" s="499">
        <v>688612.19537411083</v>
      </c>
      <c r="E17" s="499">
        <v>0</v>
      </c>
      <c r="F17" s="506">
        <v>0</v>
      </c>
      <c r="G17" s="506">
        <v>0</v>
      </c>
      <c r="H17" s="499">
        <v>138.90659711816454</v>
      </c>
      <c r="I17" s="506">
        <v>138.90659711816454</v>
      </c>
      <c r="J17" s="506">
        <v>0</v>
      </c>
      <c r="K17" s="506">
        <v>0</v>
      </c>
      <c r="L17" s="506">
        <v>0</v>
      </c>
    </row>
    <row r="18" spans="1:12">
      <c r="A18" s="386">
        <v>12</v>
      </c>
      <c r="B18" s="401" t="s">
        <v>442</v>
      </c>
      <c r="C18" s="504">
        <v>30837530.186786883</v>
      </c>
      <c r="D18" s="499">
        <v>5743036.6423319997</v>
      </c>
      <c r="E18" s="499">
        <v>960557.78</v>
      </c>
      <c r="F18" s="506">
        <v>24133935.76445489</v>
      </c>
      <c r="G18" s="506">
        <v>0</v>
      </c>
      <c r="H18" s="499">
        <v>7506351.4407358272</v>
      </c>
      <c r="I18" s="506">
        <v>88240.048791271736</v>
      </c>
      <c r="J18" s="506">
        <v>843.72378078832833</v>
      </c>
      <c r="K18" s="506">
        <v>7417267.6681637671</v>
      </c>
      <c r="L18" s="506">
        <v>0</v>
      </c>
    </row>
    <row r="19" spans="1:12">
      <c r="A19" s="386">
        <v>13</v>
      </c>
      <c r="B19" s="401" t="s">
        <v>443</v>
      </c>
      <c r="C19" s="504">
        <v>32428731.645030838</v>
      </c>
      <c r="D19" s="499">
        <v>29122122.83753534</v>
      </c>
      <c r="E19" s="499">
        <v>100514.8</v>
      </c>
      <c r="F19" s="506">
        <v>3206094.0074954983</v>
      </c>
      <c r="G19" s="506">
        <v>0</v>
      </c>
      <c r="H19" s="499">
        <v>614806.9413362128</v>
      </c>
      <c r="I19" s="506">
        <v>16013.455291218484</v>
      </c>
      <c r="J19" s="506">
        <v>3486.4185615020001</v>
      </c>
      <c r="K19" s="506">
        <v>595307.06748349243</v>
      </c>
      <c r="L19" s="506">
        <v>0</v>
      </c>
    </row>
    <row r="20" spans="1:12">
      <c r="A20" s="386">
        <v>14</v>
      </c>
      <c r="B20" s="401" t="s">
        <v>444</v>
      </c>
      <c r="C20" s="504">
        <v>38913666.460280821</v>
      </c>
      <c r="D20" s="499">
        <v>13748751.335995123</v>
      </c>
      <c r="E20" s="499">
        <v>2855878.7927777041</v>
      </c>
      <c r="F20" s="506">
        <v>21683936.503822006</v>
      </c>
      <c r="G20" s="506">
        <v>625099.82768600003</v>
      </c>
      <c r="H20" s="499">
        <v>478967.26882642333</v>
      </c>
      <c r="I20" s="506">
        <v>19015.377605054018</v>
      </c>
      <c r="J20" s="506">
        <v>5655.1288605604896</v>
      </c>
      <c r="K20" s="506">
        <v>451171.26322237868</v>
      </c>
      <c r="L20" s="506">
        <v>3125.4991384300583</v>
      </c>
    </row>
    <row r="21" spans="1:12">
      <c r="A21" s="386">
        <v>15</v>
      </c>
      <c r="B21" s="401" t="s">
        <v>445</v>
      </c>
      <c r="C21" s="504">
        <v>1314726.170198642</v>
      </c>
      <c r="D21" s="499">
        <v>897353.06084266317</v>
      </c>
      <c r="E21" s="499">
        <v>0</v>
      </c>
      <c r="F21" s="506">
        <v>417373.10935597873</v>
      </c>
      <c r="G21" s="506">
        <v>0</v>
      </c>
      <c r="H21" s="499">
        <v>47596.394735868773</v>
      </c>
      <c r="I21" s="506">
        <v>870.22529215200166</v>
      </c>
      <c r="J21" s="506">
        <v>0</v>
      </c>
      <c r="K21" s="506">
        <v>46726.169443716761</v>
      </c>
      <c r="L21" s="506">
        <v>0</v>
      </c>
    </row>
    <row r="22" spans="1:12">
      <c r="A22" s="386">
        <v>16</v>
      </c>
      <c r="B22" s="401" t="s">
        <v>446</v>
      </c>
      <c r="C22" s="504">
        <v>76907149.814722061</v>
      </c>
      <c r="D22" s="499">
        <v>76907149.814722061</v>
      </c>
      <c r="E22" s="499">
        <v>0</v>
      </c>
      <c r="F22" s="506">
        <v>0</v>
      </c>
      <c r="G22" s="506">
        <v>0</v>
      </c>
      <c r="H22" s="499">
        <v>210945.00553000002</v>
      </c>
      <c r="I22" s="506">
        <v>210945.00553000002</v>
      </c>
      <c r="J22" s="506">
        <v>0</v>
      </c>
      <c r="K22" s="506">
        <v>0</v>
      </c>
      <c r="L22" s="506">
        <v>0</v>
      </c>
    </row>
    <row r="23" spans="1:12">
      <c r="A23" s="386">
        <v>17</v>
      </c>
      <c r="B23" s="401" t="s">
        <v>524</v>
      </c>
      <c r="C23" s="504">
        <v>18273262.973128289</v>
      </c>
      <c r="D23" s="499">
        <v>18273262.973128289</v>
      </c>
      <c r="E23" s="499">
        <v>0</v>
      </c>
      <c r="F23" s="506">
        <v>0</v>
      </c>
      <c r="G23" s="506">
        <v>0</v>
      </c>
      <c r="H23" s="499">
        <v>16714.192449971859</v>
      </c>
      <c r="I23" s="506">
        <v>16714.192449971859</v>
      </c>
      <c r="J23" s="506">
        <v>0</v>
      </c>
      <c r="K23" s="506">
        <v>0</v>
      </c>
      <c r="L23" s="506">
        <v>0</v>
      </c>
    </row>
    <row r="24" spans="1:12">
      <c r="A24" s="386">
        <v>18</v>
      </c>
      <c r="B24" s="401" t="s">
        <v>447</v>
      </c>
      <c r="C24" s="504">
        <v>3350110.9293627297</v>
      </c>
      <c r="D24" s="499">
        <v>1026947.0652247297</v>
      </c>
      <c r="E24" s="499">
        <v>0</v>
      </c>
      <c r="F24" s="506">
        <v>2323163.8641380002</v>
      </c>
      <c r="G24" s="506">
        <v>0</v>
      </c>
      <c r="H24" s="499">
        <v>646006.17129746289</v>
      </c>
      <c r="I24" s="506">
        <v>1419.0077974629785</v>
      </c>
      <c r="J24" s="506">
        <v>0</v>
      </c>
      <c r="K24" s="506">
        <v>644587.16349999991</v>
      </c>
      <c r="L24" s="506">
        <v>0</v>
      </c>
    </row>
    <row r="25" spans="1:12">
      <c r="A25" s="386">
        <v>19</v>
      </c>
      <c r="B25" s="401" t="s">
        <v>448</v>
      </c>
      <c r="C25" s="504">
        <v>9374163.6870199572</v>
      </c>
      <c r="D25" s="499">
        <v>9374163.6870199572</v>
      </c>
      <c r="E25" s="499">
        <v>0</v>
      </c>
      <c r="F25" s="506">
        <v>0</v>
      </c>
      <c r="G25" s="506">
        <v>0</v>
      </c>
      <c r="H25" s="499">
        <v>73121.633626869312</v>
      </c>
      <c r="I25" s="506">
        <v>73121.633626869312</v>
      </c>
      <c r="J25" s="506">
        <v>0</v>
      </c>
      <c r="K25" s="506">
        <v>0</v>
      </c>
      <c r="L25" s="506">
        <v>0</v>
      </c>
    </row>
    <row r="26" spans="1:12">
      <c r="A26" s="386">
        <v>20</v>
      </c>
      <c r="B26" s="401" t="s">
        <v>523</v>
      </c>
      <c r="C26" s="504">
        <v>29562503.075920358</v>
      </c>
      <c r="D26" s="499">
        <v>29284100.653754365</v>
      </c>
      <c r="E26" s="499">
        <v>278247.91216598882</v>
      </c>
      <c r="F26" s="506">
        <v>154.51</v>
      </c>
      <c r="G26" s="506">
        <v>0</v>
      </c>
      <c r="H26" s="499">
        <v>221538.77356267802</v>
      </c>
      <c r="I26" s="506">
        <v>220819.00014615324</v>
      </c>
      <c r="J26" s="506">
        <v>565.26341652477095</v>
      </c>
      <c r="K26" s="506">
        <v>154.51</v>
      </c>
      <c r="L26" s="506">
        <v>0</v>
      </c>
    </row>
    <row r="27" spans="1:12">
      <c r="A27" s="386">
        <v>21</v>
      </c>
      <c r="B27" s="401" t="s">
        <v>449</v>
      </c>
      <c r="C27" s="504">
        <v>1564912.2329518178</v>
      </c>
      <c r="D27" s="499">
        <v>1564658.6077518179</v>
      </c>
      <c r="E27" s="499">
        <v>0</v>
      </c>
      <c r="F27" s="506">
        <v>253.62520000000001</v>
      </c>
      <c r="G27" s="506">
        <v>0</v>
      </c>
      <c r="H27" s="499">
        <v>3157.9278547820654</v>
      </c>
      <c r="I27" s="506">
        <v>2904.3026547820655</v>
      </c>
      <c r="J27" s="506">
        <v>0</v>
      </c>
      <c r="K27" s="506">
        <v>253.62520000000001</v>
      </c>
      <c r="L27" s="506">
        <v>0</v>
      </c>
    </row>
    <row r="28" spans="1:12">
      <c r="A28" s="386">
        <v>22</v>
      </c>
      <c r="B28" s="401" t="s">
        <v>450</v>
      </c>
      <c r="C28" s="504">
        <v>49801868.267140791</v>
      </c>
      <c r="D28" s="499">
        <v>38868101.058791019</v>
      </c>
      <c r="E28" s="499">
        <v>0</v>
      </c>
      <c r="F28" s="506">
        <v>10933767.208349789</v>
      </c>
      <c r="G28" s="506">
        <v>0</v>
      </c>
      <c r="H28" s="499">
        <v>17594212.656908676</v>
      </c>
      <c r="I28" s="506">
        <v>6841664.4182062112</v>
      </c>
      <c r="J28" s="506">
        <v>0</v>
      </c>
      <c r="K28" s="506">
        <v>10752548.238702469</v>
      </c>
      <c r="L28" s="506">
        <v>0</v>
      </c>
    </row>
    <row r="29" spans="1:12">
      <c r="A29" s="386">
        <v>23</v>
      </c>
      <c r="B29" s="401" t="s">
        <v>451</v>
      </c>
      <c r="C29" s="504">
        <v>85443754.212835684</v>
      </c>
      <c r="D29" s="499">
        <v>76741795.778364256</v>
      </c>
      <c r="E29" s="499">
        <v>1749847.6386088934</v>
      </c>
      <c r="F29" s="506">
        <v>6952110.7958625713</v>
      </c>
      <c r="G29" s="506">
        <v>0</v>
      </c>
      <c r="H29" s="499">
        <v>1087955.8363214859</v>
      </c>
      <c r="I29" s="506">
        <v>789719.15644250705</v>
      </c>
      <c r="J29" s="506">
        <v>5333.0508449703211</v>
      </c>
      <c r="K29" s="506">
        <v>292903.62903400802</v>
      </c>
      <c r="L29" s="506">
        <v>0</v>
      </c>
    </row>
    <row r="30" spans="1:12">
      <c r="A30" s="386">
        <v>24</v>
      </c>
      <c r="B30" s="401" t="s">
        <v>522</v>
      </c>
      <c r="C30" s="504">
        <v>38450803.587808736</v>
      </c>
      <c r="D30" s="499">
        <v>32858209.466634721</v>
      </c>
      <c r="E30" s="499">
        <v>139810.93</v>
      </c>
      <c r="F30" s="506">
        <v>5452783.1911739996</v>
      </c>
      <c r="G30" s="506">
        <v>0</v>
      </c>
      <c r="H30" s="499">
        <v>889211.28153249959</v>
      </c>
      <c r="I30" s="506">
        <v>12880.955275926657</v>
      </c>
      <c r="J30" s="506">
        <v>301.87438749692797</v>
      </c>
      <c r="K30" s="506">
        <v>876028.45186907612</v>
      </c>
      <c r="L30" s="506">
        <v>0</v>
      </c>
    </row>
    <row r="31" spans="1:12">
      <c r="A31" s="386">
        <v>25</v>
      </c>
      <c r="B31" s="401" t="s">
        <v>452</v>
      </c>
      <c r="C31" s="504">
        <v>56943970.197269157</v>
      </c>
      <c r="D31" s="499">
        <v>50246967.559278779</v>
      </c>
      <c r="E31" s="499">
        <v>1266190.6616202719</v>
      </c>
      <c r="F31" s="506">
        <v>4665059.9938071473</v>
      </c>
      <c r="G31" s="506">
        <v>765751.98256299994</v>
      </c>
      <c r="H31" s="499">
        <v>2091262.0152315355</v>
      </c>
      <c r="I31" s="506">
        <v>214506.26105440006</v>
      </c>
      <c r="J31" s="506">
        <v>4564.8345178144573</v>
      </c>
      <c r="K31" s="506">
        <v>1870185.3429147524</v>
      </c>
      <c r="L31" s="506">
        <v>2005.5767445683273</v>
      </c>
    </row>
    <row r="32" spans="1:12">
      <c r="A32" s="386">
        <v>26</v>
      </c>
      <c r="B32" s="401" t="s">
        <v>519</v>
      </c>
      <c r="C32" s="504">
        <v>450552.08184499969</v>
      </c>
      <c r="D32" s="499">
        <v>332708.69244499999</v>
      </c>
      <c r="E32" s="499">
        <v>4898.9799999999996</v>
      </c>
      <c r="F32" s="506">
        <v>112944.40940000008</v>
      </c>
      <c r="G32" s="506">
        <v>0</v>
      </c>
      <c r="H32" s="499">
        <v>120088.48124890013</v>
      </c>
      <c r="I32" s="506">
        <v>6654.1738489000008</v>
      </c>
      <c r="J32" s="506">
        <v>489.89800000000002</v>
      </c>
      <c r="K32" s="506">
        <v>112944.40940000008</v>
      </c>
      <c r="L32" s="506">
        <v>0</v>
      </c>
    </row>
    <row r="33" spans="1:12">
      <c r="A33" s="386">
        <v>27</v>
      </c>
      <c r="B33" s="443" t="s">
        <v>64</v>
      </c>
      <c r="C33" s="507">
        <f>SUM(C7:C32)</f>
        <v>853666619.43430352</v>
      </c>
      <c r="D33" s="507">
        <f t="shared" ref="D33:L33" si="0">SUM(D7:D32)</f>
        <v>682007768.96163309</v>
      </c>
      <c r="E33" s="507">
        <f t="shared" si="0"/>
        <v>28697789.227403224</v>
      </c>
      <c r="F33" s="507">
        <f t="shared" si="0"/>
        <v>141570209.4350183</v>
      </c>
      <c r="G33" s="507">
        <f t="shared" si="0"/>
        <v>1390851.8102489999</v>
      </c>
      <c r="H33" s="507">
        <f t="shared" si="0"/>
        <v>49005718.765501916</v>
      </c>
      <c r="I33" s="507">
        <f t="shared" si="0"/>
        <v>10711810.635714564</v>
      </c>
      <c r="J33" s="507">
        <f t="shared" si="0"/>
        <v>891100.55300694762</v>
      </c>
      <c r="K33" s="507">
        <f t="shared" si="0"/>
        <v>37397676.5008974</v>
      </c>
      <c r="L33" s="507">
        <f t="shared" si="0"/>
        <v>5131.0758829983861</v>
      </c>
    </row>
    <row r="35" spans="1:12">
      <c r="B35" s="442"/>
      <c r="C35" s="561"/>
      <c r="D35" s="561"/>
      <c r="E35" s="561"/>
      <c r="F35" s="561"/>
      <c r="G35" s="561"/>
      <c r="H35" s="561"/>
      <c r="I35" s="561"/>
      <c r="J35" s="561"/>
      <c r="K35" s="561"/>
      <c r="L35" s="561"/>
    </row>
    <row r="36" spans="1:12">
      <c r="C36" s="561"/>
      <c r="D36" s="561"/>
      <c r="E36" s="561"/>
      <c r="F36" s="561"/>
      <c r="G36" s="561"/>
      <c r="H36" s="561"/>
      <c r="I36" s="561"/>
      <c r="J36" s="561"/>
      <c r="K36" s="561"/>
      <c r="L36" s="561"/>
    </row>
    <row r="37" spans="1:12">
      <c r="C37" s="561"/>
      <c r="D37" s="561"/>
      <c r="E37" s="561"/>
      <c r="F37" s="561"/>
      <c r="G37" s="561"/>
      <c r="H37" s="561"/>
      <c r="I37" s="561"/>
      <c r="J37" s="561"/>
      <c r="K37" s="561"/>
      <c r="L37" s="561"/>
    </row>
    <row r="38" spans="1:12">
      <c r="C38" s="561"/>
      <c r="D38" s="561"/>
      <c r="E38" s="561"/>
      <c r="F38" s="561"/>
      <c r="G38" s="561"/>
      <c r="H38" s="561"/>
      <c r="I38" s="561"/>
      <c r="J38" s="561"/>
      <c r="K38" s="561"/>
      <c r="L38" s="561"/>
    </row>
    <row r="39" spans="1:12">
      <c r="C39" s="561"/>
      <c r="D39" s="561"/>
      <c r="E39" s="561"/>
      <c r="F39" s="561"/>
      <c r="G39" s="561"/>
      <c r="H39" s="561"/>
      <c r="I39" s="561"/>
      <c r="J39" s="561"/>
      <c r="K39" s="561"/>
      <c r="L39" s="561"/>
    </row>
    <row r="40" spans="1:12">
      <c r="C40" s="561"/>
      <c r="D40" s="561"/>
      <c r="E40" s="561"/>
      <c r="F40" s="561"/>
      <c r="G40" s="561"/>
      <c r="H40" s="561"/>
      <c r="I40" s="561"/>
      <c r="J40" s="561"/>
      <c r="K40" s="561"/>
      <c r="L40" s="561"/>
    </row>
    <row r="41" spans="1:12">
      <c r="C41" s="561"/>
      <c r="D41" s="561"/>
      <c r="E41" s="561"/>
      <c r="F41" s="561"/>
      <c r="G41" s="561"/>
      <c r="H41" s="561"/>
      <c r="I41" s="561"/>
      <c r="J41" s="561"/>
      <c r="K41" s="561"/>
      <c r="L41" s="561"/>
    </row>
    <row r="42" spans="1:12">
      <c r="C42" s="561"/>
      <c r="D42" s="561"/>
      <c r="E42" s="561"/>
      <c r="F42" s="561"/>
      <c r="G42" s="561"/>
      <c r="H42" s="561"/>
      <c r="I42" s="561"/>
      <c r="J42" s="561"/>
      <c r="K42" s="561"/>
      <c r="L42" s="561"/>
    </row>
    <row r="43" spans="1:12">
      <c r="C43" s="561"/>
      <c r="D43" s="561"/>
      <c r="E43" s="561"/>
      <c r="F43" s="561"/>
      <c r="G43" s="561"/>
      <c r="H43" s="561"/>
      <c r="I43" s="561"/>
      <c r="J43" s="561"/>
      <c r="K43" s="561"/>
      <c r="L43" s="561"/>
    </row>
    <row r="44" spans="1:12">
      <c r="C44" s="561"/>
      <c r="D44" s="561"/>
      <c r="E44" s="561"/>
      <c r="F44" s="561"/>
      <c r="G44" s="561"/>
      <c r="H44" s="561"/>
      <c r="I44" s="561"/>
      <c r="J44" s="561"/>
      <c r="K44" s="561"/>
      <c r="L44" s="561"/>
    </row>
    <row r="45" spans="1:12">
      <c r="C45" s="561"/>
      <c r="D45" s="561"/>
      <c r="E45" s="561"/>
      <c r="F45" s="561"/>
      <c r="G45" s="561"/>
      <c r="H45" s="561"/>
      <c r="I45" s="561"/>
      <c r="J45" s="561"/>
      <c r="K45" s="561"/>
      <c r="L45" s="561"/>
    </row>
    <row r="46" spans="1:12">
      <c r="C46" s="561"/>
      <c r="D46" s="561"/>
      <c r="E46" s="561"/>
      <c r="F46" s="561"/>
      <c r="G46" s="561"/>
      <c r="H46" s="561"/>
      <c r="I46" s="561"/>
      <c r="J46" s="561"/>
      <c r="K46" s="561"/>
      <c r="L46" s="561"/>
    </row>
    <row r="47" spans="1:12">
      <c r="C47" s="561"/>
      <c r="D47" s="561"/>
      <c r="E47" s="561"/>
      <c r="F47" s="561"/>
      <c r="G47" s="561"/>
      <c r="H47" s="561"/>
      <c r="I47" s="561"/>
      <c r="J47" s="561"/>
      <c r="K47" s="561"/>
      <c r="L47" s="561"/>
    </row>
    <row r="48" spans="1:12">
      <c r="C48" s="561"/>
      <c r="D48" s="561"/>
      <c r="E48" s="561"/>
      <c r="F48" s="561"/>
      <c r="G48" s="561"/>
      <c r="H48" s="561"/>
      <c r="I48" s="561"/>
      <c r="J48" s="561"/>
      <c r="K48" s="561"/>
      <c r="L48" s="561"/>
    </row>
    <row r="49" spans="3:12">
      <c r="C49" s="561"/>
      <c r="D49" s="561"/>
      <c r="E49" s="561"/>
      <c r="F49" s="561"/>
      <c r="G49" s="561"/>
      <c r="H49" s="561"/>
      <c r="I49" s="561"/>
      <c r="J49" s="561"/>
      <c r="K49" s="561"/>
      <c r="L49" s="561"/>
    </row>
    <row r="50" spans="3:12">
      <c r="C50" s="561"/>
      <c r="D50" s="561"/>
      <c r="E50" s="561"/>
      <c r="F50" s="561"/>
      <c r="G50" s="561"/>
      <c r="H50" s="561"/>
      <c r="I50" s="561"/>
      <c r="J50" s="561"/>
      <c r="K50" s="561"/>
      <c r="L50" s="561"/>
    </row>
    <row r="51" spans="3:12">
      <c r="C51" s="561"/>
      <c r="D51" s="561"/>
      <c r="E51" s="561"/>
      <c r="F51" s="561"/>
      <c r="G51" s="561"/>
      <c r="H51" s="561"/>
      <c r="I51" s="561"/>
      <c r="J51" s="561"/>
      <c r="K51" s="561"/>
      <c r="L51" s="561"/>
    </row>
    <row r="52" spans="3:12">
      <c r="C52" s="561"/>
      <c r="D52" s="561"/>
      <c r="E52" s="561"/>
      <c r="F52" s="561"/>
      <c r="G52" s="561"/>
      <c r="H52" s="561"/>
      <c r="I52" s="561"/>
      <c r="J52" s="561"/>
      <c r="K52" s="561"/>
      <c r="L52" s="561"/>
    </row>
    <row r="53" spans="3:12">
      <c r="C53" s="561"/>
      <c r="D53" s="561"/>
      <c r="E53" s="561"/>
      <c r="F53" s="561"/>
      <c r="G53" s="561"/>
      <c r="H53" s="561"/>
      <c r="I53" s="561"/>
      <c r="J53" s="561"/>
      <c r="K53" s="561"/>
      <c r="L53" s="561"/>
    </row>
    <row r="54" spans="3:12">
      <c r="C54" s="561"/>
      <c r="D54" s="561"/>
      <c r="E54" s="561"/>
      <c r="F54" s="561"/>
      <c r="G54" s="561"/>
      <c r="H54" s="561"/>
      <c r="I54" s="561"/>
      <c r="J54" s="561"/>
      <c r="K54" s="561"/>
      <c r="L54" s="561"/>
    </row>
    <row r="55" spans="3:12">
      <c r="C55" s="561"/>
      <c r="D55" s="561"/>
      <c r="E55" s="561"/>
      <c r="F55" s="561"/>
      <c r="G55" s="561"/>
      <c r="H55" s="561"/>
      <c r="I55" s="561"/>
      <c r="J55" s="561"/>
      <c r="K55" s="561"/>
      <c r="L55" s="561"/>
    </row>
    <row r="56" spans="3:12">
      <c r="C56" s="561"/>
      <c r="D56" s="561"/>
      <c r="E56" s="561"/>
      <c r="F56" s="561"/>
      <c r="G56" s="561"/>
      <c r="H56" s="561"/>
      <c r="I56" s="561"/>
      <c r="J56" s="561"/>
      <c r="K56" s="561"/>
      <c r="L56" s="561"/>
    </row>
    <row r="57" spans="3:12">
      <c r="C57" s="561"/>
      <c r="D57" s="561"/>
      <c r="E57" s="561"/>
      <c r="F57" s="561"/>
      <c r="G57" s="561"/>
      <c r="H57" s="561"/>
      <c r="I57" s="561"/>
      <c r="J57" s="561"/>
      <c r="K57" s="561"/>
      <c r="L57" s="561"/>
    </row>
    <row r="58" spans="3:12">
      <c r="C58" s="561"/>
      <c r="D58" s="561"/>
      <c r="E58" s="561"/>
      <c r="F58" s="561"/>
      <c r="G58" s="561"/>
      <c r="H58" s="561"/>
      <c r="I58" s="561"/>
      <c r="J58" s="561"/>
      <c r="K58" s="561"/>
      <c r="L58" s="561"/>
    </row>
    <row r="59" spans="3:12">
      <c r="C59" s="561"/>
      <c r="D59" s="561"/>
      <c r="E59" s="561"/>
      <c r="F59" s="561"/>
      <c r="G59" s="561"/>
      <c r="H59" s="561"/>
      <c r="I59" s="561"/>
      <c r="J59" s="561"/>
      <c r="K59" s="561"/>
      <c r="L59" s="561"/>
    </row>
    <row r="60" spans="3:12">
      <c r="C60" s="561"/>
      <c r="D60" s="561"/>
      <c r="E60" s="561"/>
      <c r="F60" s="561"/>
      <c r="G60" s="561"/>
      <c r="H60" s="561"/>
      <c r="I60" s="561"/>
      <c r="J60" s="561"/>
      <c r="K60" s="561"/>
      <c r="L60" s="561"/>
    </row>
    <row r="61" spans="3:12">
      <c r="C61" s="561"/>
      <c r="D61" s="561"/>
      <c r="E61" s="561"/>
      <c r="F61" s="561"/>
      <c r="G61" s="561"/>
      <c r="H61" s="561"/>
      <c r="I61" s="561"/>
      <c r="J61" s="561"/>
      <c r="K61" s="561"/>
      <c r="L61" s="561"/>
    </row>
    <row r="62" spans="3:12">
      <c r="C62" s="561"/>
      <c r="D62" s="561"/>
      <c r="E62" s="561"/>
      <c r="F62" s="561"/>
      <c r="G62" s="561"/>
      <c r="H62" s="561"/>
      <c r="I62" s="561"/>
      <c r="J62" s="561"/>
      <c r="K62" s="561"/>
      <c r="L62" s="561"/>
    </row>
    <row r="63" spans="3:12">
      <c r="C63" s="561"/>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20"/>
  <sheetViews>
    <sheetView showGridLines="0" zoomScaleNormal="100" workbookViewId="0"/>
  </sheetViews>
  <sheetFormatPr defaultColWidth="8.7109375" defaultRowHeight="12"/>
  <cols>
    <col min="1" max="1" width="11.85546875" style="444" bestFit="1" customWidth="1"/>
    <col min="2" max="2" width="68.7109375" style="444" customWidth="1"/>
    <col min="3" max="11" width="28.28515625" style="444" customWidth="1"/>
    <col min="12" max="16384" width="8.7109375" style="444"/>
  </cols>
  <sheetData>
    <row r="1" spans="1:11" s="397" customFormat="1" ht="13.5">
      <c r="A1" s="308" t="s">
        <v>30</v>
      </c>
      <c r="B1" s="384" t="str">
        <f>'Info '!C2</f>
        <v>JSC Cartu Bank</v>
      </c>
    </row>
    <row r="2" spans="1:11" s="397" customFormat="1" ht="12.75">
      <c r="A2" s="308" t="s">
        <v>31</v>
      </c>
      <c r="B2" s="556">
        <f>'1. key ratios '!B2</f>
        <v>45382</v>
      </c>
    </row>
    <row r="3" spans="1:11" s="397" customFormat="1" ht="12.75">
      <c r="A3" s="309" t="s">
        <v>502</v>
      </c>
    </row>
    <row r="4" spans="1:11">
      <c r="C4" s="448" t="s">
        <v>696</v>
      </c>
      <c r="D4" s="448" t="s">
        <v>695</v>
      </c>
      <c r="E4" s="448" t="s">
        <v>694</v>
      </c>
      <c r="F4" s="448" t="s">
        <v>693</v>
      </c>
      <c r="G4" s="448" t="s">
        <v>692</v>
      </c>
      <c r="H4" s="448" t="s">
        <v>691</v>
      </c>
      <c r="I4" s="448" t="s">
        <v>690</v>
      </c>
      <c r="J4" s="448" t="s">
        <v>689</v>
      </c>
      <c r="K4" s="448" t="s">
        <v>688</v>
      </c>
    </row>
    <row r="5" spans="1:11" ht="104.1" customHeight="1">
      <c r="A5" s="759" t="s">
        <v>687</v>
      </c>
      <c r="B5" s="760"/>
      <c r="C5" s="447" t="s">
        <v>503</v>
      </c>
      <c r="D5" s="447" t="s">
        <v>504</v>
      </c>
      <c r="E5" s="447" t="s">
        <v>505</v>
      </c>
      <c r="F5" s="447" t="s">
        <v>506</v>
      </c>
      <c r="G5" s="447" t="s">
        <v>507</v>
      </c>
      <c r="H5" s="447" t="s">
        <v>508</v>
      </c>
      <c r="I5" s="447" t="s">
        <v>509</v>
      </c>
      <c r="J5" s="447" t="s">
        <v>510</v>
      </c>
      <c r="K5" s="447" t="s">
        <v>511</v>
      </c>
    </row>
    <row r="6" spans="1:11" ht="12.75">
      <c r="A6" s="386">
        <v>1</v>
      </c>
      <c r="B6" s="386" t="s">
        <v>471</v>
      </c>
      <c r="C6" s="499">
        <v>50226381.137857899</v>
      </c>
      <c r="D6" s="499">
        <v>5446598.6000000006</v>
      </c>
      <c r="E6" s="499">
        <v>0</v>
      </c>
      <c r="F6" s="499">
        <v>0</v>
      </c>
      <c r="G6" s="499">
        <v>656201031.31695902</v>
      </c>
      <c r="H6" s="499">
        <v>15516957.888420353</v>
      </c>
      <c r="I6" s="499">
        <v>94053753.517771095</v>
      </c>
      <c r="J6" s="499">
        <v>6176003.8790981947</v>
      </c>
      <c r="K6" s="499">
        <v>26045893.094196189</v>
      </c>
    </row>
    <row r="7" spans="1:11" ht="12.75">
      <c r="A7" s="386">
        <v>2</v>
      </c>
      <c r="B7" s="386" t="s">
        <v>512</v>
      </c>
      <c r="C7" s="499">
        <v>0</v>
      </c>
      <c r="D7" s="499">
        <v>0</v>
      </c>
      <c r="E7" s="499">
        <v>0</v>
      </c>
      <c r="F7" s="499">
        <v>0</v>
      </c>
      <c r="G7" s="499">
        <v>5000000</v>
      </c>
      <c r="H7" s="499">
        <v>180989.30999999959</v>
      </c>
      <c r="I7" s="499">
        <v>21068470.070000004</v>
      </c>
      <c r="J7" s="499">
        <v>0</v>
      </c>
      <c r="K7" s="499">
        <v>8061254.5199999996</v>
      </c>
    </row>
    <row r="8" spans="1:11" ht="12.75">
      <c r="A8" s="386">
        <v>3</v>
      </c>
      <c r="B8" s="386" t="s">
        <v>479</v>
      </c>
      <c r="C8" s="499">
        <v>17451555.424231905</v>
      </c>
      <c r="D8" s="499">
        <v>0</v>
      </c>
      <c r="E8" s="499">
        <v>0</v>
      </c>
      <c r="F8" s="499">
        <v>0</v>
      </c>
      <c r="G8" s="499">
        <v>102100432.14899622</v>
      </c>
      <c r="H8" s="499">
        <v>2600546.2153408416</v>
      </c>
      <c r="I8" s="499">
        <v>37033607.39703247</v>
      </c>
      <c r="J8" s="499">
        <v>12420892.666907374</v>
      </c>
      <c r="K8" s="499">
        <v>16213789.951091206</v>
      </c>
    </row>
    <row r="9" spans="1:11" ht="12.75">
      <c r="A9" s="386">
        <v>4</v>
      </c>
      <c r="B9" s="406" t="s">
        <v>513</v>
      </c>
      <c r="C9" s="508">
        <v>6265553.1553623695</v>
      </c>
      <c r="D9" s="508">
        <v>306336.56</v>
      </c>
      <c r="E9" s="508">
        <v>0</v>
      </c>
      <c r="F9" s="508">
        <v>0</v>
      </c>
      <c r="G9" s="508">
        <v>126158746.84918189</v>
      </c>
      <c r="H9" s="508">
        <v>463289.10376119259</v>
      </c>
      <c r="I9" s="508">
        <v>4582761.1657906026</v>
      </c>
      <c r="J9" s="508">
        <v>1651358.4826536397</v>
      </c>
      <c r="K9" s="508">
        <v>3533015.9285175051</v>
      </c>
    </row>
    <row r="10" spans="1:11" ht="12.75">
      <c r="A10" s="386">
        <v>5</v>
      </c>
      <c r="B10" s="406" t="s">
        <v>514</v>
      </c>
      <c r="C10" s="508">
        <v>0</v>
      </c>
      <c r="D10" s="508">
        <v>0</v>
      </c>
      <c r="E10" s="508">
        <v>0</v>
      </c>
      <c r="F10" s="508">
        <v>0</v>
      </c>
      <c r="G10" s="508">
        <v>0</v>
      </c>
      <c r="H10" s="508">
        <v>0</v>
      </c>
      <c r="I10" s="508">
        <v>0</v>
      </c>
      <c r="J10" s="508">
        <v>0</v>
      </c>
      <c r="K10" s="508">
        <v>0</v>
      </c>
    </row>
    <row r="11" spans="1:11" ht="12.75">
      <c r="A11" s="386">
        <v>6</v>
      </c>
      <c r="B11" s="406" t="s">
        <v>515</v>
      </c>
      <c r="C11" s="508">
        <v>0</v>
      </c>
      <c r="D11" s="508">
        <v>0</v>
      </c>
      <c r="E11" s="508">
        <v>0</v>
      </c>
      <c r="F11" s="508">
        <v>0</v>
      </c>
      <c r="G11" s="508">
        <v>3009305.4</v>
      </c>
      <c r="H11" s="508">
        <v>0</v>
      </c>
      <c r="I11" s="508">
        <v>0</v>
      </c>
      <c r="J11" s="508">
        <v>0</v>
      </c>
      <c r="K11" s="508">
        <v>504.93999999999994</v>
      </c>
    </row>
    <row r="13" spans="1:11" ht="15">
      <c r="B13" s="445"/>
      <c r="C13" s="562"/>
      <c r="D13" s="562"/>
      <c r="E13" s="562"/>
      <c r="F13" s="562"/>
      <c r="G13" s="562"/>
      <c r="H13" s="562"/>
      <c r="I13" s="562"/>
      <c r="J13" s="562"/>
      <c r="K13" s="562"/>
    </row>
    <row r="14" spans="1:11">
      <c r="C14" s="562"/>
      <c r="D14" s="562"/>
      <c r="E14" s="562"/>
      <c r="F14" s="562"/>
      <c r="G14" s="562"/>
      <c r="H14" s="562"/>
      <c r="I14" s="562"/>
      <c r="J14" s="562"/>
      <c r="K14" s="562"/>
    </row>
    <row r="15" spans="1:11">
      <c r="C15" s="562"/>
      <c r="D15" s="562"/>
      <c r="E15" s="562"/>
      <c r="F15" s="562"/>
      <c r="G15" s="562"/>
      <c r="H15" s="562"/>
      <c r="I15" s="562"/>
      <c r="J15" s="562"/>
      <c r="K15" s="562"/>
    </row>
    <row r="16" spans="1:11">
      <c r="C16" s="562"/>
      <c r="D16" s="562"/>
      <c r="E16" s="562"/>
      <c r="F16" s="562"/>
      <c r="G16" s="562"/>
      <c r="H16" s="562"/>
      <c r="I16" s="562"/>
      <c r="J16" s="562"/>
      <c r="K16" s="562"/>
    </row>
    <row r="17" spans="3:11">
      <c r="C17" s="562"/>
      <c r="D17" s="562"/>
      <c r="E17" s="562"/>
      <c r="F17" s="562"/>
      <c r="G17" s="562"/>
      <c r="H17" s="562"/>
      <c r="I17" s="562"/>
      <c r="J17" s="562"/>
      <c r="K17" s="562"/>
    </row>
    <row r="18" spans="3:11">
      <c r="C18" s="562"/>
      <c r="D18" s="562"/>
      <c r="E18" s="562"/>
      <c r="F18" s="562"/>
      <c r="G18" s="562"/>
      <c r="H18" s="562"/>
      <c r="I18" s="562"/>
      <c r="J18" s="562"/>
      <c r="K18" s="562"/>
    </row>
    <row r="19" spans="3:11">
      <c r="C19" s="562"/>
      <c r="D19" s="562"/>
      <c r="E19" s="562"/>
      <c r="F19" s="562"/>
      <c r="G19" s="562"/>
      <c r="H19" s="562"/>
      <c r="I19" s="562"/>
      <c r="J19" s="562"/>
      <c r="K19" s="562"/>
    </row>
    <row r="20" spans="3:11">
      <c r="C20" s="562"/>
      <c r="D20" s="562"/>
      <c r="E20" s="562"/>
      <c r="F20" s="562"/>
      <c r="G20" s="562"/>
      <c r="H20" s="562"/>
      <c r="I20" s="562"/>
      <c r="J20" s="562"/>
      <c r="K20" s="562"/>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W40"/>
  <sheetViews>
    <sheetView showGridLines="0" zoomScaleNormal="100" workbookViewId="0"/>
  </sheetViews>
  <sheetFormatPr defaultColWidth="8.7109375" defaultRowHeight="15"/>
  <cols>
    <col min="1" max="1" width="10" style="449" bestFit="1" customWidth="1"/>
    <col min="2" max="2" width="71.7109375" style="449" customWidth="1"/>
    <col min="3" max="3" width="10.5703125" style="449" bestFit="1" customWidth="1"/>
    <col min="4" max="7" width="15.5703125" style="449" customWidth="1"/>
    <col min="8" max="8" width="10.5703125" style="449" bestFit="1" customWidth="1"/>
    <col min="9" max="12" width="17.28515625" style="449" customWidth="1"/>
    <col min="13" max="13" width="10.5703125" style="449" bestFit="1" customWidth="1"/>
    <col min="14" max="17" width="16.140625" style="449" customWidth="1"/>
    <col min="18" max="18" width="12.28515625" style="449" bestFit="1" customWidth="1"/>
    <col min="19" max="19" width="46.85546875" style="449" bestFit="1" customWidth="1"/>
    <col min="20" max="20" width="43.42578125" style="449" bestFit="1" customWidth="1"/>
    <col min="21" max="21" width="45.85546875" style="449" bestFit="1" customWidth="1"/>
    <col min="22" max="22" width="43.42578125" style="449" bestFit="1" customWidth="1"/>
    <col min="23" max="16384" width="8.7109375" style="449"/>
  </cols>
  <sheetData>
    <row r="1" spans="1:22">
      <c r="A1" s="308" t="s">
        <v>30</v>
      </c>
      <c r="B1" s="384" t="str">
        <f>'Info '!C2</f>
        <v>JSC Cartu Bank</v>
      </c>
    </row>
    <row r="2" spans="1:22">
      <c r="A2" s="308" t="s">
        <v>31</v>
      </c>
      <c r="B2" s="556">
        <f>'1. key ratios '!B2</f>
        <v>45382</v>
      </c>
    </row>
    <row r="3" spans="1:22">
      <c r="A3" s="309" t="s">
        <v>530</v>
      </c>
      <c r="B3" s="397"/>
    </row>
    <row r="4" spans="1:22">
      <c r="A4" s="309"/>
      <c r="B4" s="397"/>
    </row>
    <row r="5" spans="1:22" ht="24" customHeight="1">
      <c r="A5" s="761" t="s">
        <v>531</v>
      </c>
      <c r="B5" s="762"/>
      <c r="C5" s="766" t="s">
        <v>697</v>
      </c>
      <c r="D5" s="766"/>
      <c r="E5" s="766"/>
      <c r="F5" s="766"/>
      <c r="G5" s="766"/>
      <c r="H5" s="766" t="s">
        <v>549</v>
      </c>
      <c r="I5" s="766"/>
      <c r="J5" s="766"/>
      <c r="K5" s="766"/>
      <c r="L5" s="766"/>
      <c r="M5" s="766" t="s">
        <v>661</v>
      </c>
      <c r="N5" s="766"/>
      <c r="O5" s="766"/>
      <c r="P5" s="766"/>
      <c r="Q5" s="766"/>
      <c r="R5" s="765" t="s">
        <v>532</v>
      </c>
      <c r="S5" s="765" t="s">
        <v>546</v>
      </c>
      <c r="T5" s="765" t="s">
        <v>547</v>
      </c>
      <c r="U5" s="765" t="s">
        <v>706</v>
      </c>
      <c r="V5" s="765" t="s">
        <v>707</v>
      </c>
    </row>
    <row r="6" spans="1:22" ht="36" customHeight="1">
      <c r="A6" s="763"/>
      <c r="B6" s="764"/>
      <c r="C6" s="458"/>
      <c r="D6" s="395" t="s">
        <v>682</v>
      </c>
      <c r="E6" s="395" t="s">
        <v>681</v>
      </c>
      <c r="F6" s="395" t="s">
        <v>680</v>
      </c>
      <c r="G6" s="395" t="s">
        <v>679</v>
      </c>
      <c r="H6" s="458"/>
      <c r="I6" s="395" t="s">
        <v>682</v>
      </c>
      <c r="J6" s="395" t="s">
        <v>681</v>
      </c>
      <c r="K6" s="395" t="s">
        <v>680</v>
      </c>
      <c r="L6" s="395" t="s">
        <v>679</v>
      </c>
      <c r="M6" s="458"/>
      <c r="N6" s="395" t="s">
        <v>682</v>
      </c>
      <c r="O6" s="395" t="s">
        <v>681</v>
      </c>
      <c r="P6" s="395" t="s">
        <v>680</v>
      </c>
      <c r="Q6" s="395" t="s">
        <v>679</v>
      </c>
      <c r="R6" s="765"/>
      <c r="S6" s="765"/>
      <c r="T6" s="765"/>
      <c r="U6" s="765"/>
      <c r="V6" s="765"/>
    </row>
    <row r="7" spans="1:22">
      <c r="A7" s="453">
        <v>1</v>
      </c>
      <c r="B7" s="457" t="s">
        <v>540</v>
      </c>
      <c r="C7" s="508">
        <v>112326.66999999998</v>
      </c>
      <c r="D7" s="508">
        <v>98218.84</v>
      </c>
      <c r="E7" s="508">
        <v>1255.6500000000001</v>
      </c>
      <c r="F7" s="508">
        <v>12852.18</v>
      </c>
      <c r="G7" s="508">
        <v>0</v>
      </c>
      <c r="H7" s="508">
        <v>113378.25062681439</v>
      </c>
      <c r="I7" s="508">
        <v>98889.575697802284</v>
      </c>
      <c r="J7" s="508">
        <v>1267.26</v>
      </c>
      <c r="K7" s="508">
        <v>13221.414929012117</v>
      </c>
      <c r="L7" s="508">
        <v>0</v>
      </c>
      <c r="M7" s="508">
        <v>130.63537567226609</v>
      </c>
      <c r="N7" s="508">
        <v>61.968342157897283</v>
      </c>
      <c r="O7" s="508">
        <v>2.5599588693079407</v>
      </c>
      <c r="P7" s="508">
        <v>66.107074645060862</v>
      </c>
      <c r="Q7" s="508">
        <v>0</v>
      </c>
      <c r="R7" s="508">
        <v>7</v>
      </c>
      <c r="S7" s="563">
        <v>0.11749999999999999</v>
      </c>
      <c r="T7" s="563">
        <v>0.12403902137278311</v>
      </c>
      <c r="U7" s="563">
        <v>0.11069444371492543</v>
      </c>
      <c r="V7" s="508">
        <v>57.244920497668176</v>
      </c>
    </row>
    <row r="8" spans="1:22">
      <c r="A8" s="453">
        <v>2</v>
      </c>
      <c r="B8" s="456" t="s">
        <v>539</v>
      </c>
      <c r="C8" s="508">
        <v>6122318.2300000004</v>
      </c>
      <c r="D8" s="508">
        <v>4883188.8499999987</v>
      </c>
      <c r="E8" s="508">
        <v>28458</v>
      </c>
      <c r="F8" s="508">
        <v>1210671.3800000001</v>
      </c>
      <c r="G8" s="508">
        <v>0</v>
      </c>
      <c r="H8" s="508">
        <v>6211799.5504957652</v>
      </c>
      <c r="I8" s="508">
        <v>4917002.3212386165</v>
      </c>
      <c r="J8" s="508">
        <v>28764.088439111696</v>
      </c>
      <c r="K8" s="508">
        <v>1266033.1408180357</v>
      </c>
      <c r="L8" s="508">
        <v>0</v>
      </c>
      <c r="M8" s="508">
        <v>376517.00305331778</v>
      </c>
      <c r="N8" s="508">
        <v>46905.506523995093</v>
      </c>
      <c r="O8" s="508">
        <v>419.68184927413841</v>
      </c>
      <c r="P8" s="508">
        <v>329191.8146800485</v>
      </c>
      <c r="Q8" s="508">
        <v>0</v>
      </c>
      <c r="R8" s="508">
        <v>86</v>
      </c>
      <c r="S8" s="563">
        <v>0.10673441849517673</v>
      </c>
      <c r="T8" s="563">
        <v>0.11243885306549363</v>
      </c>
      <c r="U8" s="563">
        <v>9.7273971333567813E-2</v>
      </c>
      <c r="V8" s="508">
        <v>52.643864230857524</v>
      </c>
    </row>
    <row r="9" spans="1:22">
      <c r="A9" s="453">
        <v>3</v>
      </c>
      <c r="B9" s="456" t="s">
        <v>538</v>
      </c>
      <c r="C9" s="508">
        <v>0</v>
      </c>
      <c r="D9" s="508">
        <v>0</v>
      </c>
      <c r="E9" s="508">
        <v>0</v>
      </c>
      <c r="F9" s="508">
        <v>0</v>
      </c>
      <c r="G9" s="508">
        <v>0</v>
      </c>
      <c r="H9" s="508">
        <v>0</v>
      </c>
      <c r="I9" s="508">
        <v>0</v>
      </c>
      <c r="J9" s="508">
        <v>0</v>
      </c>
      <c r="K9" s="508">
        <v>0</v>
      </c>
      <c r="L9" s="508">
        <v>0</v>
      </c>
      <c r="M9" s="508">
        <v>0</v>
      </c>
      <c r="N9" s="508">
        <v>0</v>
      </c>
      <c r="O9" s="508">
        <v>0</v>
      </c>
      <c r="P9" s="508">
        <v>0</v>
      </c>
      <c r="Q9" s="508">
        <v>0</v>
      </c>
      <c r="R9" s="508">
        <v>0</v>
      </c>
      <c r="S9" s="563">
        <v>0</v>
      </c>
      <c r="T9" s="563">
        <v>0</v>
      </c>
      <c r="U9" s="563">
        <v>0</v>
      </c>
      <c r="V9" s="508">
        <v>0</v>
      </c>
    </row>
    <row r="10" spans="1:22">
      <c r="A10" s="453">
        <v>4</v>
      </c>
      <c r="B10" s="456" t="s">
        <v>537</v>
      </c>
      <c r="C10" s="508">
        <v>0</v>
      </c>
      <c r="D10" s="508">
        <v>0</v>
      </c>
      <c r="E10" s="508">
        <v>0</v>
      </c>
      <c r="F10" s="508">
        <v>0</v>
      </c>
      <c r="G10" s="508">
        <v>0</v>
      </c>
      <c r="H10" s="508">
        <v>0</v>
      </c>
      <c r="I10" s="508">
        <v>0</v>
      </c>
      <c r="J10" s="508">
        <v>0</v>
      </c>
      <c r="K10" s="508">
        <v>0</v>
      </c>
      <c r="L10" s="508">
        <v>0</v>
      </c>
      <c r="M10" s="508">
        <v>0</v>
      </c>
      <c r="N10" s="508">
        <v>0</v>
      </c>
      <c r="O10" s="508">
        <v>0</v>
      </c>
      <c r="P10" s="508">
        <v>0</v>
      </c>
      <c r="Q10" s="508">
        <v>0</v>
      </c>
      <c r="R10" s="508">
        <v>0</v>
      </c>
      <c r="S10" s="563">
        <v>0</v>
      </c>
      <c r="T10" s="563">
        <v>0</v>
      </c>
      <c r="U10" s="563">
        <v>0</v>
      </c>
      <c r="V10" s="508">
        <v>0</v>
      </c>
    </row>
    <row r="11" spans="1:22">
      <c r="A11" s="453">
        <v>5</v>
      </c>
      <c r="B11" s="456" t="s">
        <v>536</v>
      </c>
      <c r="C11" s="508">
        <v>962207.4325</v>
      </c>
      <c r="D11" s="508">
        <v>945208.24250000005</v>
      </c>
      <c r="E11" s="508">
        <v>8214.4700000000012</v>
      </c>
      <c r="F11" s="508">
        <v>8784.7199999999993</v>
      </c>
      <c r="G11" s="508">
        <v>0</v>
      </c>
      <c r="H11" s="508">
        <v>1038112.0835640001</v>
      </c>
      <c r="I11" s="508">
        <v>979927.8335640002</v>
      </c>
      <c r="J11" s="508">
        <v>8402.7000000000007</v>
      </c>
      <c r="K11" s="508">
        <v>49781.549999999988</v>
      </c>
      <c r="L11" s="508">
        <v>0</v>
      </c>
      <c r="M11" s="508">
        <v>44125.811481129575</v>
      </c>
      <c r="N11" s="508">
        <v>19629.279481129608</v>
      </c>
      <c r="O11" s="508">
        <v>840.2700000000001</v>
      </c>
      <c r="P11" s="508">
        <v>23656.261999999999</v>
      </c>
      <c r="Q11" s="508">
        <v>0</v>
      </c>
      <c r="R11" s="508">
        <v>187</v>
      </c>
      <c r="S11" s="563">
        <v>0.14612584559669775</v>
      </c>
      <c r="T11" s="563">
        <v>0.1563484847073707</v>
      </c>
      <c r="U11" s="563">
        <v>0.11366792583988895</v>
      </c>
      <c r="V11" s="508">
        <v>7.9817760635791215</v>
      </c>
    </row>
    <row r="12" spans="1:22">
      <c r="A12" s="453">
        <v>6</v>
      </c>
      <c r="B12" s="456" t="s">
        <v>535</v>
      </c>
      <c r="C12" s="508">
        <v>364049.49279999966</v>
      </c>
      <c r="D12" s="508">
        <v>261959.91390000001</v>
      </c>
      <c r="E12" s="508">
        <v>0</v>
      </c>
      <c r="F12" s="508">
        <v>102089.57890000007</v>
      </c>
      <c r="G12" s="508">
        <v>0</v>
      </c>
      <c r="H12" s="508">
        <v>369854.72246299969</v>
      </c>
      <c r="I12" s="508">
        <v>267765.14356300002</v>
      </c>
      <c r="J12" s="508">
        <v>0</v>
      </c>
      <c r="K12" s="508">
        <v>102089.57890000007</v>
      </c>
      <c r="L12" s="508">
        <v>0</v>
      </c>
      <c r="M12" s="508">
        <v>107444.88177126004</v>
      </c>
      <c r="N12" s="508">
        <v>5355.3028712600008</v>
      </c>
      <c r="O12" s="508">
        <v>0</v>
      </c>
      <c r="P12" s="508">
        <v>102089.57890000007</v>
      </c>
      <c r="Q12" s="508">
        <v>0</v>
      </c>
      <c r="R12" s="508">
        <v>1455</v>
      </c>
      <c r="S12" s="563">
        <v>0.14207670639860925</v>
      </c>
      <c r="T12" s="563">
        <v>0.15183318789116984</v>
      </c>
      <c r="U12" s="563">
        <v>0.13504340208137469</v>
      </c>
      <c r="V12" s="508">
        <v>13.389172498317524</v>
      </c>
    </row>
    <row r="13" spans="1:22">
      <c r="A13" s="453">
        <v>7</v>
      </c>
      <c r="B13" s="456" t="s">
        <v>534</v>
      </c>
      <c r="C13" s="508">
        <v>26456352.960000001</v>
      </c>
      <c r="D13" s="508">
        <v>24046345.119999997</v>
      </c>
      <c r="E13" s="508">
        <v>1672802.2599999998</v>
      </c>
      <c r="F13" s="508">
        <v>737205.58000000007</v>
      </c>
      <c r="G13" s="508">
        <v>0</v>
      </c>
      <c r="H13" s="508">
        <v>26680807.843727976</v>
      </c>
      <c r="I13" s="508">
        <v>24139589.45098038</v>
      </c>
      <c r="J13" s="508">
        <v>1707249.0528935927</v>
      </c>
      <c r="K13" s="508">
        <v>833969.3398539999</v>
      </c>
      <c r="L13" s="508">
        <v>0</v>
      </c>
      <c r="M13" s="508">
        <v>99315.384574378957</v>
      </c>
      <c r="N13" s="508">
        <v>47877.744428410369</v>
      </c>
      <c r="O13" s="508">
        <v>14430.055973619506</v>
      </c>
      <c r="P13" s="508">
        <v>37007.584172349045</v>
      </c>
      <c r="Q13" s="508">
        <v>0</v>
      </c>
      <c r="R13" s="508">
        <v>131</v>
      </c>
      <c r="S13" s="563">
        <v>0.11845360824742268</v>
      </c>
      <c r="T13" s="563">
        <v>0.12510172574484402</v>
      </c>
      <c r="U13" s="563">
        <v>9.2391154335053183E-2</v>
      </c>
      <c r="V13" s="508">
        <v>106.65647302476951</v>
      </c>
    </row>
    <row r="14" spans="1:22">
      <c r="A14" s="451">
        <v>7.1</v>
      </c>
      <c r="B14" s="450" t="s">
        <v>543</v>
      </c>
      <c r="C14" s="508">
        <v>23892080.770000003</v>
      </c>
      <c r="D14" s="508">
        <v>21750913.879999999</v>
      </c>
      <c r="E14" s="508">
        <v>1498437.7199999997</v>
      </c>
      <c r="F14" s="508">
        <v>642729.17000000004</v>
      </c>
      <c r="G14" s="508">
        <v>0</v>
      </c>
      <c r="H14" s="508">
        <v>24086032.658218779</v>
      </c>
      <c r="I14" s="508">
        <v>21822242.08899796</v>
      </c>
      <c r="J14" s="508">
        <v>1526394.6097198222</v>
      </c>
      <c r="K14" s="508">
        <v>737395.95950099989</v>
      </c>
      <c r="L14" s="508">
        <v>0</v>
      </c>
      <c r="M14" s="508">
        <v>95956.379263323426</v>
      </c>
      <c r="N14" s="508">
        <v>47430.889770560301</v>
      </c>
      <c r="O14" s="508">
        <v>14036.649516586285</v>
      </c>
      <c r="P14" s="508">
        <v>34488.839976176816</v>
      </c>
      <c r="Q14" s="508">
        <v>0</v>
      </c>
      <c r="R14" s="508">
        <v>87</v>
      </c>
      <c r="S14" s="563">
        <v>0.12</v>
      </c>
      <c r="T14" s="563">
        <v>0.12682503013196977</v>
      </c>
      <c r="U14" s="563">
        <v>9.1591600862271791E-2</v>
      </c>
      <c r="V14" s="508">
        <v>109.79353358638171</v>
      </c>
    </row>
    <row r="15" spans="1:22">
      <c r="A15" s="451">
        <v>7.2</v>
      </c>
      <c r="B15" s="450" t="s">
        <v>545</v>
      </c>
      <c r="C15" s="508">
        <v>2131515.11</v>
      </c>
      <c r="D15" s="508">
        <v>1885309.6699999997</v>
      </c>
      <c r="E15" s="508">
        <v>151729.03</v>
      </c>
      <c r="F15" s="508">
        <v>94476.41</v>
      </c>
      <c r="G15" s="508">
        <v>0</v>
      </c>
      <c r="H15" s="508">
        <v>2158569.2279293556</v>
      </c>
      <c r="I15" s="508">
        <v>1903797.9995353308</v>
      </c>
      <c r="J15" s="508">
        <v>158197.84804102528</v>
      </c>
      <c r="K15" s="508">
        <v>96573.380353</v>
      </c>
      <c r="L15" s="508">
        <v>0</v>
      </c>
      <c r="M15" s="508">
        <v>3250.9091060667874</v>
      </c>
      <c r="N15" s="508">
        <v>384.99730268282434</v>
      </c>
      <c r="O15" s="508">
        <v>347.16760721173512</v>
      </c>
      <c r="P15" s="508">
        <v>2518.7441961722275</v>
      </c>
      <c r="Q15" s="508">
        <v>0</v>
      </c>
      <c r="R15" s="508">
        <v>21</v>
      </c>
      <c r="S15" s="563">
        <v>0</v>
      </c>
      <c r="T15" s="563">
        <v>0</v>
      </c>
      <c r="U15" s="563">
        <v>9.7536916236075841E-2</v>
      </c>
      <c r="V15" s="508">
        <v>82.113723198827117</v>
      </c>
    </row>
    <row r="16" spans="1:22">
      <c r="A16" s="451">
        <v>7.3</v>
      </c>
      <c r="B16" s="450" t="s">
        <v>542</v>
      </c>
      <c r="C16" s="508">
        <v>432757.07999999996</v>
      </c>
      <c r="D16" s="508">
        <v>410121.56999999995</v>
      </c>
      <c r="E16" s="508">
        <v>22635.51</v>
      </c>
      <c r="F16" s="508">
        <v>0</v>
      </c>
      <c r="G16" s="508">
        <v>0</v>
      </c>
      <c r="H16" s="508">
        <v>436205.95757984289</v>
      </c>
      <c r="I16" s="508">
        <v>413549.36244709749</v>
      </c>
      <c r="J16" s="508">
        <v>22656.595132745413</v>
      </c>
      <c r="K16" s="508">
        <v>0</v>
      </c>
      <c r="L16" s="508">
        <v>0</v>
      </c>
      <c r="M16" s="508">
        <v>108.0962049887484</v>
      </c>
      <c r="N16" s="508">
        <v>61.857355167263115</v>
      </c>
      <c r="O16" s="508">
        <v>46.238849821485275</v>
      </c>
      <c r="P16" s="508">
        <v>0</v>
      </c>
      <c r="Q16" s="508">
        <v>0</v>
      </c>
      <c r="R16" s="508">
        <v>23</v>
      </c>
      <c r="S16" s="563">
        <v>0.11749999999999999</v>
      </c>
      <c r="T16" s="563">
        <v>0.12403902137278311</v>
      </c>
      <c r="U16" s="563">
        <v>0.11118859817383001</v>
      </c>
      <c r="V16" s="508">
        <v>54.527841549769256</v>
      </c>
    </row>
    <row r="17" spans="1:23">
      <c r="A17" s="453">
        <v>8</v>
      </c>
      <c r="B17" s="456" t="s">
        <v>541</v>
      </c>
      <c r="C17" s="508">
        <v>0</v>
      </c>
      <c r="D17" s="508">
        <v>0</v>
      </c>
      <c r="E17" s="508">
        <v>0</v>
      </c>
      <c r="F17" s="508">
        <v>0</v>
      </c>
      <c r="G17" s="508">
        <v>0</v>
      </c>
      <c r="H17" s="508">
        <v>0</v>
      </c>
      <c r="I17" s="508">
        <v>0</v>
      </c>
      <c r="J17" s="508">
        <v>0</v>
      </c>
      <c r="K17" s="508">
        <v>0</v>
      </c>
      <c r="L17" s="508">
        <v>0</v>
      </c>
      <c r="M17" s="508">
        <v>0</v>
      </c>
      <c r="N17" s="508">
        <v>0</v>
      </c>
      <c r="O17" s="508">
        <v>0</v>
      </c>
      <c r="P17" s="508">
        <v>0</v>
      </c>
      <c r="Q17" s="508">
        <v>0</v>
      </c>
      <c r="R17" s="508">
        <v>0</v>
      </c>
      <c r="S17" s="563">
        <v>0</v>
      </c>
      <c r="T17" s="563">
        <v>0</v>
      </c>
      <c r="U17" s="563">
        <v>0</v>
      </c>
      <c r="V17" s="508">
        <v>0</v>
      </c>
    </row>
    <row r="18" spans="1:23">
      <c r="A18" s="455">
        <v>9</v>
      </c>
      <c r="B18" s="454" t="s">
        <v>533</v>
      </c>
      <c r="C18" s="509">
        <v>0</v>
      </c>
      <c r="D18" s="509">
        <v>0</v>
      </c>
      <c r="E18" s="509">
        <v>0</v>
      </c>
      <c r="F18" s="509">
        <v>0</v>
      </c>
      <c r="G18" s="509">
        <v>0</v>
      </c>
      <c r="H18" s="509">
        <v>0</v>
      </c>
      <c r="I18" s="509">
        <v>0</v>
      </c>
      <c r="J18" s="509">
        <v>0</v>
      </c>
      <c r="K18" s="509">
        <v>0</v>
      </c>
      <c r="L18" s="509">
        <v>0</v>
      </c>
      <c r="M18" s="509">
        <v>0</v>
      </c>
      <c r="N18" s="509">
        <v>0</v>
      </c>
      <c r="O18" s="509">
        <v>0</v>
      </c>
      <c r="P18" s="509">
        <v>0</v>
      </c>
      <c r="Q18" s="509">
        <v>0</v>
      </c>
      <c r="R18" s="509">
        <v>0</v>
      </c>
      <c r="S18" s="564">
        <v>0</v>
      </c>
      <c r="T18" s="564">
        <v>0</v>
      </c>
      <c r="U18" s="564">
        <v>0</v>
      </c>
      <c r="V18" s="509">
        <v>0</v>
      </c>
    </row>
    <row r="19" spans="1:23">
      <c r="A19" s="453">
        <v>10</v>
      </c>
      <c r="B19" s="452" t="s">
        <v>544</v>
      </c>
      <c r="C19" s="609">
        <f t="shared" ref="C19:R19" si="0">SUM(C7:C13,C17:C18)</f>
        <v>34017254.785300002</v>
      </c>
      <c r="D19" s="609">
        <f t="shared" si="0"/>
        <v>30234920.966399997</v>
      </c>
      <c r="E19" s="609">
        <f t="shared" si="0"/>
        <v>1710730.38</v>
      </c>
      <c r="F19" s="609">
        <f t="shared" si="0"/>
        <v>2071603.4389000002</v>
      </c>
      <c r="G19" s="609">
        <f t="shared" si="0"/>
        <v>0</v>
      </c>
      <c r="H19" s="609">
        <f t="shared" si="0"/>
        <v>34413952.450877555</v>
      </c>
      <c r="I19" s="609">
        <f t="shared" si="0"/>
        <v>30403174.325043797</v>
      </c>
      <c r="J19" s="609">
        <f t="shared" si="0"/>
        <v>1745683.1013327045</v>
      </c>
      <c r="K19" s="609">
        <f t="shared" si="0"/>
        <v>2265095.024501048</v>
      </c>
      <c r="L19" s="609">
        <f t="shared" si="0"/>
        <v>0</v>
      </c>
      <c r="M19" s="609">
        <f t="shared" si="0"/>
        <v>627533.71625575854</v>
      </c>
      <c r="N19" s="609">
        <f t="shared" si="0"/>
        <v>119829.80164695297</v>
      </c>
      <c r="O19" s="609">
        <f t="shared" si="0"/>
        <v>15692.567781762953</v>
      </c>
      <c r="P19" s="609">
        <f t="shared" si="0"/>
        <v>492011.34682704264</v>
      </c>
      <c r="Q19" s="609">
        <f t="shared" si="0"/>
        <v>0</v>
      </c>
      <c r="R19" s="609">
        <f t="shared" si="0"/>
        <v>1866</v>
      </c>
      <c r="S19" s="610">
        <v>0.11321893368035596</v>
      </c>
      <c r="T19" s="610">
        <v>0.1196336506875941</v>
      </c>
      <c r="U19" s="610">
        <v>9.426630232597813E-2</v>
      </c>
      <c r="V19" s="609">
        <v>93.326873065323198</v>
      </c>
    </row>
    <row r="20" spans="1:23" ht="25.5">
      <c r="A20" s="451">
        <v>10.1</v>
      </c>
      <c r="B20" s="450" t="s">
        <v>548</v>
      </c>
      <c r="C20" s="446"/>
      <c r="D20" s="446"/>
      <c r="E20" s="446"/>
      <c r="F20" s="446"/>
      <c r="G20" s="446"/>
      <c r="H20" s="446"/>
      <c r="I20" s="446"/>
      <c r="J20" s="446"/>
      <c r="K20" s="446"/>
      <c r="L20" s="446"/>
      <c r="M20" s="446"/>
      <c r="N20" s="446"/>
      <c r="O20" s="446"/>
      <c r="P20" s="446"/>
      <c r="Q20" s="446"/>
      <c r="R20" s="446"/>
      <c r="S20" s="446"/>
      <c r="T20" s="446"/>
      <c r="U20" s="446"/>
      <c r="V20" s="446"/>
    </row>
    <row r="22" spans="1:23">
      <c r="C22" s="565"/>
      <c r="D22" s="565"/>
      <c r="E22" s="565"/>
      <c r="F22" s="565"/>
      <c r="G22" s="565"/>
      <c r="H22" s="565"/>
      <c r="I22" s="565"/>
      <c r="J22" s="565"/>
      <c r="K22" s="565"/>
      <c r="L22" s="565"/>
      <c r="M22" s="565"/>
      <c r="N22" s="565"/>
      <c r="O22" s="565"/>
      <c r="P22" s="565"/>
      <c r="Q22" s="565"/>
      <c r="R22" s="565"/>
      <c r="S22" s="565"/>
      <c r="T22" s="565"/>
      <c r="U22" s="565"/>
      <c r="V22" s="565"/>
    </row>
    <row r="23" spans="1:23">
      <c r="C23" s="565"/>
      <c r="D23" s="565"/>
      <c r="E23" s="565"/>
      <c r="F23" s="565"/>
      <c r="G23" s="565"/>
      <c r="H23" s="565"/>
      <c r="I23" s="565"/>
      <c r="J23" s="565"/>
      <c r="K23" s="565"/>
      <c r="L23" s="565"/>
      <c r="M23" s="565"/>
      <c r="N23" s="565"/>
      <c r="O23" s="565"/>
      <c r="P23" s="565"/>
      <c r="Q23" s="565"/>
      <c r="R23" s="565"/>
      <c r="S23" s="565"/>
      <c r="T23" s="565"/>
      <c r="U23" s="565"/>
      <c r="V23" s="565"/>
      <c r="W23" s="565"/>
    </row>
    <row r="24" spans="1:23">
      <c r="C24" s="565"/>
      <c r="D24" s="565"/>
      <c r="E24" s="565"/>
      <c r="F24" s="565"/>
      <c r="G24" s="565"/>
      <c r="H24" s="565"/>
      <c r="I24" s="565"/>
      <c r="J24" s="565"/>
      <c r="K24" s="565"/>
      <c r="L24" s="565"/>
      <c r="M24" s="565"/>
      <c r="N24" s="565"/>
      <c r="O24" s="565"/>
      <c r="P24" s="565"/>
      <c r="Q24" s="565"/>
      <c r="R24" s="565"/>
      <c r="S24" s="565"/>
      <c r="T24" s="565"/>
      <c r="U24" s="565"/>
      <c r="V24" s="565"/>
      <c r="W24" s="565"/>
    </row>
    <row r="25" spans="1:23">
      <c r="C25" s="565"/>
      <c r="D25" s="565"/>
      <c r="E25" s="565"/>
      <c r="F25" s="565"/>
      <c r="G25" s="565"/>
      <c r="H25" s="565"/>
      <c r="I25" s="565"/>
      <c r="J25" s="565"/>
      <c r="K25" s="565"/>
      <c r="L25" s="565"/>
      <c r="M25" s="565"/>
      <c r="N25" s="565"/>
      <c r="O25" s="565"/>
      <c r="P25" s="565"/>
      <c r="Q25" s="565"/>
      <c r="R25" s="565"/>
      <c r="S25" s="565"/>
      <c r="T25" s="565"/>
      <c r="U25" s="565"/>
      <c r="V25" s="565"/>
      <c r="W25" s="565"/>
    </row>
    <row r="26" spans="1:23">
      <c r="C26" s="565"/>
      <c r="D26" s="565"/>
      <c r="E26" s="565"/>
      <c r="F26" s="565"/>
      <c r="G26" s="565"/>
      <c r="H26" s="565"/>
      <c r="I26" s="565"/>
      <c r="J26" s="565"/>
      <c r="K26" s="565"/>
      <c r="L26" s="565"/>
      <c r="M26" s="565"/>
      <c r="N26" s="565"/>
      <c r="O26" s="565"/>
      <c r="P26" s="565"/>
      <c r="Q26" s="565"/>
      <c r="R26" s="565"/>
      <c r="S26" s="565"/>
      <c r="T26" s="565"/>
      <c r="U26" s="565"/>
      <c r="V26" s="565"/>
      <c r="W26" s="565"/>
    </row>
    <row r="27" spans="1:23">
      <c r="C27" s="565"/>
      <c r="D27" s="565"/>
      <c r="E27" s="565"/>
      <c r="F27" s="565"/>
      <c r="G27" s="565"/>
      <c r="H27" s="565"/>
      <c r="I27" s="565"/>
      <c r="J27" s="565"/>
      <c r="K27" s="565"/>
      <c r="L27" s="565"/>
      <c r="M27" s="565"/>
      <c r="N27" s="565"/>
      <c r="O27" s="565"/>
      <c r="P27" s="565"/>
      <c r="Q27" s="565"/>
      <c r="R27" s="565"/>
      <c r="S27" s="565"/>
      <c r="T27" s="565"/>
      <c r="U27" s="565"/>
      <c r="V27" s="565"/>
      <c r="W27" s="565"/>
    </row>
    <row r="28" spans="1:23">
      <c r="C28" s="565"/>
      <c r="D28" s="565"/>
      <c r="E28" s="565"/>
      <c r="F28" s="565"/>
      <c r="G28" s="565"/>
      <c r="H28" s="565"/>
      <c r="I28" s="565"/>
      <c r="J28" s="565"/>
      <c r="K28" s="565"/>
      <c r="L28" s="565"/>
      <c r="M28" s="565"/>
      <c r="N28" s="565"/>
      <c r="O28" s="565"/>
      <c r="P28" s="565"/>
      <c r="Q28" s="565"/>
      <c r="R28" s="565"/>
      <c r="S28" s="565"/>
      <c r="T28" s="565"/>
      <c r="U28" s="565"/>
      <c r="V28" s="565"/>
      <c r="W28" s="565"/>
    </row>
    <row r="29" spans="1:23">
      <c r="C29" s="565"/>
      <c r="D29" s="565"/>
      <c r="E29" s="565"/>
      <c r="F29" s="565"/>
      <c r="G29" s="565"/>
      <c r="H29" s="565"/>
      <c r="I29" s="565"/>
      <c r="J29" s="565"/>
      <c r="K29" s="565"/>
      <c r="L29" s="565"/>
      <c r="M29" s="565"/>
      <c r="N29" s="565"/>
      <c r="O29" s="565"/>
      <c r="P29" s="565"/>
      <c r="Q29" s="565"/>
      <c r="R29" s="565"/>
      <c r="S29" s="565"/>
      <c r="T29" s="565"/>
      <c r="U29" s="565"/>
      <c r="V29" s="565"/>
      <c r="W29" s="565"/>
    </row>
    <row r="30" spans="1:23">
      <c r="C30" s="565"/>
      <c r="D30" s="565"/>
      <c r="E30" s="565"/>
      <c r="F30" s="565"/>
      <c r="G30" s="565"/>
      <c r="H30" s="565"/>
      <c r="I30" s="565"/>
      <c r="J30" s="565"/>
      <c r="K30" s="565"/>
      <c r="L30" s="565"/>
      <c r="M30" s="565"/>
      <c r="N30" s="565"/>
      <c r="O30" s="565"/>
      <c r="P30" s="565"/>
      <c r="Q30" s="565"/>
      <c r="R30" s="565"/>
      <c r="S30" s="565"/>
      <c r="T30" s="565"/>
      <c r="U30" s="565"/>
      <c r="V30" s="565"/>
      <c r="W30" s="565"/>
    </row>
    <row r="31" spans="1:23">
      <c r="C31" s="565"/>
      <c r="D31" s="565"/>
      <c r="E31" s="565"/>
      <c r="F31" s="565"/>
      <c r="G31" s="565"/>
      <c r="H31" s="565"/>
      <c r="I31" s="565"/>
      <c r="J31" s="565"/>
      <c r="K31" s="565"/>
      <c r="L31" s="565"/>
      <c r="M31" s="565"/>
      <c r="N31" s="565"/>
      <c r="O31" s="565"/>
      <c r="P31" s="565"/>
      <c r="Q31" s="565"/>
      <c r="R31" s="565"/>
      <c r="S31" s="565"/>
      <c r="T31" s="565"/>
      <c r="U31" s="565"/>
      <c r="V31" s="565"/>
      <c r="W31" s="565"/>
    </row>
    <row r="32" spans="1:23">
      <c r="C32" s="565"/>
      <c r="D32" s="565"/>
      <c r="E32" s="565"/>
      <c r="F32" s="565"/>
      <c r="G32" s="565"/>
      <c r="H32" s="565"/>
      <c r="I32" s="565"/>
      <c r="J32" s="565"/>
      <c r="K32" s="565"/>
      <c r="L32" s="565"/>
      <c r="M32" s="565"/>
      <c r="N32" s="565"/>
      <c r="O32" s="565"/>
      <c r="P32" s="565"/>
      <c r="Q32" s="565"/>
      <c r="R32" s="565"/>
      <c r="S32" s="565"/>
      <c r="T32" s="565"/>
      <c r="U32" s="565"/>
      <c r="V32" s="565"/>
      <c r="W32" s="565"/>
    </row>
    <row r="33" spans="3:23">
      <c r="C33" s="565"/>
      <c r="D33" s="565"/>
      <c r="E33" s="565"/>
      <c r="F33" s="565"/>
      <c r="G33" s="565"/>
      <c r="H33" s="565"/>
      <c r="I33" s="565"/>
      <c r="J33" s="565"/>
      <c r="K33" s="565"/>
      <c r="L33" s="565"/>
      <c r="M33" s="565"/>
      <c r="N33" s="565"/>
      <c r="O33" s="565"/>
      <c r="P33" s="565"/>
      <c r="Q33" s="565"/>
      <c r="R33" s="565"/>
      <c r="S33" s="565"/>
      <c r="T33" s="565"/>
      <c r="U33" s="565"/>
      <c r="V33" s="565"/>
      <c r="W33" s="565"/>
    </row>
    <row r="34" spans="3:23">
      <c r="C34" s="565"/>
      <c r="D34" s="565"/>
      <c r="E34" s="565"/>
      <c r="F34" s="565"/>
      <c r="G34" s="565"/>
      <c r="H34" s="565"/>
      <c r="I34" s="565"/>
      <c r="J34" s="565"/>
      <c r="K34" s="565"/>
      <c r="L34" s="565"/>
      <c r="M34" s="565"/>
      <c r="N34" s="565"/>
      <c r="O34" s="565"/>
      <c r="P34" s="565"/>
      <c r="Q34" s="565"/>
      <c r="R34" s="565"/>
      <c r="S34" s="565"/>
      <c r="T34" s="565"/>
      <c r="U34" s="565"/>
      <c r="V34" s="565"/>
      <c r="W34" s="565"/>
    </row>
    <row r="35" spans="3:23">
      <c r="C35" s="565"/>
      <c r="D35" s="565"/>
      <c r="E35" s="565"/>
      <c r="F35" s="565"/>
      <c r="G35" s="565"/>
      <c r="H35" s="565"/>
      <c r="I35" s="565"/>
      <c r="J35" s="565"/>
      <c r="K35" s="565"/>
      <c r="L35" s="565"/>
      <c r="M35" s="565"/>
      <c r="N35" s="565"/>
      <c r="O35" s="565"/>
      <c r="P35" s="565"/>
      <c r="Q35" s="565"/>
      <c r="R35" s="565"/>
      <c r="S35" s="565"/>
      <c r="T35" s="565"/>
      <c r="U35" s="565"/>
      <c r="V35" s="565"/>
      <c r="W35" s="565"/>
    </row>
    <row r="36" spans="3:23">
      <c r="C36" s="565"/>
      <c r="D36" s="565"/>
      <c r="E36" s="565"/>
      <c r="F36" s="565"/>
      <c r="G36" s="565"/>
      <c r="H36" s="565"/>
      <c r="I36" s="565"/>
      <c r="J36" s="565"/>
      <c r="K36" s="565"/>
      <c r="L36" s="565"/>
      <c r="M36" s="565"/>
      <c r="N36" s="565"/>
      <c r="O36" s="565"/>
      <c r="P36" s="565"/>
      <c r="Q36" s="565"/>
      <c r="R36" s="565"/>
      <c r="S36" s="565"/>
      <c r="T36" s="565"/>
      <c r="U36" s="565"/>
      <c r="V36" s="565"/>
      <c r="W36" s="565"/>
    </row>
    <row r="37" spans="3:23">
      <c r="C37" s="565"/>
    </row>
    <row r="38" spans="3:23">
      <c r="C38" s="565"/>
    </row>
    <row r="39" spans="3:23">
      <c r="C39" s="565"/>
    </row>
    <row r="40" spans="3:23">
      <c r="C40" s="565"/>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P69"/>
  <sheetViews>
    <sheetView zoomScale="80" zoomScaleNormal="80" workbookViewId="0"/>
  </sheetViews>
  <sheetFormatPr defaultRowHeight="15"/>
  <cols>
    <col min="1" max="1" width="8.7109375" style="343"/>
    <col min="2" max="2" width="69.28515625" style="344" customWidth="1"/>
    <col min="3" max="3" width="13.42578125" bestFit="1" customWidth="1"/>
    <col min="4" max="5" width="15.140625" bestFit="1" customWidth="1"/>
    <col min="6" max="6" width="13.42578125" bestFit="1" customWidth="1"/>
    <col min="7" max="8" width="15.140625" bestFit="1" customWidth="1"/>
  </cols>
  <sheetData>
    <row r="1" spans="1:16" s="5" customFormat="1" ht="14.25">
      <c r="A1" s="2" t="s">
        <v>30</v>
      </c>
      <c r="B1" s="3" t="str">
        <f>'Info '!C2</f>
        <v>JSC Cartu Bank</v>
      </c>
      <c r="C1" s="3"/>
      <c r="D1" s="4"/>
      <c r="E1" s="4"/>
      <c r="F1" s="4"/>
      <c r="G1" s="4"/>
    </row>
    <row r="2" spans="1:16" s="5" customFormat="1" ht="14.25">
      <c r="A2" s="2" t="s">
        <v>31</v>
      </c>
      <c r="B2" s="510">
        <f>'1. key ratios '!B2</f>
        <v>45382</v>
      </c>
      <c r="C2" s="3"/>
      <c r="D2" s="4"/>
      <c r="E2" s="4"/>
      <c r="F2" s="4"/>
      <c r="G2" s="4"/>
    </row>
    <row r="3" spans="1:16" s="5" customFormat="1" ht="14.25">
      <c r="A3" s="2"/>
      <c r="B3" s="3"/>
      <c r="C3" s="3"/>
      <c r="D3" s="4"/>
      <c r="E3" s="4"/>
      <c r="F3" s="4"/>
      <c r="G3" s="4"/>
    </row>
    <row r="4" spans="1:16" ht="21" customHeight="1">
      <c r="A4" s="657" t="s">
        <v>6</v>
      </c>
      <c r="B4" s="658" t="s">
        <v>555</v>
      </c>
      <c r="C4" s="660" t="s">
        <v>556</v>
      </c>
      <c r="D4" s="660"/>
      <c r="E4" s="660"/>
      <c r="F4" s="660" t="s">
        <v>557</v>
      </c>
      <c r="G4" s="660"/>
      <c r="H4" s="661"/>
    </row>
    <row r="5" spans="1:16" ht="21" customHeight="1">
      <c r="A5" s="657"/>
      <c r="B5" s="659"/>
      <c r="C5" s="314" t="s">
        <v>32</v>
      </c>
      <c r="D5" s="314" t="s">
        <v>33</v>
      </c>
      <c r="E5" s="314" t="s">
        <v>34</v>
      </c>
      <c r="F5" s="314" t="s">
        <v>32</v>
      </c>
      <c r="G5" s="314" t="s">
        <v>33</v>
      </c>
      <c r="H5" s="314" t="s">
        <v>34</v>
      </c>
    </row>
    <row r="6" spans="1:16" ht="26.45" customHeight="1">
      <c r="A6" s="657"/>
      <c r="B6" s="315" t="s">
        <v>558</v>
      </c>
      <c r="C6" s="662"/>
      <c r="D6" s="663"/>
      <c r="E6" s="663"/>
      <c r="F6" s="663"/>
      <c r="G6" s="663"/>
      <c r="H6" s="664"/>
    </row>
    <row r="7" spans="1:16" ht="23.1" customHeight="1">
      <c r="A7" s="316">
        <v>1</v>
      </c>
      <c r="B7" s="317" t="s">
        <v>559</v>
      </c>
      <c r="C7" s="470">
        <f>SUM(C8:C10)</f>
        <v>125148960.30480847</v>
      </c>
      <c r="D7" s="470">
        <f>SUM(D8:D10)</f>
        <v>762610149.3558563</v>
      </c>
      <c r="E7" s="471">
        <f>C7+D7</f>
        <v>887759109.6606648</v>
      </c>
      <c r="F7" s="470">
        <f>SUM(F8:F10)</f>
        <v>46401380.341553159</v>
      </c>
      <c r="G7" s="470">
        <f>SUM(G8:G10)</f>
        <v>492629517.83518934</v>
      </c>
      <c r="H7" s="471">
        <f>F7+G7</f>
        <v>539030898.17674255</v>
      </c>
      <c r="I7" s="512"/>
      <c r="J7" s="512"/>
      <c r="K7" s="512"/>
      <c r="L7" s="512"/>
      <c r="M7" s="512"/>
      <c r="N7" s="512"/>
      <c r="O7" s="512"/>
      <c r="P7" s="512"/>
    </row>
    <row r="8" spans="1:16">
      <c r="A8" s="316">
        <v>1.1000000000000001</v>
      </c>
      <c r="B8" s="318" t="s">
        <v>560</v>
      </c>
      <c r="C8" s="470">
        <v>10257713.35</v>
      </c>
      <c r="D8" s="470">
        <v>24516078.344999999</v>
      </c>
      <c r="E8" s="471">
        <f t="shared" ref="E8:E36" si="0">C8+D8</f>
        <v>34773791.695</v>
      </c>
      <c r="F8" s="470">
        <v>8796169.0999999996</v>
      </c>
      <c r="G8" s="470">
        <v>19146808.494100001</v>
      </c>
      <c r="H8" s="471">
        <f t="shared" ref="H8:H36" si="1">F8+G8</f>
        <v>27942977.594099998</v>
      </c>
      <c r="I8" s="512"/>
      <c r="J8" s="512"/>
      <c r="K8" s="512"/>
      <c r="L8" s="512"/>
      <c r="M8" s="512"/>
      <c r="N8" s="512"/>
      <c r="O8" s="512"/>
    </row>
    <row r="9" spans="1:16">
      <c r="A9" s="316">
        <v>1.2</v>
      </c>
      <c r="B9" s="318" t="s">
        <v>561</v>
      </c>
      <c r="C9" s="470">
        <v>19889277.329999998</v>
      </c>
      <c r="D9" s="470">
        <v>239191371.07675207</v>
      </c>
      <c r="E9" s="471">
        <f t="shared" si="0"/>
        <v>259080648.40675205</v>
      </c>
      <c r="F9" s="470">
        <v>7585253.3399999999</v>
      </c>
      <c r="G9" s="470">
        <v>205410301.74948928</v>
      </c>
      <c r="H9" s="471">
        <f t="shared" si="1"/>
        <v>212995555.08948928</v>
      </c>
      <c r="I9" s="512"/>
      <c r="J9" s="512"/>
      <c r="K9" s="512"/>
      <c r="L9" s="512"/>
      <c r="M9" s="512"/>
      <c r="N9" s="512"/>
      <c r="O9" s="512"/>
    </row>
    <row r="10" spans="1:16">
      <c r="A10" s="316">
        <v>1.3</v>
      </c>
      <c r="B10" s="318" t="s">
        <v>562</v>
      </c>
      <c r="C10" s="470">
        <v>95001969.624808475</v>
      </c>
      <c r="D10" s="470">
        <v>498902699.93410426</v>
      </c>
      <c r="E10" s="471">
        <f t="shared" si="0"/>
        <v>593904669.55891275</v>
      </c>
      <c r="F10" s="470">
        <v>30019957.901553158</v>
      </c>
      <c r="G10" s="470">
        <v>268072407.59160003</v>
      </c>
      <c r="H10" s="471">
        <f t="shared" si="1"/>
        <v>298092365.49315321</v>
      </c>
      <c r="I10" s="512"/>
      <c r="J10" s="512"/>
      <c r="K10" s="512"/>
      <c r="L10" s="512"/>
      <c r="M10" s="512"/>
      <c r="N10" s="512"/>
      <c r="O10" s="512"/>
    </row>
    <row r="11" spans="1:16">
      <c r="A11" s="316">
        <v>2</v>
      </c>
      <c r="B11" s="319" t="s">
        <v>563</v>
      </c>
      <c r="C11" s="470">
        <v>0</v>
      </c>
      <c r="D11" s="470">
        <v>0</v>
      </c>
      <c r="E11" s="471">
        <f t="shared" si="0"/>
        <v>0</v>
      </c>
      <c r="F11" s="470">
        <v>0</v>
      </c>
      <c r="G11" s="470">
        <v>0</v>
      </c>
      <c r="H11" s="471">
        <f t="shared" si="1"/>
        <v>0</v>
      </c>
      <c r="I11" s="512"/>
      <c r="J11" s="512"/>
      <c r="K11" s="512"/>
      <c r="L11" s="512"/>
      <c r="M11" s="512"/>
      <c r="N11" s="512"/>
      <c r="O11" s="512"/>
    </row>
    <row r="12" spans="1:16">
      <c r="A12" s="316">
        <v>2.1</v>
      </c>
      <c r="B12" s="320" t="s">
        <v>564</v>
      </c>
      <c r="C12" s="470">
        <v>0</v>
      </c>
      <c r="D12" s="470">
        <v>0</v>
      </c>
      <c r="E12" s="471">
        <f t="shared" si="0"/>
        <v>0</v>
      </c>
      <c r="F12" s="470">
        <v>0</v>
      </c>
      <c r="G12" s="470">
        <v>0</v>
      </c>
      <c r="H12" s="471">
        <f t="shared" si="1"/>
        <v>0</v>
      </c>
      <c r="I12" s="512"/>
      <c r="J12" s="512"/>
      <c r="K12" s="512"/>
      <c r="L12" s="512"/>
      <c r="M12" s="512"/>
      <c r="N12" s="512"/>
      <c r="O12" s="512"/>
    </row>
    <row r="13" spans="1:16" ht="26.45" customHeight="1">
      <c r="A13" s="316">
        <v>3</v>
      </c>
      <c r="B13" s="321" t="s">
        <v>565</v>
      </c>
      <c r="C13" s="470">
        <v>0</v>
      </c>
      <c r="D13" s="470">
        <v>0</v>
      </c>
      <c r="E13" s="471">
        <f t="shared" si="0"/>
        <v>0</v>
      </c>
      <c r="F13" s="470">
        <v>0</v>
      </c>
      <c r="G13" s="470">
        <v>0</v>
      </c>
      <c r="H13" s="471">
        <f t="shared" si="1"/>
        <v>0</v>
      </c>
      <c r="I13" s="512"/>
      <c r="J13" s="512"/>
      <c r="K13" s="512"/>
      <c r="L13" s="512"/>
      <c r="M13" s="512"/>
      <c r="N13" s="512"/>
      <c r="O13" s="512"/>
    </row>
    <row r="14" spans="1:16" ht="26.45" customHeight="1">
      <c r="A14" s="316">
        <v>4</v>
      </c>
      <c r="B14" s="322" t="s">
        <v>566</v>
      </c>
      <c r="C14" s="470">
        <v>0</v>
      </c>
      <c r="D14" s="470">
        <v>0</v>
      </c>
      <c r="E14" s="471">
        <f t="shared" si="0"/>
        <v>0</v>
      </c>
      <c r="F14" s="470">
        <v>0</v>
      </c>
      <c r="G14" s="470">
        <v>0</v>
      </c>
      <c r="H14" s="471">
        <f t="shared" si="1"/>
        <v>0</v>
      </c>
      <c r="I14" s="512"/>
      <c r="J14" s="512"/>
      <c r="K14" s="512"/>
      <c r="L14" s="512"/>
      <c r="M14" s="512"/>
      <c r="N14" s="512"/>
      <c r="O14" s="512"/>
    </row>
    <row r="15" spans="1:16" ht="24.6" customHeight="1">
      <c r="A15" s="316">
        <v>5</v>
      </c>
      <c r="B15" s="323" t="s">
        <v>567</v>
      </c>
      <c r="C15" s="472">
        <f>SUM(C16:C18)</f>
        <v>7430017.2699999996</v>
      </c>
      <c r="D15" s="472">
        <f>SUM(D16:D18)</f>
        <v>0</v>
      </c>
      <c r="E15" s="473">
        <f t="shared" si="0"/>
        <v>7430017.2699999996</v>
      </c>
      <c r="F15" s="472">
        <f>SUM(F16:F18)</f>
        <v>7410814.3099999996</v>
      </c>
      <c r="G15" s="472">
        <f>SUM(G16:G18)</f>
        <v>0</v>
      </c>
      <c r="H15" s="473">
        <f t="shared" si="1"/>
        <v>7410814.3099999996</v>
      </c>
      <c r="I15" s="512"/>
      <c r="J15" s="512"/>
      <c r="K15" s="512"/>
      <c r="L15" s="512"/>
      <c r="M15" s="512"/>
      <c r="N15" s="512"/>
      <c r="O15" s="512"/>
    </row>
    <row r="16" spans="1:16">
      <c r="A16" s="316">
        <v>5.0999999999999996</v>
      </c>
      <c r="B16" s="324" t="s">
        <v>568</v>
      </c>
      <c r="C16" s="470">
        <v>168050</v>
      </c>
      <c r="D16" s="470">
        <v>0</v>
      </c>
      <c r="E16" s="471">
        <f t="shared" si="0"/>
        <v>168050</v>
      </c>
      <c r="F16" s="470">
        <v>168050</v>
      </c>
      <c r="G16" s="470">
        <v>0</v>
      </c>
      <c r="H16" s="471">
        <f t="shared" si="1"/>
        <v>168050</v>
      </c>
      <c r="I16" s="512"/>
      <c r="J16" s="512"/>
      <c r="K16" s="512"/>
      <c r="L16" s="512"/>
      <c r="M16" s="512"/>
      <c r="N16" s="512"/>
      <c r="O16" s="512"/>
    </row>
    <row r="17" spans="1:15">
      <c r="A17" s="316">
        <v>5.2</v>
      </c>
      <c r="B17" s="324" t="s">
        <v>569</v>
      </c>
      <c r="C17" s="470">
        <v>7261967.2699999996</v>
      </c>
      <c r="D17" s="470">
        <v>0</v>
      </c>
      <c r="E17" s="471">
        <f t="shared" si="0"/>
        <v>7261967.2699999996</v>
      </c>
      <c r="F17" s="470">
        <v>7242764.3099999996</v>
      </c>
      <c r="G17" s="470">
        <v>0</v>
      </c>
      <c r="H17" s="471">
        <f t="shared" si="1"/>
        <v>7242764.3099999996</v>
      </c>
      <c r="I17" s="512"/>
      <c r="J17" s="512"/>
      <c r="K17" s="512"/>
      <c r="L17" s="512"/>
      <c r="M17" s="512"/>
      <c r="N17" s="512"/>
      <c r="O17" s="512"/>
    </row>
    <row r="18" spans="1:15">
      <c r="A18" s="316">
        <v>5.3</v>
      </c>
      <c r="B18" s="325" t="s">
        <v>570</v>
      </c>
      <c r="C18" s="470">
        <v>0</v>
      </c>
      <c r="D18" s="470">
        <v>0</v>
      </c>
      <c r="E18" s="471">
        <f t="shared" si="0"/>
        <v>0</v>
      </c>
      <c r="F18" s="470">
        <v>0</v>
      </c>
      <c r="G18" s="470">
        <v>0</v>
      </c>
      <c r="H18" s="471">
        <f t="shared" si="1"/>
        <v>0</v>
      </c>
      <c r="I18" s="512"/>
      <c r="J18" s="512"/>
      <c r="K18" s="512"/>
      <c r="L18" s="512"/>
      <c r="M18" s="512"/>
      <c r="N18" s="512"/>
      <c r="O18" s="512"/>
    </row>
    <row r="19" spans="1:15">
      <c r="A19" s="316">
        <v>6</v>
      </c>
      <c r="B19" s="321" t="s">
        <v>571</v>
      </c>
      <c r="C19" s="470">
        <f>SUM(C20:C21)</f>
        <v>365059272.88577729</v>
      </c>
      <c r="D19" s="470">
        <f>SUM(D20:D21)</f>
        <v>495912173.12593031</v>
      </c>
      <c r="E19" s="471">
        <f t="shared" si="0"/>
        <v>860971446.01170754</v>
      </c>
      <c r="F19" s="470">
        <f>SUM(F20:F21)</f>
        <v>331780008.33429497</v>
      </c>
      <c r="G19" s="470">
        <f>SUM(G20:G21)</f>
        <v>447081533.80212909</v>
      </c>
      <c r="H19" s="471">
        <f t="shared" si="1"/>
        <v>778861542.13642406</v>
      </c>
      <c r="I19" s="512"/>
      <c r="J19" s="512"/>
      <c r="K19" s="512"/>
      <c r="L19" s="512"/>
      <c r="M19" s="512"/>
      <c r="N19" s="512"/>
      <c r="O19" s="512"/>
    </row>
    <row r="20" spans="1:15">
      <c r="A20" s="316">
        <v>6.1</v>
      </c>
      <c r="B20" s="324" t="s">
        <v>569</v>
      </c>
      <c r="C20" s="470">
        <v>55307827.515800282</v>
      </c>
      <c r="D20" s="470">
        <v>0</v>
      </c>
      <c r="E20" s="471">
        <f t="shared" si="0"/>
        <v>55307827.515800282</v>
      </c>
      <c r="F20" s="470">
        <v>40262675.318470776</v>
      </c>
      <c r="G20" s="470">
        <v>0</v>
      </c>
      <c r="H20" s="471">
        <f t="shared" si="1"/>
        <v>40262675.318470776</v>
      </c>
      <c r="I20" s="512"/>
      <c r="J20" s="512"/>
      <c r="K20" s="512"/>
      <c r="L20" s="512"/>
      <c r="M20" s="512"/>
      <c r="N20" s="512"/>
      <c r="O20" s="512"/>
    </row>
    <row r="21" spans="1:15">
      <c r="A21" s="316">
        <v>6.2</v>
      </c>
      <c r="B21" s="325" t="s">
        <v>570</v>
      </c>
      <c r="C21" s="470">
        <v>309751445.369977</v>
      </c>
      <c r="D21" s="470">
        <v>495912173.12593031</v>
      </c>
      <c r="E21" s="471">
        <f t="shared" si="0"/>
        <v>805663618.49590731</v>
      </c>
      <c r="F21" s="470">
        <v>291517333.0158242</v>
      </c>
      <c r="G21" s="470">
        <v>447081533.80212909</v>
      </c>
      <c r="H21" s="471">
        <f t="shared" si="1"/>
        <v>738598866.81795335</v>
      </c>
      <c r="I21" s="512"/>
      <c r="J21" s="512"/>
      <c r="K21" s="512"/>
      <c r="L21" s="512"/>
      <c r="M21" s="512"/>
      <c r="N21" s="512"/>
      <c r="O21" s="512"/>
    </row>
    <row r="22" spans="1:15">
      <c r="A22" s="316">
        <v>7</v>
      </c>
      <c r="B22" s="319" t="s">
        <v>572</v>
      </c>
      <c r="C22" s="470">
        <v>9372300</v>
      </c>
      <c r="D22" s="470">
        <v>0</v>
      </c>
      <c r="E22" s="471">
        <f t="shared" si="0"/>
        <v>9372300</v>
      </c>
      <c r="F22" s="470">
        <v>9372300</v>
      </c>
      <c r="G22" s="470">
        <v>0</v>
      </c>
      <c r="H22" s="471">
        <f t="shared" si="1"/>
        <v>9372300</v>
      </c>
      <c r="I22" s="512"/>
      <c r="J22" s="512"/>
      <c r="K22" s="512"/>
      <c r="L22" s="512"/>
      <c r="M22" s="512"/>
      <c r="N22" s="512"/>
      <c r="O22" s="512"/>
    </row>
    <row r="23" spans="1:15">
      <c r="A23" s="316">
        <v>8</v>
      </c>
      <c r="B23" s="326" t="s">
        <v>573</v>
      </c>
      <c r="C23" s="470">
        <v>0</v>
      </c>
      <c r="D23" s="470">
        <v>0</v>
      </c>
      <c r="E23" s="471">
        <f t="shared" si="0"/>
        <v>0</v>
      </c>
      <c r="F23" s="470">
        <v>0</v>
      </c>
      <c r="G23" s="470">
        <v>0</v>
      </c>
      <c r="H23" s="471">
        <f t="shared" si="1"/>
        <v>0</v>
      </c>
      <c r="I23" s="512"/>
      <c r="J23" s="512"/>
      <c r="K23" s="512"/>
      <c r="L23" s="512"/>
      <c r="M23" s="512"/>
      <c r="N23" s="512"/>
      <c r="O23" s="512"/>
    </row>
    <row r="24" spans="1:15">
      <c r="A24" s="316">
        <v>9</v>
      </c>
      <c r="B24" s="322" t="s">
        <v>574</v>
      </c>
      <c r="C24" s="470">
        <f>SUM(C25:C26)</f>
        <v>19789476.290586315</v>
      </c>
      <c r="D24" s="470">
        <f>SUM(D25:D26)</f>
        <v>0</v>
      </c>
      <c r="E24" s="471">
        <f t="shared" si="0"/>
        <v>19789476.290586315</v>
      </c>
      <c r="F24" s="470">
        <f>SUM(F25:F26)</f>
        <v>13085692.066943217</v>
      </c>
      <c r="G24" s="470">
        <f>SUM(G25:G26)</f>
        <v>0</v>
      </c>
      <c r="H24" s="471">
        <f t="shared" si="1"/>
        <v>13085692.066943217</v>
      </c>
      <c r="I24" s="512"/>
      <c r="J24" s="512"/>
      <c r="K24" s="512"/>
      <c r="L24" s="512"/>
      <c r="M24" s="512"/>
      <c r="N24" s="512"/>
      <c r="O24" s="512"/>
    </row>
    <row r="25" spans="1:15">
      <c r="A25" s="316">
        <v>9.1</v>
      </c>
      <c r="B25" s="324" t="s">
        <v>575</v>
      </c>
      <c r="C25" s="470">
        <v>19789476.290586315</v>
      </c>
      <c r="D25" s="470">
        <v>0</v>
      </c>
      <c r="E25" s="471">
        <f t="shared" si="0"/>
        <v>19789476.290586315</v>
      </c>
      <c r="F25" s="470">
        <v>13085692.066943217</v>
      </c>
      <c r="G25" s="470">
        <v>0</v>
      </c>
      <c r="H25" s="471">
        <f t="shared" si="1"/>
        <v>13085692.066943217</v>
      </c>
      <c r="I25" s="512"/>
      <c r="J25" s="512"/>
      <c r="K25" s="512"/>
      <c r="L25" s="512"/>
      <c r="M25" s="512"/>
      <c r="N25" s="512"/>
      <c r="O25" s="512"/>
    </row>
    <row r="26" spans="1:15">
      <c r="A26" s="316">
        <v>9.1999999999999993</v>
      </c>
      <c r="B26" s="324" t="s">
        <v>576</v>
      </c>
      <c r="C26" s="470">
        <v>0</v>
      </c>
      <c r="D26" s="470">
        <v>0</v>
      </c>
      <c r="E26" s="471">
        <f t="shared" si="0"/>
        <v>0</v>
      </c>
      <c r="F26" s="470">
        <v>0</v>
      </c>
      <c r="G26" s="470">
        <v>0</v>
      </c>
      <c r="H26" s="471">
        <f t="shared" si="1"/>
        <v>0</v>
      </c>
      <c r="I26" s="512"/>
      <c r="J26" s="512"/>
      <c r="K26" s="512"/>
      <c r="L26" s="512"/>
      <c r="M26" s="512"/>
      <c r="N26" s="512"/>
      <c r="O26" s="512"/>
    </row>
    <row r="27" spans="1:15">
      <c r="A27" s="316">
        <v>10</v>
      </c>
      <c r="B27" s="322" t="s">
        <v>577</v>
      </c>
      <c r="C27" s="470">
        <f>SUM(C28:C29)</f>
        <v>8818655.5500000026</v>
      </c>
      <c r="D27" s="470">
        <f>SUM(D28:D29)</f>
        <v>0</v>
      </c>
      <c r="E27" s="471">
        <f t="shared" si="0"/>
        <v>8818655.5500000026</v>
      </c>
      <c r="F27" s="470">
        <f>SUM(F28:F29)</f>
        <v>5225549.9200000018</v>
      </c>
      <c r="G27" s="470">
        <f>SUM(G28:G29)</f>
        <v>0</v>
      </c>
      <c r="H27" s="471">
        <f t="shared" si="1"/>
        <v>5225549.9200000018</v>
      </c>
      <c r="I27" s="512"/>
      <c r="J27" s="512"/>
      <c r="K27" s="512"/>
      <c r="L27" s="512"/>
      <c r="M27" s="512"/>
      <c r="N27" s="512"/>
      <c r="O27" s="512"/>
    </row>
    <row r="28" spans="1:15">
      <c r="A28" s="316">
        <v>10.1</v>
      </c>
      <c r="B28" s="324" t="s">
        <v>578</v>
      </c>
      <c r="C28" s="470">
        <v>0</v>
      </c>
      <c r="D28" s="470">
        <v>0</v>
      </c>
      <c r="E28" s="471">
        <f t="shared" si="0"/>
        <v>0</v>
      </c>
      <c r="F28" s="470">
        <v>0</v>
      </c>
      <c r="G28" s="470">
        <v>0</v>
      </c>
      <c r="H28" s="471">
        <f t="shared" si="1"/>
        <v>0</v>
      </c>
      <c r="I28" s="512"/>
      <c r="J28" s="512"/>
      <c r="K28" s="512"/>
      <c r="L28" s="512"/>
      <c r="M28" s="512"/>
      <c r="N28" s="512"/>
      <c r="O28" s="512"/>
    </row>
    <row r="29" spans="1:15">
      <c r="A29" s="316">
        <v>10.199999999999999</v>
      </c>
      <c r="B29" s="324" t="s">
        <v>579</v>
      </c>
      <c r="C29" s="470">
        <v>8818655.5500000026</v>
      </c>
      <c r="D29" s="470">
        <v>0</v>
      </c>
      <c r="E29" s="471">
        <f t="shared" si="0"/>
        <v>8818655.5500000026</v>
      </c>
      <c r="F29" s="470">
        <v>5225549.9200000018</v>
      </c>
      <c r="G29" s="470">
        <v>0</v>
      </c>
      <c r="H29" s="471">
        <f t="shared" si="1"/>
        <v>5225549.9200000018</v>
      </c>
      <c r="I29" s="512"/>
      <c r="J29" s="512"/>
      <c r="K29" s="512"/>
      <c r="L29" s="512"/>
      <c r="M29" s="512"/>
      <c r="N29" s="512"/>
      <c r="O29" s="512"/>
    </row>
    <row r="30" spans="1:15">
      <c r="A30" s="316">
        <v>11</v>
      </c>
      <c r="B30" s="322" t="s">
        <v>580</v>
      </c>
      <c r="C30" s="470">
        <f>SUM(C31:C32)</f>
        <v>0</v>
      </c>
      <c r="D30" s="470">
        <f>SUM(D31:D32)</f>
        <v>0</v>
      </c>
      <c r="E30" s="471">
        <f t="shared" si="0"/>
        <v>0</v>
      </c>
      <c r="F30" s="470">
        <f>SUM(F31:F32)</f>
        <v>0</v>
      </c>
      <c r="G30" s="470">
        <f>SUM(G31:G32)</f>
        <v>0</v>
      </c>
      <c r="H30" s="471">
        <f t="shared" si="1"/>
        <v>0</v>
      </c>
      <c r="I30" s="512"/>
      <c r="J30" s="512"/>
      <c r="K30" s="512"/>
      <c r="L30" s="512"/>
      <c r="M30" s="512"/>
      <c r="N30" s="512"/>
      <c r="O30" s="512"/>
    </row>
    <row r="31" spans="1:15">
      <c r="A31" s="316">
        <v>11.1</v>
      </c>
      <c r="B31" s="324" t="s">
        <v>581</v>
      </c>
      <c r="C31" s="470">
        <v>0</v>
      </c>
      <c r="D31" s="470">
        <v>0</v>
      </c>
      <c r="E31" s="471">
        <f t="shared" si="0"/>
        <v>0</v>
      </c>
      <c r="F31" s="470">
        <v>0</v>
      </c>
      <c r="G31" s="470">
        <v>0</v>
      </c>
      <c r="H31" s="471">
        <f t="shared" si="1"/>
        <v>0</v>
      </c>
      <c r="I31" s="512"/>
      <c r="J31" s="512"/>
      <c r="K31" s="512"/>
      <c r="L31" s="512"/>
      <c r="M31" s="512"/>
      <c r="N31" s="512"/>
      <c r="O31" s="512"/>
    </row>
    <row r="32" spans="1:15">
      <c r="A32" s="316">
        <v>11.2</v>
      </c>
      <c r="B32" s="324" t="s">
        <v>582</v>
      </c>
      <c r="C32" s="470">
        <v>0</v>
      </c>
      <c r="D32" s="470">
        <v>0</v>
      </c>
      <c r="E32" s="471">
        <f t="shared" si="0"/>
        <v>0</v>
      </c>
      <c r="F32" s="470">
        <v>0</v>
      </c>
      <c r="G32" s="470">
        <v>0</v>
      </c>
      <c r="H32" s="471">
        <f t="shared" si="1"/>
        <v>0</v>
      </c>
      <c r="I32" s="512"/>
      <c r="J32" s="512"/>
      <c r="K32" s="512"/>
      <c r="L32" s="512"/>
      <c r="M32" s="512"/>
      <c r="N32" s="512"/>
      <c r="O32" s="512"/>
    </row>
    <row r="33" spans="1:15">
      <c r="A33" s="316">
        <v>13</v>
      </c>
      <c r="B33" s="322" t="s">
        <v>583</v>
      </c>
      <c r="C33" s="470">
        <v>91424137.907664433</v>
      </c>
      <c r="D33" s="470">
        <v>214326.59129999997</v>
      </c>
      <c r="E33" s="471">
        <f t="shared" si="0"/>
        <v>91638464.498964429</v>
      </c>
      <c r="F33" s="470">
        <v>105737698.94584002</v>
      </c>
      <c r="G33" s="470">
        <v>298986.42809999996</v>
      </c>
      <c r="H33" s="471">
        <f t="shared" si="1"/>
        <v>106036685.37394002</v>
      </c>
      <c r="I33" s="512"/>
      <c r="J33" s="512"/>
      <c r="K33" s="512"/>
      <c r="L33" s="512"/>
      <c r="M33" s="512"/>
      <c r="N33" s="512"/>
      <c r="O33" s="512"/>
    </row>
    <row r="34" spans="1:15">
      <c r="A34" s="316">
        <v>13.1</v>
      </c>
      <c r="B34" s="327" t="s">
        <v>584</v>
      </c>
      <c r="C34" s="470">
        <v>89386501.917664424</v>
      </c>
      <c r="D34" s="470">
        <v>0</v>
      </c>
      <c r="E34" s="471">
        <f t="shared" si="0"/>
        <v>89386501.917664424</v>
      </c>
      <c r="F34" s="470">
        <v>101992527.52584001</v>
      </c>
      <c r="G34" s="470">
        <v>0</v>
      </c>
      <c r="H34" s="471">
        <f t="shared" si="1"/>
        <v>101992527.52584001</v>
      </c>
      <c r="I34" s="512"/>
      <c r="J34" s="512"/>
      <c r="K34" s="512"/>
      <c r="L34" s="512"/>
      <c r="M34" s="512"/>
      <c r="N34" s="512"/>
      <c r="O34" s="512"/>
    </row>
    <row r="35" spans="1:15">
      <c r="A35" s="316">
        <v>13.2</v>
      </c>
      <c r="B35" s="327" t="s">
        <v>585</v>
      </c>
      <c r="C35" s="470">
        <v>0</v>
      </c>
      <c r="D35" s="470">
        <v>0</v>
      </c>
      <c r="E35" s="471">
        <f t="shared" si="0"/>
        <v>0</v>
      </c>
      <c r="F35" s="470">
        <v>0</v>
      </c>
      <c r="G35" s="470">
        <v>0</v>
      </c>
      <c r="H35" s="471">
        <f t="shared" si="1"/>
        <v>0</v>
      </c>
      <c r="I35" s="512"/>
      <c r="J35" s="512"/>
      <c r="K35" s="512"/>
      <c r="L35" s="512"/>
      <c r="M35" s="512"/>
      <c r="N35" s="512"/>
      <c r="O35" s="512"/>
    </row>
    <row r="36" spans="1:15">
      <c r="A36" s="316">
        <v>14</v>
      </c>
      <c r="B36" s="328" t="s">
        <v>586</v>
      </c>
      <c r="C36" s="470">
        <f>SUM(C7,C11,C13,C14,C15,C19,C22,C23,C24,C27,C30,C33)</f>
        <v>627042820.20883656</v>
      </c>
      <c r="D36" s="470">
        <f>SUM(D7,D11,D13,D14,D15,D19,D22,D23,D24,D27,D30,D33)</f>
        <v>1258736649.0730867</v>
      </c>
      <c r="E36" s="471">
        <f t="shared" si="0"/>
        <v>1885779469.2819233</v>
      </c>
      <c r="F36" s="470">
        <f>SUM(F7,F11,F13,F14,F15,F19,F22,F23,F24,F27,F30,F33)</f>
        <v>519013443.91863137</v>
      </c>
      <c r="G36" s="470">
        <f>SUM(G7,G11,G13,G14,G15,G19,G22,G23,G24,G27,G30,G33)</f>
        <v>940010038.06541836</v>
      </c>
      <c r="H36" s="471">
        <f t="shared" si="1"/>
        <v>1459023481.9840498</v>
      </c>
      <c r="I36" s="512"/>
      <c r="J36" s="512"/>
      <c r="K36" s="512"/>
      <c r="L36" s="512"/>
      <c r="M36" s="512"/>
      <c r="N36" s="512"/>
      <c r="O36" s="512"/>
    </row>
    <row r="37" spans="1:15" ht="22.5" customHeight="1">
      <c r="A37" s="316"/>
      <c r="B37" s="329" t="s">
        <v>587</v>
      </c>
      <c r="C37" s="654"/>
      <c r="D37" s="655"/>
      <c r="E37" s="655"/>
      <c r="F37" s="655"/>
      <c r="G37" s="655"/>
      <c r="H37" s="656"/>
      <c r="I37" s="512"/>
      <c r="J37" s="512"/>
      <c r="K37" s="512"/>
      <c r="L37" s="512"/>
      <c r="M37" s="512"/>
      <c r="N37" s="512"/>
      <c r="O37" s="512"/>
    </row>
    <row r="38" spans="1:15">
      <c r="A38" s="316">
        <v>15</v>
      </c>
      <c r="B38" s="330" t="s">
        <v>588</v>
      </c>
      <c r="C38" s="470"/>
      <c r="D38" s="470"/>
      <c r="E38" s="471">
        <f>C38+D38</f>
        <v>0</v>
      </c>
      <c r="F38" s="470"/>
      <c r="G38" s="470"/>
      <c r="H38" s="471">
        <f>F38+G38</f>
        <v>0</v>
      </c>
      <c r="I38" s="512"/>
      <c r="J38" s="512"/>
      <c r="K38" s="512"/>
      <c r="L38" s="512"/>
      <c r="M38" s="512"/>
      <c r="N38" s="512"/>
      <c r="O38" s="512"/>
    </row>
    <row r="39" spans="1:15">
      <c r="A39" s="331">
        <v>15.1</v>
      </c>
      <c r="B39" s="332" t="s">
        <v>564</v>
      </c>
      <c r="C39" s="470"/>
      <c r="D39" s="470"/>
      <c r="E39" s="471">
        <f t="shared" ref="E39:E53" si="2">C39+D39</f>
        <v>0</v>
      </c>
      <c r="F39" s="470"/>
      <c r="G39" s="470"/>
      <c r="H39" s="471">
        <f t="shared" ref="H39:H53" si="3">F39+G39</f>
        <v>0</v>
      </c>
      <c r="I39" s="512"/>
      <c r="J39" s="512"/>
      <c r="K39" s="512"/>
      <c r="L39" s="512"/>
      <c r="M39" s="512"/>
      <c r="N39" s="512"/>
      <c r="O39" s="512"/>
    </row>
    <row r="40" spans="1:15" ht="24" customHeight="1">
      <c r="A40" s="331">
        <v>16</v>
      </c>
      <c r="B40" s="319" t="s">
        <v>589</v>
      </c>
      <c r="C40" s="470"/>
      <c r="D40" s="470"/>
      <c r="E40" s="471">
        <f t="shared" si="2"/>
        <v>0</v>
      </c>
      <c r="F40" s="470"/>
      <c r="G40" s="470"/>
      <c r="H40" s="471">
        <f t="shared" si="3"/>
        <v>0</v>
      </c>
      <c r="I40" s="512"/>
      <c r="J40" s="512"/>
      <c r="K40" s="512"/>
      <c r="L40" s="512"/>
      <c r="M40" s="512"/>
      <c r="N40" s="512"/>
      <c r="O40" s="512"/>
    </row>
    <row r="41" spans="1:15">
      <c r="A41" s="331">
        <v>17</v>
      </c>
      <c r="B41" s="319" t="s">
        <v>590</v>
      </c>
      <c r="C41" s="470">
        <f>SUM(C42:C45)</f>
        <v>245679593.90346599</v>
      </c>
      <c r="D41" s="470">
        <f>SUM(D42:D45)</f>
        <v>1139192015.0387762</v>
      </c>
      <c r="E41" s="471">
        <f t="shared" si="2"/>
        <v>1384871608.9422421</v>
      </c>
      <c r="F41" s="470">
        <f>SUM(F42:F45)</f>
        <v>176091182.43553331</v>
      </c>
      <c r="G41" s="470">
        <f>SUM(G42:G45)</f>
        <v>814362782.42707515</v>
      </c>
      <c r="H41" s="471">
        <f t="shared" si="3"/>
        <v>990453964.86260843</v>
      </c>
      <c r="I41" s="512"/>
      <c r="J41" s="512"/>
      <c r="K41" s="512"/>
      <c r="L41" s="512"/>
      <c r="M41" s="512"/>
      <c r="N41" s="512"/>
      <c r="O41" s="512"/>
    </row>
    <row r="42" spans="1:15">
      <c r="A42" s="331">
        <v>17.100000000000001</v>
      </c>
      <c r="B42" s="333" t="s">
        <v>591</v>
      </c>
      <c r="C42" s="470">
        <v>238934336.76000002</v>
      </c>
      <c r="D42" s="470">
        <v>1138754770.592</v>
      </c>
      <c r="E42" s="471">
        <f t="shared" si="2"/>
        <v>1377689107.352</v>
      </c>
      <c r="F42" s="470">
        <v>173592731.72999999</v>
      </c>
      <c r="G42" s="470">
        <v>814252002.29620004</v>
      </c>
      <c r="H42" s="471">
        <f t="shared" si="3"/>
        <v>987844734.02620006</v>
      </c>
      <c r="I42" s="512"/>
      <c r="J42" s="512"/>
      <c r="K42" s="512"/>
      <c r="L42" s="512"/>
      <c r="M42" s="512"/>
      <c r="N42" s="512"/>
      <c r="O42" s="512"/>
    </row>
    <row r="43" spans="1:15">
      <c r="A43" s="331">
        <v>17.2</v>
      </c>
      <c r="B43" s="334" t="s">
        <v>592</v>
      </c>
      <c r="C43" s="470">
        <v>0</v>
      </c>
      <c r="D43" s="470">
        <v>0</v>
      </c>
      <c r="E43" s="471">
        <f t="shared" si="2"/>
        <v>0</v>
      </c>
      <c r="F43" s="470">
        <v>0</v>
      </c>
      <c r="G43" s="470">
        <v>0</v>
      </c>
      <c r="H43" s="471">
        <f t="shared" si="3"/>
        <v>0</v>
      </c>
      <c r="I43" s="512"/>
      <c r="J43" s="512"/>
      <c r="K43" s="512"/>
      <c r="L43" s="512"/>
      <c r="M43" s="512"/>
      <c r="N43" s="512"/>
      <c r="O43" s="512"/>
    </row>
    <row r="44" spans="1:15">
      <c r="A44" s="331">
        <v>17.3</v>
      </c>
      <c r="B44" s="333" t="s">
        <v>593</v>
      </c>
      <c r="C44" s="470">
        <v>0</v>
      </c>
      <c r="D44" s="470">
        <v>0</v>
      </c>
      <c r="E44" s="471">
        <f t="shared" si="2"/>
        <v>0</v>
      </c>
      <c r="F44" s="470">
        <v>0</v>
      </c>
      <c r="G44" s="470">
        <v>0</v>
      </c>
      <c r="H44" s="471">
        <f t="shared" si="3"/>
        <v>0</v>
      </c>
      <c r="I44" s="512"/>
      <c r="J44" s="512"/>
      <c r="K44" s="512"/>
      <c r="L44" s="512"/>
      <c r="M44" s="512"/>
      <c r="N44" s="512"/>
      <c r="O44" s="512"/>
    </row>
    <row r="45" spans="1:15">
      <c r="A45" s="331">
        <v>17.399999999999999</v>
      </c>
      <c r="B45" s="333" t="s">
        <v>594</v>
      </c>
      <c r="C45" s="470">
        <v>6745257.1434659604</v>
      </c>
      <c r="D45" s="470">
        <v>437244.44677616702</v>
      </c>
      <c r="E45" s="471">
        <f t="shared" si="2"/>
        <v>7182501.590242127</v>
      </c>
      <c r="F45" s="470">
        <v>2498450.7055333201</v>
      </c>
      <c r="G45" s="470">
        <v>110780.13087511211</v>
      </c>
      <c r="H45" s="471">
        <f t="shared" si="3"/>
        <v>2609230.8364084321</v>
      </c>
      <c r="I45" s="512"/>
      <c r="J45" s="512"/>
      <c r="K45" s="512"/>
      <c r="L45" s="512"/>
      <c r="M45" s="512"/>
      <c r="N45" s="512"/>
      <c r="O45" s="512"/>
    </row>
    <row r="46" spans="1:15">
      <c r="A46" s="331">
        <v>18</v>
      </c>
      <c r="B46" s="322" t="s">
        <v>595</v>
      </c>
      <c r="C46" s="470">
        <v>219675.1435494934</v>
      </c>
      <c r="D46" s="470">
        <v>49885.819845577949</v>
      </c>
      <c r="E46" s="471">
        <f t="shared" si="2"/>
        <v>269560.96339507133</v>
      </c>
      <c r="F46" s="470">
        <v>233788.65203073085</v>
      </c>
      <c r="G46" s="470">
        <v>113218.37941681725</v>
      </c>
      <c r="H46" s="471">
        <f t="shared" si="3"/>
        <v>347007.03144754807</v>
      </c>
      <c r="I46" s="512"/>
      <c r="J46" s="512"/>
      <c r="K46" s="512"/>
      <c r="L46" s="512"/>
      <c r="M46" s="512"/>
      <c r="N46" s="512"/>
      <c r="O46" s="512"/>
    </row>
    <row r="47" spans="1:15">
      <c r="A47" s="331">
        <v>19</v>
      </c>
      <c r="B47" s="322" t="s">
        <v>596</v>
      </c>
      <c r="C47" s="470">
        <f>SUM(C48:C49)</f>
        <v>3105084.071337983</v>
      </c>
      <c r="D47" s="470">
        <f>SUM(D48:D49)</f>
        <v>0</v>
      </c>
      <c r="E47" s="471">
        <f t="shared" si="2"/>
        <v>3105084.071337983</v>
      </c>
      <c r="F47" s="470">
        <f>SUM(F48:F49)</f>
        <v>8925698.6028288882</v>
      </c>
      <c r="G47" s="470">
        <f>SUM(G48:G49)</f>
        <v>0</v>
      </c>
      <c r="H47" s="471">
        <f t="shared" si="3"/>
        <v>8925698.6028288882</v>
      </c>
      <c r="I47" s="512"/>
      <c r="J47" s="512"/>
      <c r="K47" s="512"/>
      <c r="L47" s="512"/>
      <c r="M47" s="512"/>
      <c r="N47" s="512"/>
      <c r="O47" s="512"/>
    </row>
    <row r="48" spans="1:15">
      <c r="A48" s="331">
        <v>19.100000000000001</v>
      </c>
      <c r="B48" s="335" t="s">
        <v>597</v>
      </c>
      <c r="C48" s="470">
        <v>842464.60882404004</v>
      </c>
      <c r="D48" s="470">
        <v>0</v>
      </c>
      <c r="E48" s="471">
        <f t="shared" si="2"/>
        <v>842464.60882404004</v>
      </c>
      <c r="F48" s="470">
        <v>8362831.9767030878</v>
      </c>
      <c r="G48" s="470">
        <v>0</v>
      </c>
      <c r="H48" s="471">
        <f t="shared" si="3"/>
        <v>8362831.9767030878</v>
      </c>
      <c r="I48" s="512"/>
      <c r="J48" s="512"/>
      <c r="K48" s="512"/>
      <c r="L48" s="512"/>
      <c r="M48" s="512"/>
      <c r="N48" s="512"/>
      <c r="O48" s="512"/>
    </row>
    <row r="49" spans="1:15">
      <c r="A49" s="331">
        <v>19.2</v>
      </c>
      <c r="B49" s="336" t="s">
        <v>598</v>
      </c>
      <c r="C49" s="470">
        <v>2262619.4625139432</v>
      </c>
      <c r="D49" s="470">
        <v>0</v>
      </c>
      <c r="E49" s="471">
        <f t="shared" si="2"/>
        <v>2262619.4625139432</v>
      </c>
      <c r="F49" s="470">
        <v>562866.62612579996</v>
      </c>
      <c r="G49" s="470">
        <v>0</v>
      </c>
      <c r="H49" s="471">
        <f t="shared" si="3"/>
        <v>562866.62612579996</v>
      </c>
      <c r="I49" s="512"/>
      <c r="J49" s="512"/>
      <c r="K49" s="512"/>
      <c r="L49" s="512"/>
      <c r="M49" s="512"/>
      <c r="N49" s="512"/>
      <c r="O49" s="512"/>
    </row>
    <row r="50" spans="1:15">
      <c r="A50" s="331">
        <v>20</v>
      </c>
      <c r="B50" s="337" t="s">
        <v>599</v>
      </c>
      <c r="C50" s="470">
        <v>0</v>
      </c>
      <c r="D50" s="470">
        <v>81288410.09379977</v>
      </c>
      <c r="E50" s="471">
        <f t="shared" si="2"/>
        <v>81288410.09379977</v>
      </c>
      <c r="F50" s="470">
        <v>0</v>
      </c>
      <c r="G50" s="470">
        <v>76026456.342699766</v>
      </c>
      <c r="H50" s="471">
        <f t="shared" si="3"/>
        <v>76026456.342699766</v>
      </c>
      <c r="I50" s="512"/>
      <c r="J50" s="512"/>
      <c r="K50" s="512"/>
      <c r="L50" s="512"/>
      <c r="M50" s="512"/>
      <c r="N50" s="512"/>
      <c r="O50" s="512"/>
    </row>
    <row r="51" spans="1:15">
      <c r="A51" s="331">
        <v>21</v>
      </c>
      <c r="B51" s="326" t="s">
        <v>600</v>
      </c>
      <c r="C51" s="470">
        <v>349926.67000000004</v>
      </c>
      <c r="D51" s="470">
        <v>528274.17709999997</v>
      </c>
      <c r="E51" s="471">
        <f t="shared" si="2"/>
        <v>878200.84710000001</v>
      </c>
      <c r="F51" s="470">
        <v>349831.56000000006</v>
      </c>
      <c r="G51" s="470">
        <v>6623.4028000000035</v>
      </c>
      <c r="H51" s="471">
        <f t="shared" si="3"/>
        <v>356454.96280000004</v>
      </c>
      <c r="I51" s="512"/>
      <c r="J51" s="512"/>
      <c r="K51" s="512"/>
      <c r="L51" s="512"/>
      <c r="M51" s="512"/>
      <c r="N51" s="512"/>
      <c r="O51" s="512"/>
    </row>
    <row r="52" spans="1:15">
      <c r="A52" s="331">
        <v>21.1</v>
      </c>
      <c r="B52" s="334" t="s">
        <v>601</v>
      </c>
      <c r="C52" s="470">
        <v>0</v>
      </c>
      <c r="D52" s="470">
        <v>0</v>
      </c>
      <c r="E52" s="471">
        <f t="shared" si="2"/>
        <v>0</v>
      </c>
      <c r="F52" s="470">
        <v>0</v>
      </c>
      <c r="G52" s="470">
        <v>0</v>
      </c>
      <c r="H52" s="471">
        <f t="shared" si="3"/>
        <v>0</v>
      </c>
      <c r="I52" s="512"/>
      <c r="J52" s="512"/>
      <c r="K52" s="512"/>
      <c r="L52" s="512"/>
      <c r="M52" s="512"/>
      <c r="N52" s="512"/>
      <c r="O52" s="512"/>
    </row>
    <row r="53" spans="1:15">
      <c r="A53" s="331">
        <v>22</v>
      </c>
      <c r="B53" s="338" t="s">
        <v>602</v>
      </c>
      <c r="C53" s="470">
        <f>SUM(C38,C40,C41,C46,C47,C50,C51)</f>
        <v>249354279.78835347</v>
      </c>
      <c r="D53" s="470">
        <f>SUM(D38,D40,D41,D46,D47,D50,D51)</f>
        <v>1221058585.1295216</v>
      </c>
      <c r="E53" s="471">
        <f t="shared" si="2"/>
        <v>1470412864.9178751</v>
      </c>
      <c r="F53" s="470">
        <f>SUM(F38,F40,F41,F46,F47,F50,F51)</f>
        <v>185600501.25039294</v>
      </c>
      <c r="G53" s="470">
        <f>SUM(G38,G40,G41,G46,G47,G50,G51)</f>
        <v>890509080.5519917</v>
      </c>
      <c r="H53" s="471">
        <f t="shared" si="3"/>
        <v>1076109581.8023846</v>
      </c>
      <c r="I53" s="512"/>
      <c r="J53" s="512"/>
      <c r="K53" s="512"/>
      <c r="L53" s="512"/>
      <c r="M53" s="512"/>
      <c r="N53" s="512"/>
      <c r="O53" s="512"/>
    </row>
    <row r="54" spans="1:15" ht="24" customHeight="1">
      <c r="A54" s="331"/>
      <c r="B54" s="339" t="s">
        <v>603</v>
      </c>
      <c r="C54" s="654"/>
      <c r="D54" s="655"/>
      <c r="E54" s="655"/>
      <c r="F54" s="655"/>
      <c r="G54" s="655"/>
      <c r="H54" s="656"/>
      <c r="I54" s="512"/>
      <c r="J54" s="512"/>
      <c r="K54" s="512"/>
      <c r="L54" s="512"/>
      <c r="M54" s="512"/>
      <c r="N54" s="512"/>
      <c r="O54" s="512"/>
    </row>
    <row r="55" spans="1:15">
      <c r="A55" s="331">
        <v>23</v>
      </c>
      <c r="B55" s="337" t="s">
        <v>604</v>
      </c>
      <c r="C55" s="470">
        <v>114430000</v>
      </c>
      <c r="D55" s="470">
        <v>0</v>
      </c>
      <c r="E55" s="471">
        <f>C55+D55</f>
        <v>114430000</v>
      </c>
      <c r="F55" s="470">
        <v>114430000</v>
      </c>
      <c r="G55" s="470">
        <v>0</v>
      </c>
      <c r="H55" s="471">
        <f>F55+G55</f>
        <v>114430000</v>
      </c>
      <c r="I55" s="512"/>
      <c r="J55" s="512"/>
      <c r="K55" s="512"/>
      <c r="L55" s="512"/>
      <c r="M55" s="512"/>
      <c r="N55" s="512"/>
      <c r="O55" s="512"/>
    </row>
    <row r="56" spans="1:15">
      <c r="A56" s="331">
        <v>24</v>
      </c>
      <c r="B56" s="337" t="s">
        <v>605</v>
      </c>
      <c r="C56" s="470"/>
      <c r="D56" s="470"/>
      <c r="E56" s="471">
        <f t="shared" ref="E56:E69" si="4">C56+D56</f>
        <v>0</v>
      </c>
      <c r="F56" s="470">
        <v>0</v>
      </c>
      <c r="G56" s="470">
        <v>0</v>
      </c>
      <c r="H56" s="471">
        <f t="shared" ref="H56:H69" si="5">F56+G56</f>
        <v>0</v>
      </c>
      <c r="I56" s="512"/>
      <c r="J56" s="512"/>
      <c r="K56" s="512"/>
      <c r="L56" s="512"/>
      <c r="M56" s="512"/>
      <c r="N56" s="512"/>
      <c r="O56" s="512"/>
    </row>
    <row r="57" spans="1:15">
      <c r="A57" s="331">
        <v>25</v>
      </c>
      <c r="B57" s="322" t="s">
        <v>606</v>
      </c>
      <c r="C57" s="470"/>
      <c r="D57" s="470"/>
      <c r="E57" s="471">
        <f t="shared" si="4"/>
        <v>0</v>
      </c>
      <c r="F57" s="470">
        <v>0</v>
      </c>
      <c r="G57" s="470">
        <v>0</v>
      </c>
      <c r="H57" s="471">
        <f t="shared" si="5"/>
        <v>0</v>
      </c>
      <c r="I57" s="512"/>
      <c r="J57" s="512"/>
      <c r="K57" s="512"/>
      <c r="L57" s="512"/>
      <c r="M57" s="512"/>
      <c r="N57" s="512"/>
      <c r="O57" s="512"/>
    </row>
    <row r="58" spans="1:15">
      <c r="A58" s="331">
        <v>26</v>
      </c>
      <c r="B58" s="322" t="s">
        <v>607</v>
      </c>
      <c r="C58" s="470"/>
      <c r="D58" s="470"/>
      <c r="E58" s="471">
        <f t="shared" si="4"/>
        <v>0</v>
      </c>
      <c r="F58" s="470">
        <v>0</v>
      </c>
      <c r="G58" s="470">
        <v>0</v>
      </c>
      <c r="H58" s="471">
        <f t="shared" si="5"/>
        <v>0</v>
      </c>
      <c r="I58" s="512"/>
      <c r="J58" s="512"/>
      <c r="K58" s="512"/>
      <c r="L58" s="512"/>
      <c r="M58" s="512"/>
      <c r="N58" s="512"/>
      <c r="O58" s="512"/>
    </row>
    <row r="59" spans="1:15">
      <c r="A59" s="331">
        <v>27</v>
      </c>
      <c r="B59" s="322" t="s">
        <v>608</v>
      </c>
      <c r="C59" s="470">
        <f>SUM(C60:C61)</f>
        <v>25763611.367281228</v>
      </c>
      <c r="D59" s="470">
        <f>SUM(D60:D61)</f>
        <v>0</v>
      </c>
      <c r="E59" s="471">
        <f t="shared" si="4"/>
        <v>25763611.367281228</v>
      </c>
      <c r="F59" s="470">
        <v>25763611.367281228</v>
      </c>
      <c r="G59" s="470">
        <v>0</v>
      </c>
      <c r="H59" s="471">
        <f t="shared" si="5"/>
        <v>25763611.367281228</v>
      </c>
      <c r="I59" s="512"/>
      <c r="J59" s="512"/>
      <c r="K59" s="512"/>
      <c r="L59" s="512"/>
      <c r="M59" s="512"/>
      <c r="N59" s="512"/>
      <c r="O59" s="512"/>
    </row>
    <row r="60" spans="1:15">
      <c r="A60" s="331">
        <v>27.1</v>
      </c>
      <c r="B60" s="333" t="s">
        <v>609</v>
      </c>
      <c r="C60" s="470">
        <v>25763611.367281228</v>
      </c>
      <c r="D60" s="470">
        <v>0</v>
      </c>
      <c r="E60" s="471">
        <f t="shared" si="4"/>
        <v>25763611.367281228</v>
      </c>
      <c r="F60" s="470">
        <v>25763611.367281228</v>
      </c>
      <c r="G60" s="470">
        <v>0</v>
      </c>
      <c r="H60" s="471">
        <f t="shared" si="5"/>
        <v>25763611.367281228</v>
      </c>
      <c r="I60" s="512"/>
      <c r="J60" s="512"/>
      <c r="K60" s="512"/>
      <c r="L60" s="512"/>
      <c r="M60" s="512"/>
      <c r="N60" s="512"/>
      <c r="O60" s="512"/>
    </row>
    <row r="61" spans="1:15">
      <c r="A61" s="331">
        <v>27.2</v>
      </c>
      <c r="B61" s="333" t="s">
        <v>610</v>
      </c>
      <c r="C61" s="470"/>
      <c r="D61" s="470"/>
      <c r="E61" s="471">
        <f t="shared" si="4"/>
        <v>0</v>
      </c>
      <c r="F61" s="470">
        <v>0</v>
      </c>
      <c r="G61" s="470">
        <v>0</v>
      </c>
      <c r="H61" s="471">
        <f t="shared" si="5"/>
        <v>0</v>
      </c>
      <c r="I61" s="512"/>
      <c r="J61" s="512"/>
      <c r="K61" s="512"/>
      <c r="L61" s="512"/>
      <c r="M61" s="512"/>
      <c r="N61" s="512"/>
      <c r="O61" s="512"/>
    </row>
    <row r="62" spans="1:15">
      <c r="A62" s="331">
        <v>28</v>
      </c>
      <c r="B62" s="340" t="s">
        <v>611</v>
      </c>
      <c r="C62" s="470"/>
      <c r="D62" s="470"/>
      <c r="E62" s="471">
        <f t="shared" si="4"/>
        <v>0</v>
      </c>
      <c r="F62" s="470">
        <v>0</v>
      </c>
      <c r="G62" s="470">
        <v>0</v>
      </c>
      <c r="H62" s="471">
        <f t="shared" si="5"/>
        <v>0</v>
      </c>
      <c r="I62" s="512"/>
      <c r="J62" s="512"/>
      <c r="K62" s="512"/>
      <c r="L62" s="512"/>
      <c r="M62" s="512"/>
      <c r="N62" s="512"/>
      <c r="O62" s="512"/>
    </row>
    <row r="63" spans="1:15">
      <c r="A63" s="331">
        <v>29</v>
      </c>
      <c r="B63" s="322" t="s">
        <v>612</v>
      </c>
      <c r="C63" s="470">
        <f>SUM(C64:C66)</f>
        <v>66516.79056600749</v>
      </c>
      <c r="D63" s="470">
        <f>SUM(D64:D66)</f>
        <v>0</v>
      </c>
      <c r="E63" s="471">
        <f t="shared" si="4"/>
        <v>66516.79056600749</v>
      </c>
      <c r="F63" s="470">
        <f>SUM(F64:F66)</f>
        <v>29260</v>
      </c>
      <c r="G63" s="470">
        <v>0</v>
      </c>
      <c r="H63" s="471">
        <f t="shared" si="5"/>
        <v>29260</v>
      </c>
      <c r="I63" s="512"/>
      <c r="J63" s="512"/>
      <c r="K63" s="512"/>
      <c r="L63" s="512"/>
      <c r="M63" s="512"/>
      <c r="N63" s="512"/>
      <c r="O63" s="512"/>
    </row>
    <row r="64" spans="1:15">
      <c r="A64" s="331">
        <v>29.1</v>
      </c>
      <c r="B64" s="325" t="s">
        <v>613</v>
      </c>
      <c r="C64" s="470"/>
      <c r="D64" s="470"/>
      <c r="E64" s="471">
        <f t="shared" si="4"/>
        <v>0</v>
      </c>
      <c r="F64" s="470">
        <v>0</v>
      </c>
      <c r="G64" s="470">
        <v>0</v>
      </c>
      <c r="H64" s="471">
        <f t="shared" si="5"/>
        <v>0</v>
      </c>
      <c r="I64" s="512"/>
      <c r="J64" s="512"/>
      <c r="K64" s="512"/>
      <c r="L64" s="512"/>
      <c r="M64" s="512"/>
      <c r="N64" s="512"/>
      <c r="O64" s="512"/>
    </row>
    <row r="65" spans="1:15" ht="24.95" customHeight="1">
      <c r="A65" s="331">
        <v>29.2</v>
      </c>
      <c r="B65" s="335" t="s">
        <v>614</v>
      </c>
      <c r="C65" s="470"/>
      <c r="D65" s="470"/>
      <c r="E65" s="471">
        <f t="shared" si="4"/>
        <v>0</v>
      </c>
      <c r="F65" s="470">
        <v>0</v>
      </c>
      <c r="G65" s="470">
        <v>0</v>
      </c>
      <c r="H65" s="471">
        <f t="shared" si="5"/>
        <v>0</v>
      </c>
      <c r="I65" s="512"/>
      <c r="J65" s="512"/>
      <c r="K65" s="512"/>
      <c r="L65" s="512"/>
      <c r="M65" s="512"/>
      <c r="N65" s="512"/>
      <c r="O65" s="512"/>
    </row>
    <row r="66" spans="1:15" ht="22.5" customHeight="1">
      <c r="A66" s="331">
        <v>29.3</v>
      </c>
      <c r="B66" s="335" t="s">
        <v>615</v>
      </c>
      <c r="C66" s="470">
        <v>66516.79056600749</v>
      </c>
      <c r="D66" s="470">
        <v>0</v>
      </c>
      <c r="E66" s="471">
        <f t="shared" si="4"/>
        <v>66516.79056600749</v>
      </c>
      <c r="F66" s="470">
        <v>29260</v>
      </c>
      <c r="G66" s="470">
        <v>0</v>
      </c>
      <c r="H66" s="471">
        <f t="shared" si="5"/>
        <v>29260</v>
      </c>
      <c r="I66" s="512"/>
      <c r="J66" s="512"/>
      <c r="K66" s="512"/>
      <c r="L66" s="512"/>
      <c r="M66" s="512"/>
      <c r="N66" s="512"/>
      <c r="O66" s="512"/>
    </row>
    <row r="67" spans="1:15">
      <c r="A67" s="331">
        <v>30</v>
      </c>
      <c r="B67" s="322" t="s">
        <v>616</v>
      </c>
      <c r="C67" s="470">
        <v>275106472.01680094</v>
      </c>
      <c r="D67" s="470">
        <v>0</v>
      </c>
      <c r="E67" s="471">
        <f t="shared" si="4"/>
        <v>275106472.01680094</v>
      </c>
      <c r="F67" s="470">
        <v>242691034.31058377</v>
      </c>
      <c r="G67" s="470">
        <v>0</v>
      </c>
      <c r="H67" s="471">
        <f t="shared" si="5"/>
        <v>242691034.31058377</v>
      </c>
      <c r="I67" s="512"/>
      <c r="J67" s="512"/>
      <c r="K67" s="512"/>
      <c r="L67" s="512"/>
      <c r="M67" s="512"/>
      <c r="N67" s="512"/>
      <c r="O67" s="512"/>
    </row>
    <row r="68" spans="1:15">
      <c r="A68" s="331">
        <v>31</v>
      </c>
      <c r="B68" s="341" t="s">
        <v>617</v>
      </c>
      <c r="C68" s="470">
        <f>SUM(C55,C56,C57,C58,C59,C62,C63,C67)</f>
        <v>415366600.17464817</v>
      </c>
      <c r="D68" s="470">
        <f>SUM(D55,D56,D57,D58,D59,D62,D63,D67)</f>
        <v>0</v>
      </c>
      <c r="E68" s="471">
        <f t="shared" si="4"/>
        <v>415366600.17464817</v>
      </c>
      <c r="F68" s="470">
        <f>SUM(F55,F56,F57,F58,F59,F62,F63,F67)</f>
        <v>382913905.67786503</v>
      </c>
      <c r="G68" s="470">
        <f>SUM(G55,G56,G57,G58,G59,G62,G63,G67)</f>
        <v>0</v>
      </c>
      <c r="H68" s="471">
        <f t="shared" si="5"/>
        <v>382913905.67786503</v>
      </c>
      <c r="I68" s="512"/>
      <c r="J68" s="512"/>
      <c r="K68" s="512"/>
      <c r="L68" s="512"/>
      <c r="M68" s="512"/>
      <c r="N68" s="512"/>
      <c r="O68" s="512"/>
    </row>
    <row r="69" spans="1:15">
      <c r="A69" s="331">
        <v>32</v>
      </c>
      <c r="B69" s="342" t="s">
        <v>618</v>
      </c>
      <c r="C69" s="470">
        <f>SUM(C53,C68)</f>
        <v>664720879.96300161</v>
      </c>
      <c r="D69" s="470">
        <f>SUM(D53,D68)</f>
        <v>1221058585.1295216</v>
      </c>
      <c r="E69" s="471">
        <f t="shared" si="4"/>
        <v>1885779465.0925231</v>
      </c>
      <c r="F69" s="470">
        <f>SUM(F53,F68)</f>
        <v>568514406.92825794</v>
      </c>
      <c r="G69" s="470">
        <f>SUM(G53,G68)</f>
        <v>890509080.5519917</v>
      </c>
      <c r="H69" s="471">
        <f t="shared" si="5"/>
        <v>1459023487.4802496</v>
      </c>
      <c r="I69" s="512"/>
      <c r="J69" s="512"/>
      <c r="K69" s="512"/>
      <c r="L69" s="512"/>
      <c r="M69" s="512"/>
      <c r="N69" s="512"/>
      <c r="O69" s="512"/>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P47"/>
  <sheetViews>
    <sheetView zoomScale="80" zoomScaleNormal="80" workbookViewId="0"/>
  </sheetViews>
  <sheetFormatPr defaultRowHeight="15"/>
  <cols>
    <col min="2" max="2" width="66.5703125" customWidth="1"/>
    <col min="3" max="8" width="17.85546875" customWidth="1"/>
  </cols>
  <sheetData>
    <row r="1" spans="1:16" s="5" customFormat="1" ht="14.25">
      <c r="A1" s="2" t="s">
        <v>30</v>
      </c>
      <c r="B1" s="3" t="str">
        <f>'Info '!C2</f>
        <v>JSC Cartu Bank</v>
      </c>
      <c r="C1" s="3"/>
      <c r="D1" s="4"/>
      <c r="E1" s="4"/>
      <c r="F1" s="4"/>
      <c r="G1" s="4"/>
    </row>
    <row r="2" spans="1:16" s="5" customFormat="1" ht="14.25">
      <c r="A2" s="2" t="s">
        <v>31</v>
      </c>
      <c r="B2" s="510">
        <f>'1. key ratios '!B2</f>
        <v>45382</v>
      </c>
      <c r="C2" s="3"/>
      <c r="D2" s="4"/>
      <c r="E2" s="4"/>
      <c r="F2" s="4"/>
      <c r="G2" s="4"/>
    </row>
    <row r="4" spans="1:16">
      <c r="A4" s="665" t="s">
        <v>6</v>
      </c>
      <c r="B4" s="667" t="s">
        <v>619</v>
      </c>
      <c r="C4" s="660" t="s">
        <v>556</v>
      </c>
      <c r="D4" s="660"/>
      <c r="E4" s="660"/>
      <c r="F4" s="660" t="s">
        <v>557</v>
      </c>
      <c r="G4" s="660"/>
      <c r="H4" s="661"/>
    </row>
    <row r="5" spans="1:16" ht="15.6" customHeight="1">
      <c r="A5" s="666"/>
      <c r="B5" s="668"/>
      <c r="C5" s="345" t="s">
        <v>32</v>
      </c>
      <c r="D5" s="345" t="s">
        <v>33</v>
      </c>
      <c r="E5" s="345" t="s">
        <v>34</v>
      </c>
      <c r="F5" s="345" t="s">
        <v>32</v>
      </c>
      <c r="G5" s="345" t="s">
        <v>33</v>
      </c>
      <c r="H5" s="345" t="s">
        <v>34</v>
      </c>
    </row>
    <row r="6" spans="1:16">
      <c r="A6" s="346">
        <v>1</v>
      </c>
      <c r="B6" s="347" t="s">
        <v>620</v>
      </c>
      <c r="C6" s="470">
        <f>SUM(C7:C12)</f>
        <v>12329587.359999999</v>
      </c>
      <c r="D6" s="470">
        <f>SUM(D7:D12)</f>
        <v>15293994.562051006</v>
      </c>
      <c r="E6" s="471">
        <f>C6+D6</f>
        <v>27623581.922051005</v>
      </c>
      <c r="F6" s="470">
        <v>11092958.449053997</v>
      </c>
      <c r="G6" s="470">
        <v>10126988.177539999</v>
      </c>
      <c r="H6" s="471">
        <v>21219946.626593996</v>
      </c>
      <c r="I6" s="512"/>
      <c r="J6" s="512"/>
      <c r="K6" s="512"/>
      <c r="L6" s="512"/>
      <c r="M6" s="512"/>
      <c r="N6" s="512"/>
      <c r="O6" s="512"/>
      <c r="P6" s="512"/>
    </row>
    <row r="7" spans="1:16">
      <c r="A7" s="346">
        <v>1.1000000000000001</v>
      </c>
      <c r="B7" s="335" t="s">
        <v>563</v>
      </c>
      <c r="C7" s="470">
        <v>0</v>
      </c>
      <c r="D7" s="470">
        <v>0</v>
      </c>
      <c r="E7" s="471">
        <f t="shared" ref="E7:E45" si="0">C7+D7</f>
        <v>0</v>
      </c>
      <c r="F7" s="470">
        <v>0</v>
      </c>
      <c r="G7" s="470">
        <v>0</v>
      </c>
      <c r="H7" s="471">
        <v>0</v>
      </c>
      <c r="I7" s="512"/>
      <c r="J7" s="512"/>
      <c r="K7" s="512"/>
      <c r="L7" s="512"/>
      <c r="M7" s="512"/>
      <c r="N7" s="512"/>
      <c r="O7" s="512"/>
    </row>
    <row r="8" spans="1:16">
      <c r="A8" s="346">
        <v>1.2</v>
      </c>
      <c r="B8" s="335" t="s">
        <v>565</v>
      </c>
      <c r="C8" s="470">
        <v>0</v>
      </c>
      <c r="D8" s="470">
        <v>0</v>
      </c>
      <c r="E8" s="471">
        <f t="shared" si="0"/>
        <v>0</v>
      </c>
      <c r="F8" s="470">
        <v>0</v>
      </c>
      <c r="G8" s="470">
        <v>0</v>
      </c>
      <c r="H8" s="471">
        <v>0</v>
      </c>
      <c r="I8" s="512"/>
      <c r="J8" s="512"/>
      <c r="K8" s="512"/>
      <c r="L8" s="512"/>
      <c r="M8" s="512"/>
      <c r="N8" s="512"/>
      <c r="O8" s="512"/>
    </row>
    <row r="9" spans="1:16" ht="21.6" customHeight="1">
      <c r="A9" s="346">
        <v>1.3</v>
      </c>
      <c r="B9" s="335" t="s">
        <v>621</v>
      </c>
      <c r="C9" s="470">
        <v>0</v>
      </c>
      <c r="D9" s="470">
        <v>0</v>
      </c>
      <c r="E9" s="471">
        <f t="shared" si="0"/>
        <v>0</v>
      </c>
      <c r="F9" s="470">
        <v>0</v>
      </c>
      <c r="G9" s="470">
        <v>0</v>
      </c>
      <c r="H9" s="471">
        <v>0</v>
      </c>
      <c r="I9" s="512"/>
      <c r="J9" s="512"/>
      <c r="K9" s="512"/>
      <c r="L9" s="512"/>
      <c r="M9" s="512"/>
      <c r="N9" s="512"/>
      <c r="O9" s="512"/>
    </row>
    <row r="10" spans="1:16">
      <c r="A10" s="346">
        <v>1.4</v>
      </c>
      <c r="B10" s="335" t="s">
        <v>567</v>
      </c>
      <c r="C10" s="470">
        <v>159688.05999999994</v>
      </c>
      <c r="D10" s="470">
        <v>0</v>
      </c>
      <c r="E10" s="471">
        <f t="shared" si="0"/>
        <v>159688.05999999994</v>
      </c>
      <c r="F10" s="470">
        <v>158804.87</v>
      </c>
      <c r="G10" s="470">
        <v>0</v>
      </c>
      <c r="H10" s="471">
        <v>158804.87</v>
      </c>
      <c r="I10" s="512"/>
      <c r="J10" s="512"/>
      <c r="K10" s="512"/>
      <c r="L10" s="512"/>
      <c r="M10" s="512"/>
      <c r="N10" s="512"/>
      <c r="O10" s="512"/>
    </row>
    <row r="11" spans="1:16">
      <c r="A11" s="346">
        <v>1.5</v>
      </c>
      <c r="B11" s="335" t="s">
        <v>571</v>
      </c>
      <c r="C11" s="470">
        <v>12169899.299999999</v>
      </c>
      <c r="D11" s="470">
        <v>15293994.562051006</v>
      </c>
      <c r="E11" s="471">
        <f t="shared" si="0"/>
        <v>27463893.862051003</v>
      </c>
      <c r="F11" s="470">
        <v>10934153.579053998</v>
      </c>
      <c r="G11" s="470">
        <v>10126988.177539999</v>
      </c>
      <c r="H11" s="471">
        <v>21061141.756593995</v>
      </c>
      <c r="I11" s="512"/>
      <c r="J11" s="512"/>
      <c r="K11" s="512"/>
      <c r="L11" s="512"/>
      <c r="M11" s="512"/>
      <c r="N11" s="512"/>
      <c r="O11" s="512"/>
    </row>
    <row r="12" spans="1:16">
      <c r="A12" s="346">
        <v>1.6</v>
      </c>
      <c r="B12" s="336" t="s">
        <v>453</v>
      </c>
      <c r="C12" s="470">
        <v>0</v>
      </c>
      <c r="D12" s="470">
        <v>0</v>
      </c>
      <c r="E12" s="471">
        <f t="shared" si="0"/>
        <v>0</v>
      </c>
      <c r="F12" s="470">
        <v>0</v>
      </c>
      <c r="G12" s="470">
        <v>0</v>
      </c>
      <c r="H12" s="471">
        <v>0</v>
      </c>
      <c r="I12" s="512"/>
      <c r="J12" s="512"/>
      <c r="K12" s="512"/>
      <c r="L12" s="512"/>
      <c r="M12" s="512"/>
      <c r="N12" s="512"/>
      <c r="O12" s="512"/>
    </row>
    <row r="13" spans="1:16">
      <c r="A13" s="346">
        <v>2</v>
      </c>
      <c r="B13" s="348" t="s">
        <v>622</v>
      </c>
      <c r="C13" s="470">
        <f>SUM(C14:C17)</f>
        <v>-2978336.9602398956</v>
      </c>
      <c r="D13" s="470">
        <f>SUM(D14:D17)</f>
        <v>-5537314.6293000001</v>
      </c>
      <c r="E13" s="471">
        <f t="shared" si="0"/>
        <v>-8515651.5895398967</v>
      </c>
      <c r="F13" s="470">
        <v>-2805785.6199784544</v>
      </c>
      <c r="G13" s="470">
        <v>-4149710.0829580491</v>
      </c>
      <c r="H13" s="471">
        <v>-6955495.702936504</v>
      </c>
      <c r="I13" s="512"/>
      <c r="J13" s="512"/>
      <c r="K13" s="512"/>
      <c r="L13" s="512"/>
      <c r="M13" s="512"/>
      <c r="N13" s="512"/>
      <c r="O13" s="512"/>
    </row>
    <row r="14" spans="1:16">
      <c r="A14" s="346">
        <v>2.1</v>
      </c>
      <c r="B14" s="335" t="s">
        <v>623</v>
      </c>
      <c r="C14" s="470">
        <v>0</v>
      </c>
      <c r="D14" s="470">
        <v>0</v>
      </c>
      <c r="E14" s="471">
        <f t="shared" si="0"/>
        <v>0</v>
      </c>
      <c r="F14" s="470">
        <v>0</v>
      </c>
      <c r="G14" s="470">
        <v>0</v>
      </c>
      <c r="H14" s="471">
        <v>0</v>
      </c>
      <c r="I14" s="512"/>
      <c r="J14" s="512"/>
      <c r="K14" s="512"/>
      <c r="L14" s="512"/>
      <c r="M14" s="512"/>
      <c r="N14" s="512"/>
      <c r="O14" s="512"/>
    </row>
    <row r="15" spans="1:16" ht="24.6" customHeight="1">
      <c r="A15" s="346">
        <v>2.2000000000000002</v>
      </c>
      <c r="B15" s="335" t="s">
        <v>624</v>
      </c>
      <c r="C15" s="470">
        <v>0</v>
      </c>
      <c r="D15" s="470">
        <v>0</v>
      </c>
      <c r="E15" s="471">
        <f t="shared" si="0"/>
        <v>0</v>
      </c>
      <c r="F15" s="470">
        <v>0</v>
      </c>
      <c r="G15" s="470">
        <v>0</v>
      </c>
      <c r="H15" s="471">
        <v>0</v>
      </c>
      <c r="I15" s="512"/>
      <c r="J15" s="512"/>
      <c r="K15" s="512"/>
      <c r="L15" s="512"/>
      <c r="M15" s="512"/>
      <c r="N15" s="512"/>
      <c r="O15" s="512"/>
    </row>
    <row r="16" spans="1:16" ht="20.45" customHeight="1">
      <c r="A16" s="346">
        <v>2.2999999999999998</v>
      </c>
      <c r="B16" s="335" t="s">
        <v>625</v>
      </c>
      <c r="C16" s="470">
        <v>-2978336.9602398956</v>
      </c>
      <c r="D16" s="470">
        <v>-5537314.6293000001</v>
      </c>
      <c r="E16" s="471">
        <f t="shared" si="0"/>
        <v>-8515651.5895398967</v>
      </c>
      <c r="F16" s="470">
        <v>-2805785.6199784544</v>
      </c>
      <c r="G16" s="470">
        <v>-4149710.0829580491</v>
      </c>
      <c r="H16" s="471">
        <v>-6955495.702936504</v>
      </c>
      <c r="I16" s="512"/>
      <c r="J16" s="512"/>
      <c r="K16" s="512"/>
      <c r="L16" s="512"/>
      <c r="M16" s="512"/>
      <c r="N16" s="512"/>
      <c r="O16" s="512"/>
    </row>
    <row r="17" spans="1:15">
      <c r="A17" s="346">
        <v>2.4</v>
      </c>
      <c r="B17" s="335" t="s">
        <v>626</v>
      </c>
      <c r="C17" s="470">
        <v>0</v>
      </c>
      <c r="D17" s="470">
        <v>0</v>
      </c>
      <c r="E17" s="471">
        <f t="shared" si="0"/>
        <v>0</v>
      </c>
      <c r="F17" s="470">
        <v>0</v>
      </c>
      <c r="G17" s="470">
        <v>0</v>
      </c>
      <c r="H17" s="471">
        <v>0</v>
      </c>
      <c r="I17" s="512"/>
      <c r="J17" s="512"/>
      <c r="K17" s="512"/>
      <c r="L17" s="512"/>
      <c r="M17" s="512"/>
      <c r="N17" s="512"/>
      <c r="O17" s="512"/>
    </row>
    <row r="18" spans="1:15">
      <c r="A18" s="346">
        <v>3</v>
      </c>
      <c r="B18" s="348" t="s">
        <v>627</v>
      </c>
      <c r="C18" s="470">
        <v>0</v>
      </c>
      <c r="D18" s="470">
        <v>0</v>
      </c>
      <c r="E18" s="471">
        <f t="shared" si="0"/>
        <v>0</v>
      </c>
      <c r="F18" s="470">
        <v>0</v>
      </c>
      <c r="G18" s="470">
        <v>0</v>
      </c>
      <c r="H18" s="471">
        <v>0</v>
      </c>
      <c r="I18" s="512"/>
      <c r="J18" s="512"/>
      <c r="K18" s="512"/>
      <c r="L18" s="512"/>
      <c r="M18" s="512"/>
      <c r="N18" s="512"/>
      <c r="O18" s="512"/>
    </row>
    <row r="19" spans="1:15">
      <c r="A19" s="346">
        <v>4</v>
      </c>
      <c r="B19" s="348" t="s">
        <v>628</v>
      </c>
      <c r="C19" s="470">
        <v>1035716.62</v>
      </c>
      <c r="D19" s="470">
        <v>1082294.417905</v>
      </c>
      <c r="E19" s="471">
        <f t="shared" si="0"/>
        <v>2118011.0379050002</v>
      </c>
      <c r="F19" s="470">
        <v>1303916.51</v>
      </c>
      <c r="G19" s="470">
        <v>755269.81001600006</v>
      </c>
      <c r="H19" s="471">
        <v>2059186.320016</v>
      </c>
      <c r="I19" s="512"/>
      <c r="J19" s="512"/>
      <c r="K19" s="512"/>
      <c r="L19" s="512"/>
      <c r="M19" s="512"/>
      <c r="N19" s="512"/>
      <c r="O19" s="512"/>
    </row>
    <row r="20" spans="1:15">
      <c r="A20" s="346">
        <v>5</v>
      </c>
      <c r="B20" s="348" t="s">
        <v>629</v>
      </c>
      <c r="C20" s="470">
        <v>-107964.68000000001</v>
      </c>
      <c r="D20" s="470">
        <v>-868427.11879999994</v>
      </c>
      <c r="E20" s="471">
        <f t="shared" si="0"/>
        <v>-976391.79879999999</v>
      </c>
      <c r="F20" s="470">
        <v>-294694.74</v>
      </c>
      <c r="G20" s="470">
        <v>-1312162.3995000001</v>
      </c>
      <c r="H20" s="471">
        <v>-1606857.1395</v>
      </c>
      <c r="I20" s="512"/>
      <c r="J20" s="512"/>
      <c r="K20" s="512"/>
      <c r="L20" s="512"/>
      <c r="M20" s="512"/>
      <c r="N20" s="512"/>
      <c r="O20" s="512"/>
    </row>
    <row r="21" spans="1:15" ht="24" customHeight="1">
      <c r="A21" s="346">
        <v>6</v>
      </c>
      <c r="B21" s="348" t="s">
        <v>630</v>
      </c>
      <c r="C21" s="470">
        <v>0</v>
      </c>
      <c r="D21" s="470">
        <v>0</v>
      </c>
      <c r="E21" s="471">
        <f t="shared" si="0"/>
        <v>0</v>
      </c>
      <c r="F21" s="470">
        <v>0</v>
      </c>
      <c r="G21" s="470">
        <v>0</v>
      </c>
      <c r="H21" s="471">
        <v>0</v>
      </c>
      <c r="I21" s="512"/>
      <c r="J21" s="512"/>
      <c r="K21" s="512"/>
      <c r="L21" s="512"/>
      <c r="M21" s="512"/>
      <c r="N21" s="512"/>
      <c r="O21" s="512"/>
    </row>
    <row r="22" spans="1:15" ht="18.600000000000001" customHeight="1">
      <c r="A22" s="346">
        <v>7</v>
      </c>
      <c r="B22" s="348" t="s">
        <v>631</v>
      </c>
      <c r="C22" s="470">
        <v>0</v>
      </c>
      <c r="D22" s="470">
        <v>0</v>
      </c>
      <c r="E22" s="471">
        <f t="shared" si="0"/>
        <v>0</v>
      </c>
      <c r="F22" s="470">
        <v>0</v>
      </c>
      <c r="G22" s="470">
        <v>0</v>
      </c>
      <c r="H22" s="471">
        <v>0</v>
      </c>
      <c r="I22" s="512"/>
      <c r="J22" s="512"/>
      <c r="K22" s="512"/>
      <c r="L22" s="512"/>
      <c r="M22" s="512"/>
      <c r="N22" s="512"/>
      <c r="O22" s="512"/>
    </row>
    <row r="23" spans="1:15" ht="25.5" customHeight="1">
      <c r="A23" s="346">
        <v>8</v>
      </c>
      <c r="B23" s="349" t="s">
        <v>632</v>
      </c>
      <c r="C23" s="470">
        <v>0</v>
      </c>
      <c r="D23" s="470">
        <v>0</v>
      </c>
      <c r="E23" s="471">
        <f t="shared" si="0"/>
        <v>0</v>
      </c>
      <c r="F23" s="470">
        <v>0</v>
      </c>
      <c r="G23" s="470">
        <v>0</v>
      </c>
      <c r="H23" s="471">
        <v>0</v>
      </c>
      <c r="I23" s="512"/>
      <c r="J23" s="512"/>
      <c r="K23" s="512"/>
      <c r="L23" s="512"/>
      <c r="M23" s="512"/>
      <c r="N23" s="512"/>
      <c r="O23" s="512"/>
    </row>
    <row r="24" spans="1:15" ht="34.5" customHeight="1">
      <c r="A24" s="346">
        <v>9</v>
      </c>
      <c r="B24" s="349" t="s">
        <v>633</v>
      </c>
      <c r="C24" s="470">
        <v>0</v>
      </c>
      <c r="D24" s="470">
        <v>0</v>
      </c>
      <c r="E24" s="471">
        <f t="shared" si="0"/>
        <v>0</v>
      </c>
      <c r="F24" s="470">
        <v>0</v>
      </c>
      <c r="G24" s="470">
        <v>0</v>
      </c>
      <c r="H24" s="471">
        <v>0</v>
      </c>
      <c r="I24" s="512"/>
      <c r="J24" s="512"/>
      <c r="K24" s="512"/>
      <c r="L24" s="512"/>
      <c r="M24" s="512"/>
      <c r="N24" s="512"/>
      <c r="O24" s="512"/>
    </row>
    <row r="25" spans="1:15">
      <c r="A25" s="346">
        <v>10</v>
      </c>
      <c r="B25" s="348" t="s">
        <v>634</v>
      </c>
      <c r="C25" s="470">
        <v>1889670.2942709997</v>
      </c>
      <c r="D25" s="470">
        <v>0</v>
      </c>
      <c r="E25" s="471">
        <f t="shared" si="0"/>
        <v>1889670.2942709997</v>
      </c>
      <c r="F25" s="470">
        <v>-1993474.1996359969</v>
      </c>
      <c r="G25" s="470">
        <v>0</v>
      </c>
      <c r="H25" s="471">
        <v>-1993474.1996359969</v>
      </c>
      <c r="I25" s="512"/>
      <c r="J25" s="512"/>
      <c r="K25" s="512"/>
      <c r="L25" s="512"/>
      <c r="M25" s="512"/>
      <c r="N25" s="512"/>
      <c r="O25" s="512"/>
    </row>
    <row r="26" spans="1:15">
      <c r="A26" s="346">
        <v>11</v>
      </c>
      <c r="B26" s="350" t="s">
        <v>635</v>
      </c>
      <c r="C26" s="470">
        <v>69486.69</v>
      </c>
      <c r="D26" s="470">
        <v>0</v>
      </c>
      <c r="E26" s="471">
        <f t="shared" si="0"/>
        <v>69486.69</v>
      </c>
      <c r="F26" s="470">
        <v>284081.51</v>
      </c>
      <c r="G26" s="470">
        <v>0</v>
      </c>
      <c r="H26" s="471">
        <v>284081.51</v>
      </c>
      <c r="I26" s="512"/>
      <c r="J26" s="512"/>
      <c r="K26" s="512"/>
      <c r="L26" s="512"/>
      <c r="M26" s="512"/>
      <c r="N26" s="512"/>
      <c r="O26" s="512"/>
    </row>
    <row r="27" spans="1:15">
      <c r="A27" s="346">
        <v>12</v>
      </c>
      <c r="B27" s="348" t="s">
        <v>636</v>
      </c>
      <c r="C27" s="470">
        <v>52653.32</v>
      </c>
      <c r="D27" s="470">
        <v>687.48090000000002</v>
      </c>
      <c r="E27" s="471">
        <f t="shared" si="0"/>
        <v>53340.800900000002</v>
      </c>
      <c r="F27" s="470">
        <v>2206.56</v>
      </c>
      <c r="G27" s="470">
        <v>0</v>
      </c>
      <c r="H27" s="471">
        <v>2206.56</v>
      </c>
      <c r="I27" s="512"/>
      <c r="J27" s="512"/>
      <c r="K27" s="512"/>
      <c r="L27" s="512"/>
      <c r="M27" s="512"/>
      <c r="N27" s="512"/>
      <c r="O27" s="512"/>
    </row>
    <row r="28" spans="1:15">
      <c r="A28" s="346">
        <v>13</v>
      </c>
      <c r="B28" s="351" t="s">
        <v>637</v>
      </c>
      <c r="C28" s="470">
        <v>-1325774.2666469095</v>
      </c>
      <c r="D28" s="470">
        <v>-871892.84490000014</v>
      </c>
      <c r="E28" s="471">
        <f t="shared" si="0"/>
        <v>-2197667.1115469094</v>
      </c>
      <c r="F28" s="470">
        <v>-1011645.4541</v>
      </c>
      <c r="G28" s="470">
        <v>-646271.79</v>
      </c>
      <c r="H28" s="471">
        <v>-1657917.2441</v>
      </c>
      <c r="I28" s="512"/>
      <c r="J28" s="512"/>
      <c r="K28" s="512"/>
      <c r="L28" s="512"/>
      <c r="M28" s="512"/>
      <c r="N28" s="512"/>
      <c r="O28" s="512"/>
    </row>
    <row r="29" spans="1:15">
      <c r="A29" s="346">
        <v>14</v>
      </c>
      <c r="B29" s="352" t="s">
        <v>638</v>
      </c>
      <c r="C29" s="470">
        <f>SUM(C30:C31)</f>
        <v>-7266682.7949000057</v>
      </c>
      <c r="D29" s="470">
        <f>SUM(D30:D31)</f>
        <v>-75967.090999999898</v>
      </c>
      <c r="E29" s="471">
        <f t="shared" si="0"/>
        <v>-7342649.8859000057</v>
      </c>
      <c r="F29" s="470">
        <v>-5640421.7264971146</v>
      </c>
      <c r="G29" s="470">
        <v>-67990.190399999978</v>
      </c>
      <c r="H29" s="471">
        <v>-5708411.9168971144</v>
      </c>
      <c r="I29" s="512"/>
      <c r="J29" s="512"/>
      <c r="K29" s="512"/>
      <c r="L29" s="512"/>
      <c r="M29" s="512"/>
      <c r="N29" s="512"/>
      <c r="O29" s="512"/>
    </row>
    <row r="30" spans="1:15">
      <c r="A30" s="346">
        <v>14.1</v>
      </c>
      <c r="B30" s="324" t="s">
        <v>639</v>
      </c>
      <c r="C30" s="470">
        <v>-5543008.9900000002</v>
      </c>
      <c r="D30" s="470">
        <v>0</v>
      </c>
      <c r="E30" s="471">
        <f t="shared" si="0"/>
        <v>-5543008.9900000002</v>
      </c>
      <c r="F30" s="470">
        <v>-4300156.919999999</v>
      </c>
      <c r="G30" s="470">
        <v>-36179.7644</v>
      </c>
      <c r="H30" s="471">
        <v>-4336336.6843999987</v>
      </c>
      <c r="I30" s="512"/>
      <c r="J30" s="512"/>
      <c r="K30" s="512"/>
      <c r="L30" s="512"/>
      <c r="M30" s="512"/>
      <c r="N30" s="512"/>
      <c r="O30" s="512"/>
    </row>
    <row r="31" spans="1:15">
      <c r="A31" s="346">
        <v>14.2</v>
      </c>
      <c r="B31" s="324" t="s">
        <v>640</v>
      </c>
      <c r="C31" s="470">
        <v>-1723673.8049000055</v>
      </c>
      <c r="D31" s="470">
        <v>-75967.090999999898</v>
      </c>
      <c r="E31" s="471">
        <f t="shared" si="0"/>
        <v>-1799640.8959000055</v>
      </c>
      <c r="F31" s="470">
        <v>-1340264.8064971154</v>
      </c>
      <c r="G31" s="470">
        <v>-31810.425999999978</v>
      </c>
      <c r="H31" s="471">
        <v>-1372075.2324971154</v>
      </c>
      <c r="I31" s="512"/>
      <c r="J31" s="512"/>
      <c r="K31" s="512"/>
      <c r="L31" s="512"/>
      <c r="M31" s="512"/>
      <c r="N31" s="512"/>
      <c r="O31" s="512"/>
    </row>
    <row r="32" spans="1:15">
      <c r="A32" s="346">
        <v>15</v>
      </c>
      <c r="B32" s="348" t="s">
        <v>641</v>
      </c>
      <c r="C32" s="470">
        <v>-1160474.9788169423</v>
      </c>
      <c r="D32" s="470">
        <v>0</v>
      </c>
      <c r="E32" s="471">
        <f t="shared" si="0"/>
        <v>-1160474.9788169423</v>
      </c>
      <c r="F32" s="470">
        <v>-856532.85012097808</v>
      </c>
      <c r="G32" s="470">
        <v>0</v>
      </c>
      <c r="H32" s="471">
        <v>-856532.85012097808</v>
      </c>
      <c r="I32" s="512"/>
      <c r="J32" s="512"/>
      <c r="K32" s="512"/>
      <c r="L32" s="512"/>
      <c r="M32" s="512"/>
      <c r="N32" s="512"/>
      <c r="O32" s="512"/>
    </row>
    <row r="33" spans="1:15" ht="22.5" customHeight="1">
      <c r="A33" s="346">
        <v>16</v>
      </c>
      <c r="B33" s="322" t="s">
        <v>642</v>
      </c>
      <c r="C33" s="470">
        <v>77179.535954841165</v>
      </c>
      <c r="D33" s="470">
        <v>-241323.34767160073</v>
      </c>
      <c r="E33" s="471">
        <f t="shared" si="0"/>
        <v>-164143.81171675958</v>
      </c>
      <c r="F33" s="470">
        <v>-125897.71959232895</v>
      </c>
      <c r="G33" s="470">
        <v>1020677.1506179345</v>
      </c>
      <c r="H33" s="471">
        <v>894779.43102560553</v>
      </c>
      <c r="I33" s="512"/>
      <c r="J33" s="512"/>
      <c r="K33" s="512"/>
      <c r="L33" s="512"/>
      <c r="M33" s="512"/>
      <c r="N33" s="512"/>
      <c r="O33" s="512"/>
    </row>
    <row r="34" spans="1:15">
      <c r="A34" s="346">
        <v>17</v>
      </c>
      <c r="B34" s="348" t="s">
        <v>643</v>
      </c>
      <c r="C34" s="470">
        <f>SUM(C35:C36)</f>
        <v>-158604.27004979251</v>
      </c>
      <c r="D34" s="470">
        <f>SUM(D35:D36)</f>
        <v>98871.970991993629</v>
      </c>
      <c r="E34" s="471">
        <f t="shared" si="0"/>
        <v>-59732.299057798882</v>
      </c>
      <c r="F34" s="470">
        <v>-87527.797433249871</v>
      </c>
      <c r="G34" s="470">
        <v>-70469.0158015942</v>
      </c>
      <c r="H34" s="471">
        <v>-157996.81323484407</v>
      </c>
      <c r="I34" s="512"/>
      <c r="J34" s="512"/>
      <c r="K34" s="512"/>
      <c r="L34" s="512"/>
      <c r="M34" s="512"/>
      <c r="N34" s="512"/>
      <c r="O34" s="512"/>
    </row>
    <row r="35" spans="1:15">
      <c r="A35" s="346">
        <v>17.100000000000001</v>
      </c>
      <c r="B35" s="324" t="s">
        <v>644</v>
      </c>
      <c r="C35" s="470">
        <v>-109917.28485826228</v>
      </c>
      <c r="D35" s="470">
        <v>96191.279175726537</v>
      </c>
      <c r="E35" s="471">
        <f t="shared" si="0"/>
        <v>-13726.005682535746</v>
      </c>
      <c r="F35" s="470">
        <v>-71344.25022770818</v>
      </c>
      <c r="G35" s="470">
        <v>-76735.715914888337</v>
      </c>
      <c r="H35" s="471">
        <v>-148079.9661425965</v>
      </c>
      <c r="I35" s="512"/>
      <c r="J35" s="512"/>
      <c r="K35" s="512"/>
      <c r="L35" s="512"/>
      <c r="M35" s="512"/>
      <c r="N35" s="512"/>
      <c r="O35" s="512"/>
    </row>
    <row r="36" spans="1:15">
      <c r="A36" s="346">
        <v>17.2</v>
      </c>
      <c r="B36" s="324" t="s">
        <v>645</v>
      </c>
      <c r="C36" s="470">
        <v>-48686.985191530235</v>
      </c>
      <c r="D36" s="470">
        <v>2680.6918162670972</v>
      </c>
      <c r="E36" s="471">
        <f t="shared" si="0"/>
        <v>-46006.293375263136</v>
      </c>
      <c r="F36" s="470">
        <v>-16183.54720554169</v>
      </c>
      <c r="G36" s="470">
        <v>6266.7001132941341</v>
      </c>
      <c r="H36" s="471">
        <v>-9916.8470922475572</v>
      </c>
      <c r="I36" s="512"/>
      <c r="J36" s="512"/>
      <c r="K36" s="512"/>
      <c r="L36" s="512"/>
      <c r="M36" s="512"/>
      <c r="N36" s="512"/>
      <c r="O36" s="512"/>
    </row>
    <row r="37" spans="1:15" ht="41.45" customHeight="1">
      <c r="A37" s="346">
        <v>18</v>
      </c>
      <c r="B37" s="353" t="s">
        <v>646</v>
      </c>
      <c r="C37" s="470">
        <f>SUM(C38:C39)</f>
        <v>-2482936.8088841094</v>
      </c>
      <c r="D37" s="470">
        <f>SUM(D38:D39)</f>
        <v>1243592.5239850637</v>
      </c>
      <c r="E37" s="471">
        <f t="shared" si="0"/>
        <v>-1239344.2848990457</v>
      </c>
      <c r="F37" s="470">
        <v>-11297926.819034923</v>
      </c>
      <c r="G37" s="470">
        <v>12768272.308949087</v>
      </c>
      <c r="H37" s="471">
        <v>1470345.4899141639</v>
      </c>
      <c r="I37" s="512"/>
      <c r="J37" s="512"/>
      <c r="K37" s="512"/>
      <c r="L37" s="512"/>
      <c r="M37" s="512"/>
      <c r="N37" s="512"/>
      <c r="O37" s="512"/>
    </row>
    <row r="38" spans="1:15">
      <c r="A38" s="346">
        <v>18.100000000000001</v>
      </c>
      <c r="B38" s="354" t="s">
        <v>647</v>
      </c>
      <c r="C38" s="470">
        <v>0</v>
      </c>
      <c r="D38" s="470">
        <v>0</v>
      </c>
      <c r="E38" s="471">
        <f t="shared" si="0"/>
        <v>0</v>
      </c>
      <c r="F38" s="470">
        <v>0</v>
      </c>
      <c r="G38" s="470">
        <v>0</v>
      </c>
      <c r="H38" s="471">
        <v>0</v>
      </c>
      <c r="I38" s="512"/>
      <c r="J38" s="512"/>
      <c r="K38" s="512"/>
      <c r="L38" s="512"/>
      <c r="M38" s="512"/>
      <c r="N38" s="512"/>
      <c r="O38" s="512"/>
    </row>
    <row r="39" spans="1:15">
      <c r="A39" s="346">
        <v>18.2</v>
      </c>
      <c r="B39" s="354" t="s">
        <v>648</v>
      </c>
      <c r="C39" s="470">
        <v>-2482936.8088841094</v>
      </c>
      <c r="D39" s="470">
        <v>1243592.5239850637</v>
      </c>
      <c r="E39" s="471">
        <f t="shared" si="0"/>
        <v>-1239344.2848990457</v>
      </c>
      <c r="F39" s="470">
        <v>-11297926.819034923</v>
      </c>
      <c r="G39" s="470">
        <v>12768272.308949087</v>
      </c>
      <c r="H39" s="471">
        <v>1470345.4899141639</v>
      </c>
      <c r="I39" s="512"/>
      <c r="J39" s="512"/>
      <c r="K39" s="512"/>
      <c r="L39" s="512"/>
      <c r="M39" s="512"/>
      <c r="N39" s="512"/>
      <c r="O39" s="512"/>
    </row>
    <row r="40" spans="1:15" ht="24.6" customHeight="1">
      <c r="A40" s="346">
        <v>19</v>
      </c>
      <c r="B40" s="353" t="s">
        <v>649</v>
      </c>
      <c r="C40" s="470">
        <v>0</v>
      </c>
      <c r="D40" s="470">
        <v>0</v>
      </c>
      <c r="E40" s="471">
        <f t="shared" si="0"/>
        <v>0</v>
      </c>
      <c r="F40" s="470">
        <v>0</v>
      </c>
      <c r="G40" s="470">
        <v>0</v>
      </c>
      <c r="H40" s="471">
        <v>0</v>
      </c>
      <c r="I40" s="512"/>
      <c r="J40" s="512"/>
      <c r="K40" s="512"/>
      <c r="L40" s="512"/>
      <c r="M40" s="512"/>
      <c r="N40" s="512"/>
      <c r="O40" s="512"/>
    </row>
    <row r="41" spans="1:15" ht="17.45" customHeight="1">
      <c r="A41" s="346">
        <v>20</v>
      </c>
      <c r="B41" s="353" t="s">
        <v>650</v>
      </c>
      <c r="C41" s="470">
        <v>-3.4924596548080444E-9</v>
      </c>
      <c r="D41" s="470">
        <v>0</v>
      </c>
      <c r="E41" s="471">
        <f t="shared" si="0"/>
        <v>-3.4924596548080444E-9</v>
      </c>
      <c r="F41" s="470">
        <v>0</v>
      </c>
      <c r="G41" s="470">
        <v>0</v>
      </c>
      <c r="H41" s="471">
        <v>0</v>
      </c>
      <c r="I41" s="512"/>
      <c r="J41" s="512"/>
      <c r="K41" s="512"/>
      <c r="L41" s="512"/>
      <c r="M41" s="512"/>
      <c r="N41" s="512"/>
      <c r="O41" s="512"/>
    </row>
    <row r="42" spans="1:15" ht="26.45" customHeight="1">
      <c r="A42" s="346">
        <v>21</v>
      </c>
      <c r="B42" s="353" t="s">
        <v>651</v>
      </c>
      <c r="C42" s="470">
        <v>0</v>
      </c>
      <c r="D42" s="470">
        <v>0</v>
      </c>
      <c r="E42" s="471">
        <f t="shared" si="0"/>
        <v>0</v>
      </c>
      <c r="F42" s="470">
        <v>0</v>
      </c>
      <c r="G42" s="470">
        <v>0</v>
      </c>
      <c r="H42" s="471">
        <v>0</v>
      </c>
      <c r="I42" s="512"/>
      <c r="J42" s="512"/>
      <c r="K42" s="512"/>
      <c r="L42" s="512"/>
      <c r="M42" s="512"/>
      <c r="N42" s="512"/>
      <c r="O42" s="512"/>
    </row>
    <row r="43" spans="1:15">
      <c r="A43" s="346">
        <v>22</v>
      </c>
      <c r="B43" s="355" t="s">
        <v>652</v>
      </c>
      <c r="C43" s="470">
        <f>SUM(C6,C13,C18,C19,C20,C21,C22,C23,C24,C25,C26,C27,C28,C29,C32,C33,C34,C37,C40,C41,C42)</f>
        <v>-26480.939311819384</v>
      </c>
      <c r="D43" s="470">
        <f>SUM(D6,D13,D18,D19,D20,D21,D22,D23,D24,D25,D26,D27,D28,D29,D32,D33,D34,D37,D40,D41,D42)</f>
        <v>10124515.924161464</v>
      </c>
      <c r="E43" s="471">
        <f t="shared" si="0"/>
        <v>10098034.984849645</v>
      </c>
      <c r="F43" s="470">
        <v>-11430743.89733905</v>
      </c>
      <c r="G43" s="470">
        <v>18424603.968463376</v>
      </c>
      <c r="H43" s="471">
        <v>6993860.0711243264</v>
      </c>
      <c r="I43" s="512"/>
      <c r="J43" s="512"/>
      <c r="K43" s="512"/>
      <c r="L43" s="512"/>
      <c r="M43" s="512"/>
      <c r="N43" s="512"/>
      <c r="O43" s="512"/>
    </row>
    <row r="44" spans="1:15">
      <c r="A44" s="346">
        <v>23</v>
      </c>
      <c r="B44" s="355" t="s">
        <v>653</v>
      </c>
      <c r="C44" s="470">
        <v>2021043.985786665</v>
      </c>
      <c r="D44" s="470">
        <v>0</v>
      </c>
      <c r="E44" s="471">
        <f t="shared" si="0"/>
        <v>2021043.985786665</v>
      </c>
      <c r="F44" s="470">
        <v>1601641.5084759742</v>
      </c>
      <c r="G44" s="470">
        <v>0</v>
      </c>
      <c r="H44" s="471">
        <v>1601641.5084759742</v>
      </c>
      <c r="I44" s="512"/>
      <c r="J44" s="512"/>
      <c r="K44" s="512"/>
      <c r="L44" s="512"/>
      <c r="M44" s="512"/>
      <c r="N44" s="512"/>
      <c r="O44" s="512"/>
    </row>
    <row r="45" spans="1:15">
      <c r="A45" s="346">
        <v>24</v>
      </c>
      <c r="B45" s="356" t="s">
        <v>654</v>
      </c>
      <c r="C45" s="470">
        <f>C43-C44</f>
        <v>-2047524.9250984844</v>
      </c>
      <c r="D45" s="470">
        <f>D43-D44</f>
        <v>10124515.924161464</v>
      </c>
      <c r="E45" s="471">
        <f t="shared" si="0"/>
        <v>8076990.9990629796</v>
      </c>
      <c r="F45" s="470">
        <v>-13032385.405815024</v>
      </c>
      <c r="G45" s="470">
        <v>18424603.968463376</v>
      </c>
      <c r="H45" s="471">
        <v>5392218.5626483522</v>
      </c>
      <c r="I45" s="512"/>
      <c r="J45" s="512"/>
      <c r="K45" s="512"/>
      <c r="L45" s="512"/>
      <c r="M45" s="512"/>
      <c r="N45" s="512"/>
      <c r="O45" s="512"/>
    </row>
    <row r="46" spans="1:15">
      <c r="I46" s="512"/>
      <c r="J46" s="512"/>
      <c r="K46" s="512"/>
      <c r="L46" s="512"/>
      <c r="M46" s="512"/>
      <c r="N46" s="512"/>
    </row>
    <row r="47" spans="1:15">
      <c r="I47" s="512"/>
      <c r="J47" s="512"/>
      <c r="K47" s="512"/>
      <c r="L47" s="512"/>
      <c r="M47" s="512"/>
      <c r="N47" s="512"/>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R47"/>
  <sheetViews>
    <sheetView zoomScale="80" zoomScaleNormal="80" workbookViewId="0">
      <selection activeCell="B1" sqref="B1"/>
    </sheetView>
  </sheetViews>
  <sheetFormatPr defaultRowHeight="15"/>
  <cols>
    <col min="1" max="1" width="8.7109375" style="343"/>
    <col min="2" max="2" width="87.5703125" bestFit="1" customWidth="1"/>
    <col min="3" max="8" width="15.42578125" customWidth="1"/>
  </cols>
  <sheetData>
    <row r="1" spans="1:18" s="5" customFormat="1" ht="14.25">
      <c r="A1" s="2" t="s">
        <v>30</v>
      </c>
      <c r="B1" s="3" t="str">
        <f>'Info '!C2</f>
        <v>JSC Cartu Bank</v>
      </c>
      <c r="C1" s="3"/>
      <c r="D1" s="4"/>
      <c r="E1" s="4"/>
      <c r="F1" s="4"/>
      <c r="G1" s="4"/>
    </row>
    <row r="2" spans="1:18" s="5" customFormat="1" ht="14.25">
      <c r="A2" s="2" t="s">
        <v>31</v>
      </c>
      <c r="B2" s="510">
        <f>'1. key ratios '!B2</f>
        <v>45382</v>
      </c>
      <c r="C2" s="3"/>
      <c r="D2" s="4"/>
      <c r="E2" s="4"/>
      <c r="F2" s="4"/>
      <c r="G2" s="4"/>
    </row>
    <row r="3" spans="1:18" ht="15.75" thickBot="1">
      <c r="A3"/>
    </row>
    <row r="4" spans="1:18">
      <c r="A4" s="669" t="s">
        <v>6</v>
      </c>
      <c r="B4" s="670" t="s">
        <v>94</v>
      </c>
      <c r="C4" s="660" t="s">
        <v>556</v>
      </c>
      <c r="D4" s="660"/>
      <c r="E4" s="660"/>
      <c r="F4" s="660" t="s">
        <v>557</v>
      </c>
      <c r="G4" s="660"/>
      <c r="H4" s="661"/>
    </row>
    <row r="5" spans="1:18">
      <c r="A5" s="669"/>
      <c r="B5" s="670"/>
      <c r="C5" s="345" t="s">
        <v>32</v>
      </c>
      <c r="D5" s="345" t="s">
        <v>33</v>
      </c>
      <c r="E5" s="345" t="s">
        <v>34</v>
      </c>
      <c r="F5" s="345" t="s">
        <v>32</v>
      </c>
      <c r="G5" s="345" t="s">
        <v>33</v>
      </c>
      <c r="H5" s="345" t="s">
        <v>34</v>
      </c>
    </row>
    <row r="6" spans="1:18">
      <c r="A6" s="331">
        <v>1</v>
      </c>
      <c r="B6" s="357" t="s">
        <v>655</v>
      </c>
      <c r="C6" s="584">
        <v>0</v>
      </c>
      <c r="D6" s="584">
        <v>0</v>
      </c>
      <c r="E6" s="585">
        <f t="shared" ref="E6:E42" si="0">C6+D6</f>
        <v>0</v>
      </c>
      <c r="F6" s="584">
        <v>0</v>
      </c>
      <c r="G6" s="584">
        <v>0</v>
      </c>
      <c r="H6" s="586">
        <v>0</v>
      </c>
      <c r="I6" s="512"/>
      <c r="J6" s="512"/>
      <c r="K6" s="512"/>
      <c r="L6" s="512"/>
      <c r="M6" s="512"/>
      <c r="N6" s="512"/>
      <c r="O6" s="512"/>
      <c r="P6" s="512"/>
      <c r="Q6" s="512"/>
      <c r="R6" s="512"/>
    </row>
    <row r="7" spans="1:18">
      <c r="A7" s="331">
        <v>2</v>
      </c>
      <c r="B7" s="357" t="s">
        <v>196</v>
      </c>
      <c r="C7" s="584">
        <v>0</v>
      </c>
      <c r="D7" s="584">
        <v>0</v>
      </c>
      <c r="E7" s="585">
        <f t="shared" si="0"/>
        <v>0</v>
      </c>
      <c r="F7" s="584">
        <v>0</v>
      </c>
      <c r="G7" s="584">
        <v>0</v>
      </c>
      <c r="H7" s="586">
        <v>0</v>
      </c>
      <c r="I7" s="512"/>
      <c r="J7" s="512"/>
      <c r="K7" s="512"/>
      <c r="L7" s="512"/>
      <c r="M7" s="512"/>
      <c r="N7" s="512"/>
      <c r="O7" s="512"/>
    </row>
    <row r="8" spans="1:18">
      <c r="A8" s="331">
        <v>3</v>
      </c>
      <c r="B8" s="357" t="s">
        <v>206</v>
      </c>
      <c r="C8" s="584">
        <v>111114230.38074751</v>
      </c>
      <c r="D8" s="584">
        <v>316479419.94335991</v>
      </c>
      <c r="E8" s="585">
        <f t="shared" si="0"/>
        <v>427593650.32410741</v>
      </c>
      <c r="F8" s="584">
        <v>88810830.709903747</v>
      </c>
      <c r="G8" s="584">
        <v>294440095.99787611</v>
      </c>
      <c r="H8" s="586">
        <v>383250926.70777988</v>
      </c>
      <c r="I8" s="512"/>
      <c r="J8" s="512"/>
      <c r="K8" s="512"/>
      <c r="L8" s="512"/>
      <c r="M8" s="512"/>
      <c r="N8" s="512"/>
      <c r="O8" s="512"/>
    </row>
    <row r="9" spans="1:18">
      <c r="A9" s="331">
        <v>3.1</v>
      </c>
      <c r="B9" s="361" t="s">
        <v>197</v>
      </c>
      <c r="C9" s="584">
        <v>5140262.040000001</v>
      </c>
      <c r="D9" s="584">
        <v>306336.56</v>
      </c>
      <c r="E9" s="585">
        <f t="shared" si="0"/>
        <v>5446598.6000000006</v>
      </c>
      <c r="F9" s="584">
        <v>5882649.6900000004</v>
      </c>
      <c r="G9" s="584">
        <v>2440086.4602000001</v>
      </c>
      <c r="H9" s="586">
        <v>8322736.1502</v>
      </c>
      <c r="I9" s="512"/>
      <c r="J9" s="512"/>
      <c r="K9" s="512"/>
      <c r="L9" s="512"/>
      <c r="M9" s="512"/>
      <c r="N9" s="512"/>
      <c r="O9" s="512"/>
    </row>
    <row r="10" spans="1:18">
      <c r="A10" s="331">
        <v>3.2</v>
      </c>
      <c r="B10" s="361" t="s">
        <v>193</v>
      </c>
      <c r="C10" s="584">
        <v>105973968.34074751</v>
      </c>
      <c r="D10" s="584">
        <v>316173083.38335991</v>
      </c>
      <c r="E10" s="585">
        <f t="shared" si="0"/>
        <v>422147051.72410738</v>
      </c>
      <c r="F10" s="584">
        <v>82928181.019903749</v>
      </c>
      <c r="G10" s="584">
        <v>292000009.5376761</v>
      </c>
      <c r="H10" s="586">
        <v>374928190.55757987</v>
      </c>
      <c r="I10" s="512"/>
      <c r="J10" s="512"/>
      <c r="K10" s="512"/>
      <c r="L10" s="512"/>
      <c r="M10" s="512"/>
      <c r="N10" s="512"/>
      <c r="O10" s="512"/>
    </row>
    <row r="11" spans="1:18">
      <c r="A11" s="331">
        <v>4</v>
      </c>
      <c r="B11" s="362" t="s">
        <v>195</v>
      </c>
      <c r="C11" s="584">
        <v>0</v>
      </c>
      <c r="D11" s="584">
        <v>0</v>
      </c>
      <c r="E11" s="585">
        <f t="shared" si="0"/>
        <v>0</v>
      </c>
      <c r="F11" s="584">
        <v>0</v>
      </c>
      <c r="G11" s="584">
        <v>0</v>
      </c>
      <c r="H11" s="586">
        <v>0</v>
      </c>
      <c r="I11" s="512"/>
      <c r="J11" s="512"/>
      <c r="K11" s="512"/>
      <c r="L11" s="512"/>
      <c r="M11" s="512"/>
      <c r="N11" s="512"/>
      <c r="O11" s="512"/>
    </row>
    <row r="12" spans="1:18">
      <c r="A12" s="331">
        <v>4.0999999999999996</v>
      </c>
      <c r="B12" s="361" t="s">
        <v>179</v>
      </c>
      <c r="C12" s="584"/>
      <c r="D12" s="584"/>
      <c r="E12" s="585">
        <f t="shared" si="0"/>
        <v>0</v>
      </c>
      <c r="F12" s="584"/>
      <c r="G12" s="584"/>
      <c r="H12" s="586">
        <v>0</v>
      </c>
      <c r="I12" s="512"/>
      <c r="J12" s="512"/>
      <c r="K12" s="512"/>
      <c r="L12" s="512"/>
      <c r="M12" s="512"/>
      <c r="N12" s="512"/>
      <c r="O12" s="512"/>
    </row>
    <row r="13" spans="1:18">
      <c r="A13" s="331">
        <v>4.2</v>
      </c>
      <c r="B13" s="361" t="s">
        <v>180</v>
      </c>
      <c r="C13" s="584"/>
      <c r="D13" s="584"/>
      <c r="E13" s="585">
        <f t="shared" si="0"/>
        <v>0</v>
      </c>
      <c r="F13" s="584"/>
      <c r="G13" s="584"/>
      <c r="H13" s="586">
        <v>0</v>
      </c>
      <c r="I13" s="512"/>
      <c r="J13" s="512"/>
      <c r="K13" s="512"/>
      <c r="L13" s="512"/>
      <c r="M13" s="512"/>
      <c r="N13" s="512"/>
      <c r="O13" s="512"/>
    </row>
    <row r="14" spans="1:18">
      <c r="A14" s="331">
        <v>5</v>
      </c>
      <c r="B14" s="362" t="s">
        <v>205</v>
      </c>
      <c r="C14" s="584">
        <v>226308184.92212176</v>
      </c>
      <c r="D14" s="584">
        <v>1996412479.1383343</v>
      </c>
      <c r="E14" s="585">
        <f t="shared" si="0"/>
        <v>2222720664.0604563</v>
      </c>
      <c r="F14" s="584">
        <v>180361741.24994245</v>
      </c>
      <c r="G14" s="584">
        <v>1733711698.3944764</v>
      </c>
      <c r="H14" s="586">
        <v>1914073439.644419</v>
      </c>
      <c r="I14" s="512"/>
      <c r="J14" s="512"/>
      <c r="K14" s="512"/>
      <c r="L14" s="512"/>
      <c r="M14" s="512"/>
      <c r="N14" s="512"/>
      <c r="O14" s="512"/>
    </row>
    <row r="15" spans="1:18">
      <c r="A15" s="331">
        <v>5.0999999999999996</v>
      </c>
      <c r="B15" s="363" t="s">
        <v>183</v>
      </c>
      <c r="C15" s="584">
        <v>44317669.449999996</v>
      </c>
      <c r="D15" s="584">
        <v>30538233.799384993</v>
      </c>
      <c r="E15" s="585">
        <f t="shared" si="0"/>
        <v>74855903.249384984</v>
      </c>
      <c r="F15" s="584">
        <v>39196234.389999993</v>
      </c>
      <c r="G15" s="584">
        <v>20215258.761256006</v>
      </c>
      <c r="H15" s="586">
        <v>59411493.151255995</v>
      </c>
      <c r="I15" s="512"/>
      <c r="J15" s="512"/>
      <c r="K15" s="512"/>
      <c r="L15" s="512"/>
      <c r="M15" s="512"/>
      <c r="N15" s="512"/>
      <c r="O15" s="512"/>
    </row>
    <row r="16" spans="1:18">
      <c r="A16" s="331">
        <v>5.2</v>
      </c>
      <c r="B16" s="363" t="s">
        <v>182</v>
      </c>
      <c r="C16" s="584">
        <v>0</v>
      </c>
      <c r="D16" s="584">
        <v>0</v>
      </c>
      <c r="E16" s="585">
        <f t="shared" si="0"/>
        <v>0</v>
      </c>
      <c r="F16" s="584"/>
      <c r="G16" s="584"/>
      <c r="H16" s="586">
        <v>0</v>
      </c>
      <c r="I16" s="512"/>
      <c r="J16" s="512"/>
      <c r="K16" s="512"/>
      <c r="L16" s="512"/>
      <c r="M16" s="512"/>
      <c r="N16" s="512"/>
      <c r="O16" s="512"/>
    </row>
    <row r="17" spans="1:15">
      <c r="A17" s="331">
        <v>5.3</v>
      </c>
      <c r="B17" s="363" t="s">
        <v>181</v>
      </c>
      <c r="C17" s="584">
        <v>5959526.7999999998</v>
      </c>
      <c r="D17" s="584">
        <v>1454438688.9948437</v>
      </c>
      <c r="E17" s="585">
        <f t="shared" si="0"/>
        <v>1460398215.7948437</v>
      </c>
      <c r="F17" s="584">
        <v>20163477.599999998</v>
      </c>
      <c r="G17" s="584">
        <v>1269615564.7078865</v>
      </c>
      <c r="H17" s="586">
        <v>1289779042.3078864</v>
      </c>
      <c r="I17" s="512"/>
      <c r="J17" s="512"/>
      <c r="K17" s="512"/>
      <c r="L17" s="512"/>
      <c r="M17" s="512"/>
      <c r="N17" s="512"/>
      <c r="O17" s="512"/>
    </row>
    <row r="18" spans="1:15">
      <c r="A18" s="331" t="s">
        <v>15</v>
      </c>
      <c r="B18" s="364" t="s">
        <v>36</v>
      </c>
      <c r="C18" s="584">
        <v>97030.8</v>
      </c>
      <c r="D18" s="584">
        <v>184994496.22693095</v>
      </c>
      <c r="E18" s="585">
        <f t="shared" si="0"/>
        <v>185091527.02693096</v>
      </c>
      <c r="F18" s="584">
        <v>92174.399999999994</v>
      </c>
      <c r="G18" s="584">
        <v>138976733.22313327</v>
      </c>
      <c r="H18" s="586">
        <v>139068907.62313327</v>
      </c>
      <c r="I18" s="512"/>
      <c r="J18" s="512"/>
      <c r="K18" s="512"/>
      <c r="L18" s="512"/>
      <c r="M18" s="512"/>
      <c r="N18" s="512"/>
      <c r="O18" s="512"/>
    </row>
    <row r="19" spans="1:15">
      <c r="A19" s="331" t="s">
        <v>16</v>
      </c>
      <c r="B19" s="364" t="s">
        <v>37</v>
      </c>
      <c r="C19" s="584">
        <v>819371.2</v>
      </c>
      <c r="D19" s="584">
        <v>712135974.79778755</v>
      </c>
      <c r="E19" s="585">
        <f t="shared" si="0"/>
        <v>712955345.99778759</v>
      </c>
      <c r="F19" s="584">
        <v>619616.80000000005</v>
      </c>
      <c r="G19" s="584">
        <v>606184033.53329825</v>
      </c>
      <c r="H19" s="586">
        <v>606803650.33329821</v>
      </c>
      <c r="I19" s="512"/>
      <c r="J19" s="512"/>
      <c r="K19" s="512"/>
      <c r="L19" s="512"/>
      <c r="M19" s="512"/>
      <c r="N19" s="512"/>
      <c r="O19" s="512"/>
    </row>
    <row r="20" spans="1:15">
      <c r="A20" s="331" t="s">
        <v>17</v>
      </c>
      <c r="B20" s="364" t="s">
        <v>38</v>
      </c>
      <c r="C20" s="584">
        <v>0</v>
      </c>
      <c r="D20" s="584">
        <v>149037106.81860271</v>
      </c>
      <c r="E20" s="585">
        <f t="shared" si="0"/>
        <v>149037106.81860271</v>
      </c>
      <c r="F20" s="584">
        <v>0</v>
      </c>
      <c r="G20" s="584">
        <v>186136387.57351536</v>
      </c>
      <c r="H20" s="586">
        <v>186136387.57351536</v>
      </c>
      <c r="I20" s="512"/>
      <c r="J20" s="512"/>
      <c r="K20" s="512"/>
      <c r="L20" s="512"/>
      <c r="M20" s="512"/>
      <c r="N20" s="512"/>
      <c r="O20" s="512"/>
    </row>
    <row r="21" spans="1:15">
      <c r="A21" s="331" t="s">
        <v>18</v>
      </c>
      <c r="B21" s="364" t="s">
        <v>39</v>
      </c>
      <c r="C21" s="584">
        <v>5043124.8</v>
      </c>
      <c r="D21" s="584">
        <v>374164025.83701527</v>
      </c>
      <c r="E21" s="585">
        <f t="shared" si="0"/>
        <v>379207150.63701528</v>
      </c>
      <c r="F21" s="584">
        <v>19451686.399999999</v>
      </c>
      <c r="G21" s="584">
        <v>302117022.31473941</v>
      </c>
      <c r="H21" s="586">
        <v>321568708.71473938</v>
      </c>
      <c r="I21" s="512"/>
      <c r="J21" s="512"/>
      <c r="K21" s="512"/>
      <c r="L21" s="512"/>
      <c r="M21" s="512"/>
      <c r="N21" s="512"/>
      <c r="O21" s="512"/>
    </row>
    <row r="22" spans="1:15">
      <c r="A22" s="331" t="s">
        <v>19</v>
      </c>
      <c r="B22" s="364" t="s">
        <v>40</v>
      </c>
      <c r="C22" s="584">
        <v>0</v>
      </c>
      <c r="D22" s="584">
        <v>34107085.314507186</v>
      </c>
      <c r="E22" s="585">
        <f t="shared" si="0"/>
        <v>34107085.314507186</v>
      </c>
      <c r="F22" s="584">
        <v>0</v>
      </c>
      <c r="G22" s="584">
        <v>36201388.063199997</v>
      </c>
      <c r="H22" s="586">
        <v>36201388.063199997</v>
      </c>
      <c r="I22" s="512"/>
      <c r="J22" s="512"/>
      <c r="K22" s="512"/>
      <c r="L22" s="512"/>
      <c r="M22" s="512"/>
      <c r="N22" s="512"/>
      <c r="O22" s="512"/>
    </row>
    <row r="23" spans="1:15">
      <c r="A23" s="331">
        <v>5.4</v>
      </c>
      <c r="B23" s="363" t="s">
        <v>184</v>
      </c>
      <c r="C23" s="584">
        <v>133911645.64212176</v>
      </c>
      <c r="D23" s="584">
        <v>345287960.16850531</v>
      </c>
      <c r="E23" s="585">
        <f t="shared" si="0"/>
        <v>479199605.8106271</v>
      </c>
      <c r="F23" s="584">
        <v>99182686.21994248</v>
      </c>
      <c r="G23" s="584">
        <v>265975352.55633402</v>
      </c>
      <c r="H23" s="586">
        <v>365158038.77627647</v>
      </c>
      <c r="I23" s="512"/>
      <c r="J23" s="512"/>
      <c r="K23" s="512"/>
      <c r="L23" s="512"/>
      <c r="M23" s="512"/>
      <c r="N23" s="512"/>
      <c r="O23" s="512"/>
    </row>
    <row r="24" spans="1:15">
      <c r="A24" s="331">
        <v>5.5</v>
      </c>
      <c r="B24" s="363" t="s">
        <v>185</v>
      </c>
      <c r="C24" s="584">
        <v>18726543.030000001</v>
      </c>
      <c r="D24" s="584">
        <v>136206990.8906</v>
      </c>
      <c r="E24" s="585">
        <f t="shared" si="0"/>
        <v>154933533.9206</v>
      </c>
      <c r="F24" s="584">
        <v>10726543.039999999</v>
      </c>
      <c r="G24" s="584">
        <v>149489050.979</v>
      </c>
      <c r="H24" s="586">
        <v>160215594.01899999</v>
      </c>
      <c r="I24" s="512"/>
      <c r="J24" s="512"/>
      <c r="K24" s="512"/>
      <c r="L24" s="512"/>
      <c r="M24" s="512"/>
      <c r="N24" s="512"/>
      <c r="O24" s="512"/>
    </row>
    <row r="25" spans="1:15">
      <c r="A25" s="331">
        <v>5.6</v>
      </c>
      <c r="B25" s="363" t="s">
        <v>186</v>
      </c>
      <c r="C25" s="584">
        <v>0</v>
      </c>
      <c r="D25" s="584">
        <v>4177715</v>
      </c>
      <c r="E25" s="585">
        <f t="shared" si="0"/>
        <v>4177715</v>
      </c>
      <c r="F25" s="584">
        <v>0</v>
      </c>
      <c r="G25" s="584">
        <v>3968620.01</v>
      </c>
      <c r="H25" s="586">
        <v>3968620.01</v>
      </c>
      <c r="I25" s="512"/>
      <c r="J25" s="512"/>
      <c r="K25" s="512"/>
      <c r="L25" s="512"/>
      <c r="M25" s="512"/>
      <c r="N25" s="512"/>
      <c r="O25" s="512"/>
    </row>
    <row r="26" spans="1:15">
      <c r="A26" s="331">
        <v>5.7</v>
      </c>
      <c r="B26" s="363" t="s">
        <v>40</v>
      </c>
      <c r="C26" s="584">
        <v>23392800</v>
      </c>
      <c r="D26" s="584">
        <v>25762890.284999996</v>
      </c>
      <c r="E26" s="585">
        <f t="shared" si="0"/>
        <v>49155690.284999996</v>
      </c>
      <c r="F26" s="584">
        <v>11092800</v>
      </c>
      <c r="G26" s="584">
        <v>24447851.379999988</v>
      </c>
      <c r="H26" s="586">
        <v>35540651.379999988</v>
      </c>
      <c r="I26" s="512"/>
      <c r="J26" s="512"/>
      <c r="K26" s="512"/>
      <c r="L26" s="512"/>
      <c r="M26" s="512"/>
      <c r="N26" s="512"/>
      <c r="O26" s="512"/>
    </row>
    <row r="27" spans="1:15">
      <c r="A27" s="331">
        <v>6</v>
      </c>
      <c r="B27" s="365" t="s">
        <v>656</v>
      </c>
      <c r="C27" s="584">
        <v>13782246.75</v>
      </c>
      <c r="D27" s="584">
        <v>12664602.013116</v>
      </c>
      <c r="E27" s="585">
        <f t="shared" si="0"/>
        <v>26446848.763116002</v>
      </c>
      <c r="F27" s="584">
        <v>13420891.18</v>
      </c>
      <c r="G27" s="584">
        <v>21490260.114955999</v>
      </c>
      <c r="H27" s="586">
        <v>34911151.294955999</v>
      </c>
      <c r="I27" s="512"/>
      <c r="J27" s="512"/>
      <c r="K27" s="512"/>
      <c r="L27" s="512"/>
      <c r="M27" s="512"/>
      <c r="N27" s="512"/>
      <c r="O27" s="512"/>
    </row>
    <row r="28" spans="1:15">
      <c r="A28" s="331">
        <v>7</v>
      </c>
      <c r="B28" s="365" t="s">
        <v>657</v>
      </c>
      <c r="C28" s="584">
        <v>90928441.5</v>
      </c>
      <c r="D28" s="584">
        <v>70445533.479999989</v>
      </c>
      <c r="E28" s="585">
        <f t="shared" si="0"/>
        <v>161373974.97999999</v>
      </c>
      <c r="F28" s="584">
        <v>50637018.920000002</v>
      </c>
      <c r="G28" s="584">
        <v>10187918.810000001</v>
      </c>
      <c r="H28" s="586">
        <v>60824937.730000004</v>
      </c>
      <c r="I28" s="512"/>
      <c r="J28" s="512"/>
      <c r="K28" s="512"/>
      <c r="L28" s="512"/>
      <c r="M28" s="512"/>
      <c r="N28" s="512"/>
      <c r="O28" s="512"/>
    </row>
    <row r="29" spans="1:15">
      <c r="A29" s="331">
        <v>8</v>
      </c>
      <c r="B29" s="365" t="s">
        <v>194</v>
      </c>
      <c r="C29" s="584">
        <v>0</v>
      </c>
      <c r="D29" s="584">
        <v>0</v>
      </c>
      <c r="E29" s="585">
        <f t="shared" si="0"/>
        <v>0</v>
      </c>
      <c r="F29" s="584">
        <v>0</v>
      </c>
      <c r="G29" s="584">
        <v>0</v>
      </c>
      <c r="H29" s="586">
        <v>0</v>
      </c>
      <c r="I29" s="512"/>
      <c r="J29" s="512"/>
      <c r="K29" s="512"/>
      <c r="L29" s="512"/>
      <c r="M29" s="512"/>
      <c r="N29" s="512"/>
      <c r="O29" s="512"/>
    </row>
    <row r="30" spans="1:15">
      <c r="A30" s="331">
        <v>9</v>
      </c>
      <c r="B30" s="366" t="s">
        <v>211</v>
      </c>
      <c r="C30" s="584">
        <v>0</v>
      </c>
      <c r="D30" s="584">
        <v>0</v>
      </c>
      <c r="E30" s="585">
        <f t="shared" si="0"/>
        <v>0</v>
      </c>
      <c r="F30" s="584">
        <v>0</v>
      </c>
      <c r="G30" s="584">
        <v>0</v>
      </c>
      <c r="H30" s="586">
        <v>0</v>
      </c>
      <c r="I30" s="512"/>
      <c r="J30" s="512"/>
      <c r="K30" s="512"/>
      <c r="L30" s="512"/>
      <c r="M30" s="512"/>
      <c r="N30" s="512"/>
      <c r="O30" s="512"/>
    </row>
    <row r="31" spans="1:15">
      <c r="A31" s="331">
        <v>9.1</v>
      </c>
      <c r="B31" s="367" t="s">
        <v>201</v>
      </c>
      <c r="C31" s="584">
        <v>0</v>
      </c>
      <c r="D31" s="584">
        <v>0</v>
      </c>
      <c r="E31" s="585">
        <f t="shared" si="0"/>
        <v>0</v>
      </c>
      <c r="F31" s="584">
        <v>0</v>
      </c>
      <c r="G31" s="584">
        <v>0</v>
      </c>
      <c r="H31" s="586">
        <v>0</v>
      </c>
      <c r="I31" s="512"/>
      <c r="J31" s="512"/>
      <c r="K31" s="512"/>
      <c r="L31" s="512"/>
      <c r="M31" s="512"/>
      <c r="N31" s="512"/>
      <c r="O31" s="512"/>
    </row>
    <row r="32" spans="1:15">
      <c r="A32" s="331">
        <v>9.1999999999999993</v>
      </c>
      <c r="B32" s="367" t="s">
        <v>202</v>
      </c>
      <c r="C32" s="584">
        <v>0</v>
      </c>
      <c r="D32" s="584">
        <v>0</v>
      </c>
      <c r="E32" s="585">
        <f t="shared" si="0"/>
        <v>0</v>
      </c>
      <c r="F32" s="584">
        <v>0</v>
      </c>
      <c r="G32" s="584">
        <v>0</v>
      </c>
      <c r="H32" s="586">
        <v>0</v>
      </c>
      <c r="I32" s="512"/>
      <c r="J32" s="512"/>
      <c r="K32" s="512"/>
      <c r="L32" s="512"/>
      <c r="M32" s="512"/>
      <c r="N32" s="512"/>
      <c r="O32" s="512"/>
    </row>
    <row r="33" spans="1:15">
      <c r="A33" s="331">
        <v>9.3000000000000007</v>
      </c>
      <c r="B33" s="367" t="s">
        <v>198</v>
      </c>
      <c r="C33" s="584">
        <v>0</v>
      </c>
      <c r="D33" s="584">
        <v>0</v>
      </c>
      <c r="E33" s="585">
        <f t="shared" si="0"/>
        <v>0</v>
      </c>
      <c r="F33" s="584">
        <v>0</v>
      </c>
      <c r="G33" s="584">
        <v>0</v>
      </c>
      <c r="H33" s="586">
        <v>0</v>
      </c>
      <c r="I33" s="512"/>
      <c r="J33" s="512"/>
      <c r="K33" s="512"/>
      <c r="L33" s="512"/>
      <c r="M33" s="512"/>
      <c r="N33" s="512"/>
      <c r="O33" s="512"/>
    </row>
    <row r="34" spans="1:15">
      <c r="A34" s="331">
        <v>9.4</v>
      </c>
      <c r="B34" s="367" t="s">
        <v>199</v>
      </c>
      <c r="C34" s="584">
        <v>0</v>
      </c>
      <c r="D34" s="584">
        <v>0</v>
      </c>
      <c r="E34" s="585">
        <f t="shared" si="0"/>
        <v>0</v>
      </c>
      <c r="F34" s="584">
        <v>0</v>
      </c>
      <c r="G34" s="584">
        <v>0</v>
      </c>
      <c r="H34" s="586">
        <v>0</v>
      </c>
      <c r="I34" s="512"/>
      <c r="J34" s="512"/>
      <c r="K34" s="512"/>
      <c r="L34" s="512"/>
      <c r="M34" s="512"/>
      <c r="N34" s="512"/>
      <c r="O34" s="512"/>
    </row>
    <row r="35" spans="1:15">
      <c r="A35" s="331">
        <v>9.5</v>
      </c>
      <c r="B35" s="367" t="s">
        <v>200</v>
      </c>
      <c r="C35" s="584">
        <v>0</v>
      </c>
      <c r="D35" s="584">
        <v>0</v>
      </c>
      <c r="E35" s="585">
        <f t="shared" si="0"/>
        <v>0</v>
      </c>
      <c r="F35" s="584">
        <v>0</v>
      </c>
      <c r="G35" s="584">
        <v>0</v>
      </c>
      <c r="H35" s="586">
        <v>0</v>
      </c>
      <c r="I35" s="512"/>
      <c r="J35" s="512"/>
      <c r="K35" s="512"/>
      <c r="L35" s="512"/>
      <c r="M35" s="512"/>
      <c r="N35" s="512"/>
      <c r="O35" s="512"/>
    </row>
    <row r="36" spans="1:15">
      <c r="A36" s="331">
        <v>9.6</v>
      </c>
      <c r="B36" s="367" t="s">
        <v>203</v>
      </c>
      <c r="C36" s="584">
        <v>0</v>
      </c>
      <c r="D36" s="584">
        <v>0</v>
      </c>
      <c r="E36" s="585">
        <f t="shared" si="0"/>
        <v>0</v>
      </c>
      <c r="F36" s="584">
        <v>0</v>
      </c>
      <c r="G36" s="584">
        <v>0</v>
      </c>
      <c r="H36" s="586">
        <v>0</v>
      </c>
      <c r="I36" s="512"/>
      <c r="J36" s="512"/>
      <c r="K36" s="512"/>
      <c r="L36" s="512"/>
      <c r="M36" s="512"/>
      <c r="N36" s="512"/>
      <c r="O36" s="512"/>
    </row>
    <row r="37" spans="1:15">
      <c r="A37" s="331">
        <v>9.6999999999999993</v>
      </c>
      <c r="B37" s="367" t="s">
        <v>204</v>
      </c>
      <c r="C37" s="584">
        <v>0</v>
      </c>
      <c r="D37" s="584">
        <v>0</v>
      </c>
      <c r="E37" s="585">
        <f t="shared" si="0"/>
        <v>0</v>
      </c>
      <c r="F37" s="584">
        <v>0</v>
      </c>
      <c r="G37" s="584">
        <v>0</v>
      </c>
      <c r="H37" s="586">
        <v>0</v>
      </c>
      <c r="I37" s="512"/>
      <c r="J37" s="512"/>
      <c r="K37" s="512"/>
      <c r="L37" s="512"/>
      <c r="M37" s="512"/>
      <c r="N37" s="512"/>
      <c r="O37" s="512"/>
    </row>
    <row r="38" spans="1:15">
      <c r="A38" s="331">
        <v>10</v>
      </c>
      <c r="B38" s="362" t="s">
        <v>207</v>
      </c>
      <c r="C38" s="584">
        <v>31651407.329431754</v>
      </c>
      <c r="D38" s="584">
        <v>86139117.929710001</v>
      </c>
      <c r="E38" s="585">
        <f t="shared" si="0"/>
        <v>117790525.25914176</v>
      </c>
      <c r="F38" s="584">
        <v>29844858.289431743</v>
      </c>
      <c r="G38" s="584">
        <v>96786696.355594039</v>
      </c>
      <c r="H38" s="586">
        <v>126631554.64502579</v>
      </c>
      <c r="I38" s="512"/>
      <c r="J38" s="512"/>
      <c r="K38" s="512"/>
      <c r="L38" s="512"/>
      <c r="M38" s="512"/>
      <c r="N38" s="512"/>
      <c r="O38" s="512"/>
    </row>
    <row r="39" spans="1:15">
      <c r="A39" s="331">
        <v>10.1</v>
      </c>
      <c r="B39" s="368" t="s">
        <v>208</v>
      </c>
      <c r="C39" s="584">
        <v>0</v>
      </c>
      <c r="D39" s="584">
        <v>1365217.257</v>
      </c>
      <c r="E39" s="585">
        <f t="shared" si="0"/>
        <v>1365217.257</v>
      </c>
      <c r="F39" s="584">
        <v>3611.85</v>
      </c>
      <c r="G39" s="584">
        <v>11692101.33</v>
      </c>
      <c r="H39" s="586">
        <v>11695713.18</v>
      </c>
      <c r="I39" s="512"/>
      <c r="J39" s="512"/>
      <c r="K39" s="512"/>
      <c r="L39" s="512"/>
      <c r="M39" s="512"/>
      <c r="N39" s="512"/>
      <c r="O39" s="512"/>
    </row>
    <row r="40" spans="1:15">
      <c r="A40" s="331">
        <v>10.199999999999999</v>
      </c>
      <c r="B40" s="368" t="s">
        <v>209</v>
      </c>
      <c r="C40" s="584">
        <v>27968.99</v>
      </c>
      <c r="D40" s="584">
        <v>47030.8753</v>
      </c>
      <c r="E40" s="585">
        <f t="shared" si="0"/>
        <v>74999.865300000005</v>
      </c>
      <c r="F40" s="584">
        <v>0</v>
      </c>
      <c r="G40" s="584">
        <v>2751379.84387</v>
      </c>
      <c r="H40" s="586">
        <v>2751379.84387</v>
      </c>
      <c r="I40" s="512"/>
      <c r="J40" s="512"/>
      <c r="K40" s="512"/>
      <c r="L40" s="512"/>
      <c r="M40" s="512"/>
      <c r="N40" s="512"/>
      <c r="O40" s="512"/>
    </row>
    <row r="41" spans="1:15">
      <c r="A41" s="331">
        <v>10.3</v>
      </c>
      <c r="B41" s="368" t="s">
        <v>212</v>
      </c>
      <c r="C41" s="584">
        <v>13458451.570000002</v>
      </c>
      <c r="D41" s="584">
        <v>31919637.627399992</v>
      </c>
      <c r="E41" s="585">
        <f t="shared" si="0"/>
        <v>45378089.197399996</v>
      </c>
      <c r="F41" s="584">
        <v>11839913.319999997</v>
      </c>
      <c r="G41" s="584">
        <v>27512647.630000003</v>
      </c>
      <c r="H41" s="586">
        <v>39352560.950000003</v>
      </c>
      <c r="I41" s="512"/>
      <c r="J41" s="512"/>
      <c r="K41" s="512"/>
      <c r="L41" s="512"/>
      <c r="M41" s="512"/>
      <c r="N41" s="512"/>
      <c r="O41" s="512"/>
    </row>
    <row r="42" spans="1:15" ht="25.5">
      <c r="A42" s="331">
        <v>10.4</v>
      </c>
      <c r="B42" s="368" t="s">
        <v>213</v>
      </c>
      <c r="C42" s="584">
        <v>18164986.769431751</v>
      </c>
      <c r="D42" s="584">
        <v>52807232.170010015</v>
      </c>
      <c r="E42" s="585">
        <f t="shared" si="0"/>
        <v>70972218.93944177</v>
      </c>
      <c r="F42" s="584">
        <v>18001333.119431749</v>
      </c>
      <c r="G42" s="584">
        <v>54830567.551724032</v>
      </c>
      <c r="H42" s="586">
        <v>72831900.671155781</v>
      </c>
      <c r="I42" s="512"/>
      <c r="J42" s="512"/>
      <c r="K42" s="512"/>
      <c r="L42" s="512"/>
      <c r="M42" s="512"/>
      <c r="N42" s="512"/>
      <c r="O42" s="512"/>
    </row>
    <row r="43" spans="1:15" ht="16.5" thickBot="1">
      <c r="A43" s="331">
        <v>11</v>
      </c>
      <c r="B43" s="118" t="s">
        <v>210</v>
      </c>
      <c r="C43" s="358">
        <v>0</v>
      </c>
      <c r="D43" s="358">
        <v>0</v>
      </c>
      <c r="E43" s="359">
        <f t="shared" ref="E43" si="1">C43+D43</f>
        <v>0</v>
      </c>
      <c r="F43" s="358">
        <v>0</v>
      </c>
      <c r="G43" s="358">
        <v>0</v>
      </c>
      <c r="H43" s="360">
        <v>0</v>
      </c>
      <c r="I43" s="512"/>
      <c r="J43" s="512"/>
      <c r="K43" s="512"/>
      <c r="L43" s="512"/>
      <c r="M43" s="512"/>
      <c r="N43" s="512"/>
      <c r="O43" s="512"/>
    </row>
    <row r="44" spans="1:15" ht="15.75">
      <c r="C44" s="369"/>
      <c r="D44" s="369"/>
      <c r="E44" s="369"/>
      <c r="F44" s="369"/>
      <c r="G44" s="369"/>
      <c r="H44" s="369"/>
    </row>
    <row r="45" spans="1:15" ht="15.75">
      <c r="C45" s="369"/>
      <c r="D45" s="369"/>
      <c r="E45" s="369"/>
      <c r="F45" s="369"/>
      <c r="G45" s="369"/>
      <c r="H45" s="369"/>
    </row>
    <row r="46" spans="1:15" ht="15.75">
      <c r="C46" s="369"/>
      <c r="D46" s="369"/>
      <c r="E46" s="369"/>
      <c r="F46" s="369"/>
      <c r="G46" s="369"/>
      <c r="H46" s="369"/>
    </row>
    <row r="47" spans="1:15" ht="15.75">
      <c r="C47" s="369"/>
      <c r="D47" s="369"/>
      <c r="E47" s="369"/>
      <c r="F47" s="369"/>
      <c r="G47" s="369"/>
      <c r="H47" s="369"/>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9"/>
  <sheetViews>
    <sheetView zoomScaleNormal="10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9.5703125" style="4" bestFit="1" customWidth="1"/>
    <col min="2" max="2" width="93.5703125" style="4" customWidth="1"/>
    <col min="3" max="4" width="12.28515625" style="4" bestFit="1" customWidth="1"/>
    <col min="5" max="7" width="12.28515625" style="13" bestFit="1" customWidth="1"/>
    <col min="8" max="11" width="9.7109375" style="13" customWidth="1"/>
    <col min="12" max="16384" width="9.140625" style="13"/>
  </cols>
  <sheetData>
    <row r="1" spans="1:13">
      <c r="A1" s="2" t="s">
        <v>30</v>
      </c>
      <c r="B1" s="3" t="str">
        <f>'Info '!C2</f>
        <v>JSC Cartu Bank</v>
      </c>
      <c r="C1" s="3"/>
    </row>
    <row r="2" spans="1:13">
      <c r="A2" s="2" t="s">
        <v>31</v>
      </c>
      <c r="B2" s="510">
        <f>'1. key ratios '!B2</f>
        <v>45382</v>
      </c>
      <c r="C2" s="3"/>
    </row>
    <row r="3" spans="1:13">
      <c r="A3" s="2"/>
      <c r="B3" s="3"/>
      <c r="C3" s="3"/>
    </row>
    <row r="4" spans="1:13" ht="15" customHeight="1" thickBot="1">
      <c r="A4" s="4" t="s">
        <v>96</v>
      </c>
      <c r="B4" s="71" t="s">
        <v>187</v>
      </c>
      <c r="C4" s="15" t="s">
        <v>35</v>
      </c>
    </row>
    <row r="5" spans="1:13" ht="15" customHeight="1">
      <c r="A5" s="137" t="s">
        <v>6</v>
      </c>
      <c r="B5" s="138"/>
      <c r="C5" s="269" t="str">
        <f>INT((MONTH($B$2))/3)&amp;"Q"&amp;"-"&amp;YEAR($B$2)</f>
        <v>1Q-2024</v>
      </c>
      <c r="D5" s="269" t="str">
        <f>IF(INT(MONTH($B$2))=3, "4"&amp;"Q"&amp;"-"&amp;YEAR($B$2)-1, IF(INT(MONTH($B$2))=6, "1"&amp;"Q"&amp;"-"&amp;YEAR($B$2), IF(INT(MONTH($B$2))=9, "2"&amp;"Q"&amp;"-"&amp;YEAR($B$2),IF(INT(MONTH($B$2))=12, "3"&amp;"Q"&amp;"-"&amp;YEAR($B$2), 0))))</f>
        <v>4Q-2023</v>
      </c>
      <c r="E5" s="269" t="str">
        <f>IF(INT(MONTH($B$2))=3, "3"&amp;"Q"&amp;"-"&amp;YEAR($B$2)-1, IF(INT(MONTH($B$2))=6, "4"&amp;"Q"&amp;"-"&amp;YEAR($B$2)-1, IF(INT(MONTH($B$2))=9, "1"&amp;"Q"&amp;"-"&amp;YEAR($B$2),IF(INT(MONTH($B$2))=12, "2"&amp;"Q"&amp;"-"&amp;YEAR($B$2), 0))))</f>
        <v>3Q-2023</v>
      </c>
      <c r="F5" s="269" t="str">
        <f>IF(INT(MONTH($B$2))=3, "2"&amp;"Q"&amp;"-"&amp;YEAR($B$2)-1, IF(INT(MONTH($B$2))=6, "3"&amp;"Q"&amp;"-"&amp;YEAR($B$2)-1, IF(INT(MONTH($B$2))=9, "4"&amp;"Q"&amp;"-"&amp;YEAR($B$2)-1,IF(INT(MONTH($B$2))=12, "1"&amp;"Q"&amp;"-"&amp;YEAR($B$2), 0))))</f>
        <v>2Q-2023</v>
      </c>
      <c r="G5" s="270" t="str">
        <f>IF(INT(MONTH($B$2))=3, "1"&amp;"Q"&amp;"-"&amp;YEAR($B$2)-1, IF(INT(MONTH($B$2))=6, "2"&amp;"Q"&amp;"-"&amp;YEAR($B$2)-1, IF(INT(MONTH($B$2))=9, "3"&amp;"Q"&amp;"-"&amp;YEAR($B$2)-1,IF(INT(MONTH($B$2))=12, "4"&amp;"Q"&amp;"-"&amp;YEAR($B$2)-1, 0))))</f>
        <v>1Q-2023</v>
      </c>
    </row>
    <row r="6" spans="1:13" ht="15" customHeight="1">
      <c r="A6" s="16">
        <v>1</v>
      </c>
      <c r="B6" s="211" t="s">
        <v>191</v>
      </c>
      <c r="C6" s="264">
        <f>C7+C9+C10</f>
        <v>1412740590.5204861</v>
      </c>
      <c r="D6" s="265">
        <f>D7+D9+D10</f>
        <v>1552367509.9514382</v>
      </c>
      <c r="E6" s="265">
        <f t="shared" ref="E6:G6" si="0">E7+E9+E10</f>
        <v>1390165990.5325701</v>
      </c>
      <c r="F6" s="264">
        <f t="shared" si="0"/>
        <v>1289625090.9909933</v>
      </c>
      <c r="G6" s="267">
        <f t="shared" si="0"/>
        <v>1211822580.3565857</v>
      </c>
      <c r="H6" s="642"/>
      <c r="I6" s="642"/>
      <c r="J6" s="642"/>
      <c r="K6" s="642"/>
      <c r="L6" s="642"/>
      <c r="M6" s="642"/>
    </row>
    <row r="7" spans="1:13" ht="15" customHeight="1">
      <c r="A7" s="16">
        <v>1.1000000000000001</v>
      </c>
      <c r="B7" s="211" t="s">
        <v>355</v>
      </c>
      <c r="C7" s="587">
        <v>1325980065.4202895</v>
      </c>
      <c r="D7" s="588">
        <v>1488933579.9456406</v>
      </c>
      <c r="E7" s="588">
        <v>1334594322.9250157</v>
      </c>
      <c r="F7" s="588">
        <v>1250049503.1956866</v>
      </c>
      <c r="G7" s="589">
        <v>1164660429.7591593</v>
      </c>
      <c r="H7" s="642"/>
      <c r="I7" s="642"/>
      <c r="J7" s="642"/>
      <c r="K7" s="642"/>
      <c r="L7" s="642"/>
      <c r="M7" s="642"/>
    </row>
    <row r="8" spans="1:13">
      <c r="A8" s="16" t="s">
        <v>14</v>
      </c>
      <c r="B8" s="211" t="s">
        <v>95</v>
      </c>
      <c r="C8" s="587">
        <v>23430750</v>
      </c>
      <c r="D8" s="588">
        <v>23430750</v>
      </c>
      <c r="E8" s="588">
        <v>23430750</v>
      </c>
      <c r="F8" s="588">
        <v>23430750</v>
      </c>
      <c r="G8" s="589">
        <v>23430750</v>
      </c>
      <c r="H8" s="642"/>
      <c r="I8" s="642"/>
      <c r="J8" s="642"/>
      <c r="K8" s="642"/>
      <c r="L8" s="642"/>
      <c r="M8" s="642"/>
    </row>
    <row r="9" spans="1:13" ht="15" customHeight="1">
      <c r="A9" s="16">
        <v>1.2</v>
      </c>
      <c r="B9" s="212" t="s">
        <v>94</v>
      </c>
      <c r="C9" s="587">
        <v>86760525.100196585</v>
      </c>
      <c r="D9" s="588">
        <v>63433930.005797595</v>
      </c>
      <c r="E9" s="588">
        <v>55571667.607554324</v>
      </c>
      <c r="F9" s="588">
        <v>39575587.795306772</v>
      </c>
      <c r="G9" s="589">
        <v>47162150.597426437</v>
      </c>
      <c r="H9" s="642"/>
      <c r="I9" s="642"/>
      <c r="J9" s="642"/>
      <c r="K9" s="642"/>
      <c r="L9" s="642"/>
      <c r="M9" s="642"/>
    </row>
    <row r="10" spans="1:13" ht="15" customHeight="1">
      <c r="A10" s="16">
        <v>1.3</v>
      </c>
      <c r="B10" s="211" t="s">
        <v>28</v>
      </c>
      <c r="C10" s="587">
        <v>0</v>
      </c>
      <c r="D10" s="588">
        <v>0</v>
      </c>
      <c r="E10" s="588">
        <v>0</v>
      </c>
      <c r="F10" s="588">
        <v>0</v>
      </c>
      <c r="G10" s="589">
        <v>0</v>
      </c>
      <c r="H10" s="642"/>
      <c r="I10" s="642"/>
      <c r="J10" s="642"/>
      <c r="K10" s="642"/>
      <c r="L10" s="642"/>
      <c r="M10" s="642"/>
    </row>
    <row r="11" spans="1:13" ht="15" customHeight="1">
      <c r="A11" s="16">
        <v>2</v>
      </c>
      <c r="B11" s="211" t="s">
        <v>188</v>
      </c>
      <c r="C11" s="587">
        <v>11324165.73290085</v>
      </c>
      <c r="D11" s="588">
        <v>17223610.336566329</v>
      </c>
      <c r="E11" s="588">
        <v>16616445.014524076</v>
      </c>
      <c r="F11" s="588">
        <v>28313091.104904324</v>
      </c>
      <c r="G11" s="589">
        <v>34114742.157791719</v>
      </c>
      <c r="H11" s="642"/>
      <c r="I11" s="642"/>
      <c r="J11" s="642"/>
      <c r="K11" s="642"/>
      <c r="L11" s="642"/>
      <c r="M11" s="642"/>
    </row>
    <row r="12" spans="1:13" ht="15" customHeight="1">
      <c r="A12" s="16">
        <v>3</v>
      </c>
      <c r="B12" s="211" t="s">
        <v>189</v>
      </c>
      <c r="C12" s="587">
        <v>133815853.09815046</v>
      </c>
      <c r="D12" s="588">
        <v>133815853.09815043</v>
      </c>
      <c r="E12" s="588">
        <v>130705235.87062578</v>
      </c>
      <c r="F12" s="588">
        <v>130705235.87062578</v>
      </c>
      <c r="G12" s="589">
        <v>130705235.87062578</v>
      </c>
      <c r="H12" s="642"/>
      <c r="I12" s="642"/>
      <c r="J12" s="642"/>
      <c r="K12" s="642"/>
      <c r="L12" s="642"/>
      <c r="M12" s="642"/>
    </row>
    <row r="13" spans="1:13" ht="15" customHeight="1" thickBot="1">
      <c r="A13" s="18">
        <v>4</v>
      </c>
      <c r="B13" s="19" t="s">
        <v>190</v>
      </c>
      <c r="C13" s="213">
        <f>C6+C11+C12</f>
        <v>1557880609.3515375</v>
      </c>
      <c r="D13" s="266">
        <v>1703406973.3861549</v>
      </c>
      <c r="E13" s="266">
        <f t="shared" ref="E13:G13" si="1">E6+E11+E12</f>
        <v>1537487671.4177198</v>
      </c>
      <c r="F13" s="213">
        <f t="shared" si="1"/>
        <v>1448643417.9665234</v>
      </c>
      <c r="G13" s="268">
        <f t="shared" si="1"/>
        <v>1376642558.3850031</v>
      </c>
      <c r="H13" s="642"/>
      <c r="I13" s="642"/>
      <c r="J13" s="642"/>
      <c r="K13" s="642"/>
      <c r="L13" s="642"/>
      <c r="M13" s="642"/>
    </row>
    <row r="14" spans="1:13">
      <c r="B14" s="21"/>
    </row>
    <row r="15" spans="1:13" ht="25.5">
      <c r="B15" s="21" t="s">
        <v>356</v>
      </c>
    </row>
    <row r="16" spans="1:13">
      <c r="B16" s="21"/>
      <c r="C16" s="631"/>
      <c r="D16" s="631"/>
      <c r="E16" s="631"/>
      <c r="F16" s="631"/>
      <c r="G16" s="631"/>
    </row>
    <row r="17" spans="3:7" s="13" customFormat="1">
      <c r="C17" s="631"/>
      <c r="D17" s="631"/>
      <c r="E17" s="631"/>
      <c r="F17" s="631"/>
      <c r="G17" s="631"/>
    </row>
    <row r="18" spans="3:7" s="13" customFormat="1">
      <c r="C18" s="631"/>
      <c r="D18" s="631"/>
      <c r="E18" s="631"/>
      <c r="F18" s="631"/>
      <c r="G18" s="631"/>
    </row>
    <row r="19" spans="3:7" s="13" customFormat="1">
      <c r="C19" s="631"/>
      <c r="D19" s="631"/>
      <c r="E19" s="631"/>
      <c r="F19" s="631"/>
      <c r="G19" s="631"/>
    </row>
    <row r="20" spans="3:7" s="13" customFormat="1">
      <c r="C20" s="631"/>
      <c r="D20" s="631"/>
      <c r="E20" s="631"/>
      <c r="F20" s="631"/>
      <c r="G20" s="631"/>
    </row>
    <row r="21" spans="3:7" s="13" customFormat="1">
      <c r="C21" s="631"/>
      <c r="D21" s="631"/>
      <c r="E21" s="631"/>
      <c r="F21" s="631"/>
      <c r="G21" s="631"/>
    </row>
    <row r="22" spans="3:7" s="13" customFormat="1">
      <c r="C22" s="631"/>
      <c r="D22" s="631"/>
      <c r="E22" s="631"/>
      <c r="F22" s="631"/>
      <c r="G22" s="631"/>
    </row>
    <row r="23" spans="3:7" s="13" customFormat="1">
      <c r="C23" s="631"/>
      <c r="D23" s="631"/>
      <c r="E23" s="631"/>
      <c r="F23" s="631"/>
      <c r="G23" s="631"/>
    </row>
    <row r="24" spans="3:7" s="13" customFormat="1">
      <c r="C24" s="631"/>
      <c r="D24" s="631"/>
      <c r="E24" s="631"/>
      <c r="F24" s="631"/>
      <c r="G24" s="631"/>
    </row>
    <row r="25" spans="3:7" s="13" customFormat="1">
      <c r="C25" s="639"/>
    </row>
    <row r="26" spans="3:7" s="13" customFormat="1">
      <c r="C26" s="639"/>
    </row>
    <row r="27" spans="3:7" s="13" customFormat="1" ht="11.25"/>
    <row r="28" spans="3:7" s="13" customFormat="1" ht="11.25"/>
    <row r="29" spans="3:7" s="13"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4.25"/>
  <cols>
    <col min="1" max="1" width="9.5703125" style="4" bestFit="1" customWidth="1"/>
    <col min="2" max="2" width="65.5703125" style="4" customWidth="1"/>
    <col min="3" max="3" width="49.85546875" style="4" customWidth="1"/>
    <col min="4" max="16384" width="9.140625" style="5"/>
  </cols>
  <sheetData>
    <row r="1" spans="1:8">
      <c r="A1" s="2" t="s">
        <v>30</v>
      </c>
      <c r="B1" s="3" t="str">
        <f>'Info '!C2</f>
        <v>JSC Cartu Bank</v>
      </c>
    </row>
    <row r="2" spans="1:8">
      <c r="A2" s="2" t="s">
        <v>31</v>
      </c>
      <c r="B2" s="510">
        <f>'1. key ratios '!B2</f>
        <v>45382</v>
      </c>
    </row>
    <row r="4" spans="1:8" ht="27.95" customHeight="1" thickBot="1">
      <c r="A4" s="22" t="s">
        <v>41</v>
      </c>
      <c r="B4" s="23" t="s">
        <v>163</v>
      </c>
      <c r="C4" s="24"/>
    </row>
    <row r="5" spans="1:8">
      <c r="A5" s="25"/>
      <c r="B5" s="259" t="s">
        <v>42</v>
      </c>
      <c r="C5" s="260" t="s">
        <v>369</v>
      </c>
    </row>
    <row r="6" spans="1:8">
      <c r="A6" s="26">
        <v>1</v>
      </c>
      <c r="B6" s="27" t="s">
        <v>710</v>
      </c>
      <c r="C6" s="28" t="s">
        <v>712</v>
      </c>
    </row>
    <row r="7" spans="1:8">
      <c r="A7" s="26">
        <v>2</v>
      </c>
      <c r="B7" s="27" t="s">
        <v>713</v>
      </c>
      <c r="C7" s="28" t="s">
        <v>714</v>
      </c>
    </row>
    <row r="8" spans="1:8">
      <c r="A8" s="26">
        <v>3</v>
      </c>
      <c r="B8" s="27" t="s">
        <v>715</v>
      </c>
      <c r="C8" s="28" t="s">
        <v>716</v>
      </c>
    </row>
    <row r="9" spans="1:8">
      <c r="A9" s="26">
        <v>4</v>
      </c>
      <c r="B9" s="27" t="s">
        <v>717</v>
      </c>
      <c r="C9" s="28" t="s">
        <v>714</v>
      </c>
    </row>
    <row r="10" spans="1:8">
      <c r="A10" s="26">
        <v>5</v>
      </c>
      <c r="B10" s="27" t="s">
        <v>718</v>
      </c>
      <c r="C10" s="28" t="s">
        <v>716</v>
      </c>
    </row>
    <row r="11" spans="1:8">
      <c r="A11" s="26">
        <v>6</v>
      </c>
      <c r="B11" s="27"/>
      <c r="C11" s="28"/>
    </row>
    <row r="12" spans="1:8">
      <c r="A12" s="26">
        <v>7</v>
      </c>
      <c r="B12" s="27"/>
      <c r="C12" s="28"/>
      <c r="H12" s="29"/>
    </row>
    <row r="13" spans="1:8">
      <c r="A13" s="26">
        <v>8</v>
      </c>
      <c r="B13" s="27"/>
      <c r="C13" s="28"/>
    </row>
    <row r="14" spans="1:8">
      <c r="A14" s="26">
        <v>9</v>
      </c>
      <c r="B14" s="27"/>
      <c r="C14" s="28"/>
    </row>
    <row r="15" spans="1:8">
      <c r="A15" s="26">
        <v>10</v>
      </c>
      <c r="B15" s="27"/>
      <c r="C15" s="28"/>
    </row>
    <row r="16" spans="1:8">
      <c r="A16" s="26"/>
      <c r="B16" s="261"/>
      <c r="C16" s="262"/>
    </row>
    <row r="17" spans="1:3">
      <c r="A17" s="26"/>
      <c r="B17" s="124" t="s">
        <v>43</v>
      </c>
      <c r="C17" s="263" t="s">
        <v>370</v>
      </c>
    </row>
    <row r="18" spans="1:3">
      <c r="A18" s="26">
        <v>1</v>
      </c>
      <c r="B18" s="27" t="s">
        <v>732</v>
      </c>
      <c r="C18" s="30" t="s">
        <v>719</v>
      </c>
    </row>
    <row r="19" spans="1:3">
      <c r="A19" s="26">
        <v>2</v>
      </c>
      <c r="B19" s="27" t="s">
        <v>720</v>
      </c>
      <c r="C19" s="30" t="s">
        <v>721</v>
      </c>
    </row>
    <row r="20" spans="1:3">
      <c r="A20" s="26">
        <v>3</v>
      </c>
      <c r="B20" s="27" t="s">
        <v>722</v>
      </c>
      <c r="C20" s="30" t="s">
        <v>723</v>
      </c>
    </row>
    <row r="21" spans="1:3">
      <c r="A21" s="26">
        <v>4</v>
      </c>
      <c r="B21" s="27" t="s">
        <v>724</v>
      </c>
      <c r="C21" s="30" t="s">
        <v>725</v>
      </c>
    </row>
    <row r="22" spans="1:3">
      <c r="A22" s="26">
        <v>5</v>
      </c>
      <c r="B22" s="27" t="s">
        <v>726</v>
      </c>
      <c r="C22" s="30" t="s">
        <v>727</v>
      </c>
    </row>
    <row r="23" spans="1:3">
      <c r="A23" s="26">
        <v>6</v>
      </c>
      <c r="B23" s="27" t="s">
        <v>728</v>
      </c>
      <c r="C23" s="30" t="s">
        <v>729</v>
      </c>
    </row>
    <row r="24" spans="1:3">
      <c r="A24" s="26">
        <v>7</v>
      </c>
      <c r="B24" s="27"/>
      <c r="C24" s="30"/>
    </row>
    <row r="25" spans="1:3">
      <c r="A25" s="26">
        <v>8</v>
      </c>
      <c r="B25" s="27"/>
      <c r="C25" s="30"/>
    </row>
    <row r="26" spans="1:3">
      <c r="A26" s="26">
        <v>9</v>
      </c>
      <c r="B26" s="27"/>
      <c r="C26" s="30"/>
    </row>
    <row r="27" spans="1:3" ht="15.75" customHeight="1">
      <c r="A27" s="26">
        <v>10</v>
      </c>
      <c r="B27" s="27"/>
      <c r="C27" s="31"/>
    </row>
    <row r="28" spans="1:3" ht="15.75" customHeight="1">
      <c r="A28" s="26"/>
      <c r="B28" s="27"/>
      <c r="C28" s="31"/>
    </row>
    <row r="29" spans="1:3" ht="30" customHeight="1">
      <c r="A29" s="26"/>
      <c r="B29" s="671" t="s">
        <v>44</v>
      </c>
      <c r="C29" s="672"/>
    </row>
    <row r="30" spans="1:3">
      <c r="A30" s="26">
        <v>1</v>
      </c>
      <c r="B30" s="461" t="s">
        <v>730</v>
      </c>
      <c r="C30" s="462">
        <v>1</v>
      </c>
    </row>
    <row r="31" spans="1:3" ht="15.75" customHeight="1">
      <c r="A31" s="26"/>
      <c r="B31" s="27"/>
      <c r="C31" s="28"/>
    </row>
    <row r="32" spans="1:3" ht="29.25" customHeight="1">
      <c r="A32" s="26"/>
      <c r="B32" s="671" t="s">
        <v>45</v>
      </c>
      <c r="C32" s="672"/>
    </row>
    <row r="33" spans="1:3">
      <c r="A33" s="26">
        <v>1</v>
      </c>
      <c r="B33" s="461" t="s">
        <v>731</v>
      </c>
      <c r="C33" s="462">
        <v>1</v>
      </c>
    </row>
    <row r="34" spans="1:3" ht="15" thickBot="1">
      <c r="A34" s="32"/>
      <c r="B34" s="33"/>
      <c r="C34" s="34"/>
    </row>
  </sheetData>
  <mergeCells count="2">
    <mergeCell ref="B32:C32"/>
    <mergeCell ref="B29:C29"/>
  </mergeCells>
  <dataValidations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K53"/>
  <sheetViews>
    <sheetView zoomScale="80" zoomScaleNormal="80" workbookViewId="0">
      <pane xSplit="1" ySplit="5" topLeftCell="B6" activePane="bottomRight" state="frozen"/>
      <selection activeCell="B61" sqref="B61"/>
      <selection pane="topRight" activeCell="B61" sqref="B61"/>
      <selection pane="bottomLeft" activeCell="B61" sqref="B61"/>
      <selection pane="bottomRight"/>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11">
      <c r="A1" s="20" t="s">
        <v>30</v>
      </c>
      <c r="B1" s="3" t="str">
        <f>'Info '!C2</f>
        <v>JSC Cartu Bank</v>
      </c>
    </row>
    <row r="2" spans="1:11" s="2" customFormat="1" ht="15.75" customHeight="1">
      <c r="A2" s="20" t="s">
        <v>31</v>
      </c>
      <c r="B2" s="510">
        <f>'1. key ratios '!B2</f>
        <v>45382</v>
      </c>
    </row>
    <row r="3" spans="1:11" s="2" customFormat="1" ht="15.75" customHeight="1">
      <c r="A3" s="20"/>
    </row>
    <row r="4" spans="1:11" s="2" customFormat="1" ht="15.75" customHeight="1" thickBot="1">
      <c r="A4" s="169" t="s">
        <v>99</v>
      </c>
      <c r="B4" s="677" t="s">
        <v>225</v>
      </c>
      <c r="C4" s="678"/>
      <c r="D4" s="678"/>
      <c r="E4" s="678"/>
    </row>
    <row r="5" spans="1:11" s="38" customFormat="1" ht="17.45" customHeight="1">
      <c r="A5" s="127"/>
      <c r="B5" s="128"/>
      <c r="C5" s="36" t="s">
        <v>0</v>
      </c>
      <c r="D5" s="36" t="s">
        <v>1</v>
      </c>
      <c r="E5" s="37" t="s">
        <v>2</v>
      </c>
    </row>
    <row r="6" spans="1:11" ht="14.45" customHeight="1">
      <c r="A6" s="82"/>
      <c r="B6" s="673" t="s">
        <v>232</v>
      </c>
      <c r="C6" s="673" t="s">
        <v>658</v>
      </c>
      <c r="D6" s="675" t="s">
        <v>98</v>
      </c>
      <c r="E6" s="676"/>
    </row>
    <row r="7" spans="1:11" ht="99.6" customHeight="1">
      <c r="A7" s="82"/>
      <c r="B7" s="674"/>
      <c r="C7" s="673"/>
      <c r="D7" s="197" t="s">
        <v>97</v>
      </c>
      <c r="E7" s="198" t="s">
        <v>233</v>
      </c>
    </row>
    <row r="8" spans="1:11" ht="21">
      <c r="A8" s="316">
        <v>1</v>
      </c>
      <c r="B8" s="317" t="s">
        <v>559</v>
      </c>
      <c r="C8" s="590">
        <f>SUM(C9:C11)</f>
        <v>887759109.6606648</v>
      </c>
      <c r="D8" s="590">
        <f t="shared" ref="D8:E8" si="0">SUM(D9:D11)</f>
        <v>0</v>
      </c>
      <c r="E8" s="590">
        <f t="shared" si="0"/>
        <v>887759109.6606648</v>
      </c>
      <c r="F8" s="514"/>
      <c r="G8" s="514"/>
      <c r="H8" s="514"/>
      <c r="I8" s="514"/>
      <c r="J8" s="514"/>
      <c r="K8" s="514"/>
    </row>
    <row r="9" spans="1:11" ht="15">
      <c r="A9" s="316">
        <v>1.1000000000000001</v>
      </c>
      <c r="B9" s="318" t="s">
        <v>560</v>
      </c>
      <c r="C9" s="590">
        <v>34773791.695</v>
      </c>
      <c r="D9" s="590"/>
      <c r="E9" s="590">
        <v>34773791.695</v>
      </c>
      <c r="F9" s="514"/>
      <c r="G9" s="514"/>
      <c r="H9" s="514"/>
      <c r="I9" s="514"/>
    </row>
    <row r="10" spans="1:11" ht="15">
      <c r="A10" s="316">
        <v>1.2</v>
      </c>
      <c r="B10" s="318" t="s">
        <v>561</v>
      </c>
      <c r="C10" s="590">
        <v>259080648.40675205</v>
      </c>
      <c r="D10" s="590"/>
      <c r="E10" s="590">
        <v>259080648.40675205</v>
      </c>
      <c r="F10" s="514"/>
      <c r="G10" s="514"/>
      <c r="H10" s="514"/>
      <c r="I10" s="514"/>
    </row>
    <row r="11" spans="1:11" ht="15">
      <c r="A11" s="316">
        <v>1.3</v>
      </c>
      <c r="B11" s="318" t="s">
        <v>562</v>
      </c>
      <c r="C11" s="590">
        <v>593904669.55891275</v>
      </c>
      <c r="D11" s="590"/>
      <c r="E11" s="590">
        <v>593904669.55891275</v>
      </c>
      <c r="F11" s="514"/>
      <c r="G11" s="514"/>
      <c r="H11" s="514"/>
      <c r="I11" s="514"/>
    </row>
    <row r="12" spans="1:11" ht="15">
      <c r="A12" s="316">
        <v>2</v>
      </c>
      <c r="B12" s="319" t="s">
        <v>563</v>
      </c>
      <c r="C12" s="590">
        <v>0</v>
      </c>
      <c r="D12" s="590"/>
      <c r="E12" s="590">
        <v>0</v>
      </c>
      <c r="F12" s="514"/>
      <c r="G12" s="514"/>
      <c r="H12" s="514"/>
      <c r="I12" s="514"/>
    </row>
    <row r="13" spans="1:11" ht="15">
      <c r="A13" s="316">
        <v>2.1</v>
      </c>
      <c r="B13" s="320" t="s">
        <v>564</v>
      </c>
      <c r="C13" s="590">
        <v>0</v>
      </c>
      <c r="D13" s="590"/>
      <c r="E13" s="590">
        <v>0</v>
      </c>
      <c r="F13" s="514"/>
      <c r="G13" s="514"/>
      <c r="H13" s="514"/>
      <c r="I13" s="514"/>
    </row>
    <row r="14" spans="1:11" ht="21">
      <c r="A14" s="316">
        <v>3</v>
      </c>
      <c r="B14" s="321" t="s">
        <v>565</v>
      </c>
      <c r="C14" s="590">
        <v>0</v>
      </c>
      <c r="D14" s="590"/>
      <c r="E14" s="590">
        <v>0</v>
      </c>
      <c r="F14" s="514"/>
      <c r="G14" s="514"/>
      <c r="H14" s="514"/>
      <c r="I14" s="514"/>
    </row>
    <row r="15" spans="1:11" ht="21">
      <c r="A15" s="316">
        <v>4</v>
      </c>
      <c r="B15" s="322" t="s">
        <v>566</v>
      </c>
      <c r="C15" s="590">
        <v>0</v>
      </c>
      <c r="D15" s="590"/>
      <c r="E15" s="590">
        <v>0</v>
      </c>
      <c r="F15" s="514"/>
      <c r="G15" s="514"/>
      <c r="H15" s="514"/>
      <c r="I15" s="514"/>
    </row>
    <row r="16" spans="1:11" ht="21">
      <c r="A16" s="316">
        <v>5</v>
      </c>
      <c r="B16" s="323" t="s">
        <v>567</v>
      </c>
      <c r="C16" s="590">
        <f>SUM(C17:C19)</f>
        <v>7430017.2699999996</v>
      </c>
      <c r="D16" s="590">
        <f t="shared" ref="D16:E16" si="1">SUM(D17:D19)</f>
        <v>66516.79056600749</v>
      </c>
      <c r="E16" s="590">
        <f t="shared" si="1"/>
        <v>7363500.4794339919</v>
      </c>
      <c r="F16" s="514"/>
      <c r="G16" s="514"/>
      <c r="H16" s="514"/>
      <c r="I16" s="514"/>
    </row>
    <row r="17" spans="1:9" ht="15">
      <c r="A17" s="316">
        <v>5.0999999999999996</v>
      </c>
      <c r="B17" s="324" t="s">
        <v>568</v>
      </c>
      <c r="C17" s="590">
        <v>168050</v>
      </c>
      <c r="D17" s="590"/>
      <c r="E17" s="590">
        <v>168050</v>
      </c>
      <c r="F17" s="514"/>
      <c r="G17" s="514"/>
      <c r="H17" s="514"/>
      <c r="I17" s="514"/>
    </row>
    <row r="18" spans="1:9" ht="15">
      <c r="A18" s="316">
        <v>5.2</v>
      </c>
      <c r="B18" s="324" t="s">
        <v>569</v>
      </c>
      <c r="C18" s="590">
        <v>7261967.2699999996</v>
      </c>
      <c r="D18" s="590">
        <v>66516.79056600749</v>
      </c>
      <c r="E18" s="590">
        <v>7195450.4794339919</v>
      </c>
      <c r="F18" s="514"/>
      <c r="G18" s="514"/>
      <c r="H18" s="514"/>
      <c r="I18" s="514"/>
    </row>
    <row r="19" spans="1:9" ht="15">
      <c r="A19" s="316">
        <v>5.3</v>
      </c>
      <c r="B19" s="325" t="s">
        <v>570</v>
      </c>
      <c r="C19" s="590">
        <v>0</v>
      </c>
      <c r="D19" s="590"/>
      <c r="E19" s="590">
        <v>0</v>
      </c>
      <c r="F19" s="514"/>
      <c r="G19" s="514"/>
      <c r="H19" s="514"/>
      <c r="I19" s="514"/>
    </row>
    <row r="20" spans="1:9" ht="15">
      <c r="A20" s="316">
        <v>6</v>
      </c>
      <c r="B20" s="321" t="s">
        <v>571</v>
      </c>
      <c r="C20" s="590">
        <f>SUM(C21:C22)</f>
        <v>860971446.01170754</v>
      </c>
      <c r="D20" s="590">
        <f t="shared" ref="D20:E20" si="2">SUM(D21:D22)</f>
        <v>0</v>
      </c>
      <c r="E20" s="590">
        <f t="shared" si="2"/>
        <v>860971446.01170754</v>
      </c>
      <c r="F20" s="514"/>
      <c r="G20" s="514"/>
      <c r="H20" s="514"/>
      <c r="I20" s="514"/>
    </row>
    <row r="21" spans="1:9" ht="15">
      <c r="A21" s="316">
        <v>6.1</v>
      </c>
      <c r="B21" s="324" t="s">
        <v>569</v>
      </c>
      <c r="C21" s="591">
        <v>55307827.515800282</v>
      </c>
      <c r="D21" s="591"/>
      <c r="E21" s="591">
        <v>55307827.515800282</v>
      </c>
      <c r="F21" s="514"/>
      <c r="G21" s="514"/>
      <c r="H21" s="514"/>
      <c r="I21" s="514"/>
    </row>
    <row r="22" spans="1:9" ht="15">
      <c r="A22" s="316">
        <v>6.2</v>
      </c>
      <c r="B22" s="325" t="s">
        <v>570</v>
      </c>
      <c r="C22" s="591">
        <v>805663618.49590731</v>
      </c>
      <c r="D22" s="591"/>
      <c r="E22" s="591">
        <v>805663618.49590731</v>
      </c>
      <c r="F22" s="514"/>
      <c r="G22" s="514"/>
      <c r="H22" s="514"/>
      <c r="I22" s="514"/>
    </row>
    <row r="23" spans="1:9" ht="21">
      <c r="A23" s="316">
        <v>7</v>
      </c>
      <c r="B23" s="319" t="s">
        <v>572</v>
      </c>
      <c r="C23" s="591">
        <v>9372300</v>
      </c>
      <c r="D23" s="591"/>
      <c r="E23" s="591">
        <v>9372300</v>
      </c>
      <c r="F23" s="514"/>
      <c r="G23" s="514"/>
      <c r="H23" s="514"/>
      <c r="I23" s="514"/>
    </row>
    <row r="24" spans="1:9" ht="21">
      <c r="A24" s="316">
        <v>8</v>
      </c>
      <c r="B24" s="326" t="s">
        <v>573</v>
      </c>
      <c r="C24" s="591"/>
      <c r="D24" s="591"/>
      <c r="E24" s="591"/>
      <c r="F24" s="514"/>
      <c r="G24" s="514"/>
      <c r="H24" s="514"/>
      <c r="I24" s="514"/>
    </row>
    <row r="25" spans="1:9" ht="15">
      <c r="A25" s="316">
        <v>9</v>
      </c>
      <c r="B25" s="322" t="s">
        <v>574</v>
      </c>
      <c r="C25" s="591">
        <f>SUM(C26:C27)</f>
        <v>19789476.290586315</v>
      </c>
      <c r="D25" s="591">
        <f t="shared" ref="D25:E25" si="3">SUM(D26:D27)</f>
        <v>0</v>
      </c>
      <c r="E25" s="591">
        <f t="shared" si="3"/>
        <v>19789476.290586315</v>
      </c>
      <c r="F25" s="514"/>
      <c r="G25" s="514"/>
      <c r="H25" s="514"/>
      <c r="I25" s="514"/>
    </row>
    <row r="26" spans="1:9" ht="15">
      <c r="A26" s="316">
        <v>9.1</v>
      </c>
      <c r="B26" s="324" t="s">
        <v>575</v>
      </c>
      <c r="C26" s="591">
        <v>19789476.290586315</v>
      </c>
      <c r="D26" s="591"/>
      <c r="E26" s="591">
        <v>19789476.290586315</v>
      </c>
      <c r="F26" s="514"/>
      <c r="G26" s="514"/>
      <c r="H26" s="514"/>
      <c r="I26" s="514"/>
    </row>
    <row r="27" spans="1:9" ht="15">
      <c r="A27" s="316">
        <v>9.1999999999999993</v>
      </c>
      <c r="B27" s="324" t="s">
        <v>576</v>
      </c>
      <c r="C27" s="591">
        <v>0</v>
      </c>
      <c r="D27" s="591"/>
      <c r="E27" s="591">
        <v>0</v>
      </c>
      <c r="F27" s="514"/>
      <c r="G27" s="514"/>
      <c r="H27" s="514"/>
      <c r="I27" s="514"/>
    </row>
    <row r="28" spans="1:9" ht="15">
      <c r="A28" s="316">
        <v>10</v>
      </c>
      <c r="B28" s="322" t="s">
        <v>577</v>
      </c>
      <c r="C28" s="591">
        <f>SUM(C29:C30)</f>
        <v>8818655.5500000026</v>
      </c>
      <c r="D28" s="591">
        <f t="shared" ref="D28:E28" si="4">SUM(D29:D30)</f>
        <v>8818655.5500000026</v>
      </c>
      <c r="E28" s="591">
        <f t="shared" si="4"/>
        <v>0</v>
      </c>
      <c r="F28" s="514"/>
      <c r="G28" s="514"/>
      <c r="H28" s="514"/>
      <c r="I28" s="514"/>
    </row>
    <row r="29" spans="1:9" ht="15">
      <c r="A29" s="316">
        <v>10.1</v>
      </c>
      <c r="B29" s="324" t="s">
        <v>578</v>
      </c>
      <c r="C29" s="591">
        <v>0</v>
      </c>
      <c r="D29" s="591"/>
      <c r="E29" s="591">
        <v>0</v>
      </c>
      <c r="F29" s="514"/>
      <c r="G29" s="514"/>
      <c r="H29" s="514"/>
      <c r="I29" s="514"/>
    </row>
    <row r="30" spans="1:9" ht="15">
      <c r="A30" s="316">
        <v>10.199999999999999</v>
      </c>
      <c r="B30" s="324" t="s">
        <v>579</v>
      </c>
      <c r="C30" s="591">
        <v>8818655.5500000026</v>
      </c>
      <c r="D30" s="591">
        <v>8818655.5500000026</v>
      </c>
      <c r="E30" s="591">
        <v>0</v>
      </c>
      <c r="F30" s="514"/>
      <c r="G30" s="514"/>
      <c r="H30" s="514"/>
      <c r="I30" s="514"/>
    </row>
    <row r="31" spans="1:9" ht="15">
      <c r="A31" s="316">
        <v>11</v>
      </c>
      <c r="B31" s="322" t="s">
        <v>580</v>
      </c>
      <c r="C31" s="591">
        <f>SUM(C32:C33)</f>
        <v>0</v>
      </c>
      <c r="D31" s="591">
        <f t="shared" ref="D31:E31" si="5">SUM(D32:D33)</f>
        <v>0</v>
      </c>
      <c r="E31" s="591">
        <f t="shared" si="5"/>
        <v>0</v>
      </c>
      <c r="F31" s="514"/>
      <c r="G31" s="514"/>
      <c r="H31" s="514"/>
      <c r="I31" s="514"/>
    </row>
    <row r="32" spans="1:9" ht="15">
      <c r="A32" s="316">
        <v>11.1</v>
      </c>
      <c r="B32" s="324" t="s">
        <v>581</v>
      </c>
      <c r="C32" s="591">
        <v>0</v>
      </c>
      <c r="D32" s="591"/>
      <c r="E32" s="591">
        <v>0</v>
      </c>
      <c r="F32" s="514"/>
      <c r="G32" s="514"/>
      <c r="H32" s="514"/>
      <c r="I32" s="514"/>
    </row>
    <row r="33" spans="1:9" ht="15">
      <c r="A33" s="316">
        <v>11.2</v>
      </c>
      <c r="B33" s="324" t="s">
        <v>582</v>
      </c>
      <c r="C33" s="591">
        <v>0</v>
      </c>
      <c r="D33" s="591"/>
      <c r="E33" s="591">
        <v>0</v>
      </c>
      <c r="F33" s="514"/>
      <c r="G33" s="514"/>
      <c r="H33" s="514"/>
      <c r="I33" s="514"/>
    </row>
    <row r="34" spans="1:9" ht="15">
      <c r="A34" s="316">
        <v>13</v>
      </c>
      <c r="B34" s="322" t="s">
        <v>583</v>
      </c>
      <c r="C34" s="591">
        <v>91638464.498964429</v>
      </c>
      <c r="D34" s="591">
        <v>0</v>
      </c>
      <c r="E34" s="591">
        <v>91638464.498964429</v>
      </c>
      <c r="F34" s="514"/>
      <c r="G34" s="514"/>
      <c r="H34" s="514"/>
      <c r="I34" s="514"/>
    </row>
    <row r="35" spans="1:9" ht="15">
      <c r="A35" s="316">
        <v>13.1</v>
      </c>
      <c r="B35" s="327" t="s">
        <v>584</v>
      </c>
      <c r="C35" s="591">
        <v>89386501.917664424</v>
      </c>
      <c r="D35" s="591"/>
      <c r="E35" s="591">
        <v>89386501.917664424</v>
      </c>
      <c r="F35" s="514"/>
      <c r="G35" s="514"/>
      <c r="H35" s="514"/>
      <c r="I35" s="514"/>
    </row>
    <row r="36" spans="1:9" ht="15">
      <c r="A36" s="316">
        <v>13.2</v>
      </c>
      <c r="B36" s="327" t="s">
        <v>585</v>
      </c>
      <c r="C36" s="591">
        <v>0</v>
      </c>
      <c r="D36" s="591"/>
      <c r="E36" s="591">
        <v>0</v>
      </c>
      <c r="F36" s="514"/>
      <c r="G36" s="514"/>
      <c r="H36" s="514"/>
      <c r="I36" s="514"/>
    </row>
    <row r="37" spans="1:9" ht="26.25" thickBot="1">
      <c r="A37" s="85"/>
      <c r="B37" s="170" t="s">
        <v>234</v>
      </c>
      <c r="C37" s="592">
        <f>SUM(C8,C12,C14,C15,C16,C20,C23,C24,C25,C28,C31,C34)</f>
        <v>1885779469.2819228</v>
      </c>
      <c r="D37" s="592">
        <f t="shared" ref="D37:E37" si="6">SUM(D8,D12,D14,D15,D16,D20,D23,D24,D25,D28,D31,D34)</f>
        <v>8885172.3405660093</v>
      </c>
      <c r="E37" s="592">
        <f t="shared" si="6"/>
        <v>1876894296.9413571</v>
      </c>
      <c r="F37" s="514"/>
      <c r="G37" s="514"/>
      <c r="H37" s="514"/>
      <c r="I37" s="514"/>
    </row>
    <row r="38" spans="1:9">
      <c r="A38" s="5"/>
      <c r="B38" s="5"/>
      <c r="C38" s="5"/>
      <c r="D38" s="5"/>
      <c r="E38" s="5"/>
    </row>
    <row r="39" spans="1:9">
      <c r="A39" s="5"/>
      <c r="B39" s="5"/>
      <c r="C39" s="5"/>
      <c r="D39" s="5"/>
      <c r="E39" s="5"/>
    </row>
    <row r="41" spans="1:9" s="4" customFormat="1">
      <c r="B41" s="40"/>
      <c r="F41" s="5"/>
      <c r="G41" s="5"/>
    </row>
    <row r="42" spans="1:9" s="4" customFormat="1">
      <c r="B42" s="40"/>
      <c r="F42" s="5"/>
      <c r="G42" s="5"/>
    </row>
    <row r="43" spans="1:9" s="4" customFormat="1">
      <c r="B43" s="40"/>
      <c r="F43" s="5"/>
      <c r="G43" s="5"/>
    </row>
    <row r="44" spans="1:9" s="4" customFormat="1">
      <c r="B44" s="40"/>
      <c r="F44" s="5"/>
      <c r="G44" s="5"/>
    </row>
    <row r="45" spans="1:9" s="4" customFormat="1">
      <c r="B45" s="40"/>
      <c r="F45" s="5"/>
      <c r="G45" s="5"/>
    </row>
    <row r="46" spans="1:9" s="4" customFormat="1">
      <c r="B46" s="40"/>
      <c r="F46" s="5"/>
      <c r="G46" s="5"/>
    </row>
    <row r="47" spans="1:9" s="4" customFormat="1">
      <c r="B47" s="40"/>
      <c r="F47" s="5"/>
      <c r="G47" s="5"/>
    </row>
    <row r="48" spans="1:9" s="4" customFormat="1">
      <c r="B48" s="40"/>
      <c r="F48" s="5"/>
      <c r="G48" s="5"/>
    </row>
    <row r="49" spans="2:7" s="4" customFormat="1">
      <c r="B49" s="40"/>
      <c r="F49" s="5"/>
      <c r="G49" s="5"/>
    </row>
    <row r="50" spans="2:7" s="4" customFormat="1">
      <c r="B50" s="40"/>
      <c r="F50" s="5"/>
      <c r="G50" s="5"/>
    </row>
    <row r="51" spans="2:7" s="4" customFormat="1">
      <c r="B51" s="40"/>
      <c r="F51" s="5"/>
      <c r="G51" s="5"/>
    </row>
    <row r="52" spans="2:7" s="4" customFormat="1">
      <c r="B52" s="40"/>
      <c r="F52" s="5"/>
      <c r="G52" s="5"/>
    </row>
    <row r="53" spans="2:7" s="4" customFormat="1">
      <c r="B53" s="40"/>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Cartu Bank</v>
      </c>
    </row>
    <row r="2" spans="1:6" s="2" customFormat="1" ht="15.75" customHeight="1">
      <c r="A2" s="2" t="s">
        <v>31</v>
      </c>
      <c r="B2" s="510">
        <f>'1. key ratios '!B2</f>
        <v>45382</v>
      </c>
      <c r="C2" s="4"/>
      <c r="D2" s="4"/>
      <c r="E2" s="4"/>
      <c r="F2" s="4"/>
    </row>
    <row r="3" spans="1:6" s="2" customFormat="1" ht="15.75" customHeight="1">
      <c r="C3" s="4"/>
      <c r="D3" s="4"/>
      <c r="E3" s="4"/>
      <c r="F3" s="4"/>
    </row>
    <row r="4" spans="1:6" s="2" customFormat="1" ht="13.5" thickBot="1">
      <c r="A4" s="2" t="s">
        <v>46</v>
      </c>
      <c r="B4" s="171" t="s">
        <v>552</v>
      </c>
      <c r="C4" s="35" t="s">
        <v>35</v>
      </c>
      <c r="D4" s="4"/>
      <c r="E4" s="4"/>
      <c r="F4" s="4"/>
    </row>
    <row r="5" spans="1:6" ht="15">
      <c r="A5" s="132">
        <v>1</v>
      </c>
      <c r="B5" s="172" t="s">
        <v>554</v>
      </c>
      <c r="C5" s="633">
        <v>1876894296.9413571</v>
      </c>
      <c r="D5" s="631"/>
    </row>
    <row r="6" spans="1:6" ht="15">
      <c r="A6" s="41">
        <v>2.1</v>
      </c>
      <c r="B6" s="83" t="s">
        <v>214</v>
      </c>
      <c r="C6" s="634">
        <v>187551262.77972093</v>
      </c>
      <c r="D6" s="631"/>
    </row>
    <row r="7" spans="1:6" s="21" customFormat="1" ht="15" outlineLevel="1">
      <c r="A7" s="16">
        <v>2.2000000000000002</v>
      </c>
      <c r="B7" s="17" t="s">
        <v>215</v>
      </c>
      <c r="C7" s="635"/>
      <c r="D7" s="631"/>
    </row>
    <row r="8" spans="1:6" s="21" customFormat="1" ht="15">
      <c r="A8" s="16">
        <v>3</v>
      </c>
      <c r="B8" s="130" t="s">
        <v>553</v>
      </c>
      <c r="C8" s="636">
        <f>SUM(C5:C7)</f>
        <v>2064445559.7210782</v>
      </c>
      <c r="D8" s="631"/>
    </row>
    <row r="9" spans="1:6" ht="15">
      <c r="A9" s="41">
        <v>4</v>
      </c>
      <c r="B9" s="42" t="s">
        <v>48</v>
      </c>
      <c r="C9" s="634"/>
      <c r="D9" s="631"/>
    </row>
    <row r="10" spans="1:6" s="21" customFormat="1" ht="15" outlineLevel="1">
      <c r="A10" s="16">
        <v>5.0999999999999996</v>
      </c>
      <c r="B10" s="17" t="s">
        <v>216</v>
      </c>
      <c r="C10" s="637">
        <v>-89117247.75869146</v>
      </c>
      <c r="D10" s="631"/>
    </row>
    <row r="11" spans="1:6" s="21" customFormat="1" ht="15" outlineLevel="1">
      <c r="A11" s="16">
        <v>5.2</v>
      </c>
      <c r="B11" s="17" t="s">
        <v>217</v>
      </c>
      <c r="C11" s="635"/>
      <c r="D11" s="631"/>
    </row>
    <row r="12" spans="1:6" s="21" customFormat="1" ht="15">
      <c r="A12" s="16">
        <v>6</v>
      </c>
      <c r="B12" s="129" t="s">
        <v>357</v>
      </c>
      <c r="C12" s="635"/>
      <c r="D12" s="631"/>
    </row>
    <row r="13" spans="1:6" s="21" customFormat="1" ht="15.75" thickBot="1">
      <c r="A13" s="18">
        <v>7</v>
      </c>
      <c r="B13" s="131" t="s">
        <v>177</v>
      </c>
      <c r="C13" s="638">
        <f>SUM(C8:C12)</f>
        <v>1975328311.9623866</v>
      </c>
      <c r="D13" s="631"/>
    </row>
    <row r="15" spans="1:6" ht="25.5">
      <c r="B15" s="21" t="s">
        <v>358</v>
      </c>
    </row>
    <row r="17" spans="1:2" ht="15">
      <c r="A17" s="139"/>
      <c r="B17" s="140"/>
    </row>
    <row r="18" spans="1:2" ht="15">
      <c r="A18" s="144"/>
      <c r="B18" s="145"/>
    </row>
    <row r="19" spans="1:2">
      <c r="A19" s="146"/>
      <c r="B19" s="141"/>
    </row>
    <row r="20" spans="1:2">
      <c r="A20" s="147"/>
      <c r="B20" s="142"/>
    </row>
    <row r="21" spans="1:2">
      <c r="A21" s="147"/>
      <c r="B21" s="145"/>
    </row>
    <row r="22" spans="1:2">
      <c r="A22" s="146"/>
      <c r="B22" s="143"/>
    </row>
    <row r="23" spans="1:2">
      <c r="A23" s="147"/>
      <c r="B23" s="142"/>
    </row>
    <row r="24" spans="1:2">
      <c r="A24" s="147"/>
      <c r="B24" s="142"/>
    </row>
    <row r="25" spans="1:2">
      <c r="A25" s="147"/>
      <c r="B25" s="148"/>
    </row>
    <row r="26" spans="1:2">
      <c r="A26" s="147"/>
      <c r="B26" s="145"/>
    </row>
    <row r="27" spans="1:2">
      <c r="B27" s="40"/>
    </row>
    <row r="28" spans="1:2">
      <c r="B28" s="40"/>
    </row>
    <row r="29" spans="1:2">
      <c r="B29" s="40"/>
    </row>
    <row r="30" spans="1:2">
      <c r="B30" s="40"/>
    </row>
    <row r="31" spans="1:2">
      <c r="B31" s="40"/>
    </row>
    <row r="32" spans="1:2">
      <c r="B32" s="40"/>
    </row>
    <row r="33" spans="2:2">
      <c r="B33" s="40"/>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2024-04-30T09:58:33Z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