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84E2E8BF-7F4B-4DE1-8D81-0E839008CCB6}" xr6:coauthVersionLast="47" xr6:coauthVersionMax="47" xr10:uidLastSave="{00000000-0000-0000-0000-000000000000}"/>
  <bookViews>
    <workbookView xWindow="28680" yWindow="-120" windowWidth="29040" windowHeight="15840"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definedNames>
    <definedName name="_cur1">#REF!</definedName>
    <definedName name="_cur2">#REF!</definedName>
    <definedName name="_sum1">#REF!</definedName>
    <definedName name="_sum2">#REF!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93" l="1"/>
  <c r="G21" i="93"/>
  <c r="J21" i="93"/>
  <c r="C21" i="93"/>
  <c r="K21" i="93"/>
  <c r="K16" i="93"/>
  <c r="J16" i="93"/>
  <c r="D16" i="93"/>
  <c r="C58" i="69"/>
  <c r="C16" i="93" l="1"/>
  <c r="E16" i="93"/>
  <c r="F16" i="93"/>
  <c r="I21" i="93"/>
  <c r="G16" i="93"/>
  <c r="H21" i="93"/>
  <c r="H16" i="93"/>
  <c r="C62" i="69"/>
  <c r="I16" i="93"/>
  <c r="F21" i="93"/>
  <c r="E21" i="93"/>
  <c r="C67" i="69" l="1"/>
  <c r="H43" i="110" l="1"/>
  <c r="H42" i="110"/>
  <c r="H39" i="110"/>
  <c r="H37" i="110"/>
  <c r="H35" i="110"/>
  <c r="H33" i="110"/>
  <c r="H32" i="110"/>
  <c r="H31" i="110"/>
  <c r="H30" i="110"/>
  <c r="H29" i="110"/>
  <c r="H27" i="110"/>
  <c r="H26" i="110"/>
  <c r="H23" i="110"/>
  <c r="H22" i="110"/>
  <c r="H20" i="110"/>
  <c r="H19" i="110"/>
  <c r="H13" i="110"/>
  <c r="H12" i="110"/>
  <c r="H11" i="110"/>
  <c r="G8" i="110"/>
  <c r="H9" i="110"/>
  <c r="H7" i="110"/>
  <c r="H41" i="110" l="1"/>
  <c r="H6" i="110"/>
  <c r="H25" i="110"/>
  <c r="H36" i="110"/>
  <c r="H21" i="110"/>
  <c r="H15" i="110"/>
  <c r="H16" i="110"/>
  <c r="H10" i="110"/>
  <c r="C17" i="110"/>
  <c r="D17" i="110"/>
  <c r="H18" i="110"/>
  <c r="C38" i="110"/>
  <c r="G17" i="110"/>
  <c r="H28" i="110"/>
  <c r="H24" i="110"/>
  <c r="D38" i="110"/>
  <c r="F8" i="110"/>
  <c r="H34" i="110"/>
  <c r="G38" i="110"/>
  <c r="F38" i="110"/>
  <c r="C8" i="110"/>
  <c r="H40" i="110"/>
  <c r="F17" i="110"/>
  <c r="D8" i="110"/>
  <c r="H44" i="109"/>
  <c r="H39" i="109"/>
  <c r="F37" i="109"/>
  <c r="G37" i="109"/>
  <c r="G34" i="109"/>
  <c r="H31" i="109"/>
  <c r="G29" i="109"/>
  <c r="H28" i="109"/>
  <c r="H27" i="109"/>
  <c r="H25" i="109"/>
  <c r="H16" i="109"/>
  <c r="G13" i="109"/>
  <c r="F13" i="109"/>
  <c r="H12" i="109"/>
  <c r="H11" i="109"/>
  <c r="H8" i="109"/>
  <c r="H7" i="109"/>
  <c r="G63" i="108"/>
  <c r="F63" i="108"/>
  <c r="F59" i="108"/>
  <c r="H58" i="108"/>
  <c r="H52" i="108"/>
  <c r="H50" i="108"/>
  <c r="G47" i="108"/>
  <c r="H48" i="108"/>
  <c r="H44" i="108"/>
  <c r="H40" i="108"/>
  <c r="H35" i="108"/>
  <c r="H34" i="108"/>
  <c r="H33" i="108"/>
  <c r="H31" i="108"/>
  <c r="H29" i="108"/>
  <c r="G27" i="108"/>
  <c r="H26" i="108"/>
  <c r="H25" i="108"/>
  <c r="G24" i="108"/>
  <c r="F24" i="108"/>
  <c r="G19" i="108"/>
  <c r="H18" i="108"/>
  <c r="G15" i="108"/>
  <c r="H14" i="108"/>
  <c r="H13" i="108"/>
  <c r="H12" i="108"/>
  <c r="H11" i="108"/>
  <c r="C14" i="110" l="1"/>
  <c r="H38" i="110"/>
  <c r="H8" i="110"/>
  <c r="D14" i="110"/>
  <c r="H63" i="108"/>
  <c r="G14" i="110"/>
  <c r="H17" i="108"/>
  <c r="H62" i="108"/>
  <c r="H24" i="109"/>
  <c r="H56" i="108"/>
  <c r="H42" i="108"/>
  <c r="H57" i="108"/>
  <c r="H65" i="108"/>
  <c r="H33" i="109"/>
  <c r="H21" i="108"/>
  <c r="F68" i="108"/>
  <c r="H66" i="108"/>
  <c r="H35" i="109"/>
  <c r="H38" i="108"/>
  <c r="H67" i="108"/>
  <c r="H9" i="108"/>
  <c r="H23" i="108"/>
  <c r="C29" i="109"/>
  <c r="H43" i="108"/>
  <c r="H9" i="109"/>
  <c r="H20" i="109"/>
  <c r="H24" i="108"/>
  <c r="F6" i="109"/>
  <c r="H21" i="109"/>
  <c r="H32" i="109"/>
  <c r="H8" i="108"/>
  <c r="H20" i="108"/>
  <c r="H40" i="109"/>
  <c r="G7" i="108"/>
  <c r="H32" i="108"/>
  <c r="H39" i="108"/>
  <c r="H45" i="108"/>
  <c r="H51" i="108"/>
  <c r="H17" i="109"/>
  <c r="F34" i="109"/>
  <c r="H41" i="109"/>
  <c r="G30" i="108"/>
  <c r="G41" i="108"/>
  <c r="H23" i="109"/>
  <c r="F47" i="108"/>
  <c r="H46" i="108"/>
  <c r="G59" i="108"/>
  <c r="G6" i="109"/>
  <c r="H17" i="110"/>
  <c r="H10" i="108"/>
  <c r="H16" i="108"/>
  <c r="H22" i="108"/>
  <c r="H28" i="108"/>
  <c r="H61" i="108"/>
  <c r="F29" i="109"/>
  <c r="H36" i="109"/>
  <c r="F14" i="110"/>
  <c r="H37" i="109"/>
  <c r="H13" i="109"/>
  <c r="H10" i="109"/>
  <c r="H14" i="109"/>
  <c r="H18" i="109"/>
  <c r="H22" i="109"/>
  <c r="H26" i="109"/>
  <c r="H30" i="109"/>
  <c r="H38" i="109"/>
  <c r="H42" i="109"/>
  <c r="H15" i="109"/>
  <c r="H19" i="109"/>
  <c r="D29" i="109"/>
  <c r="H60" i="108"/>
  <c r="H64" i="108"/>
  <c r="H55" i="108"/>
  <c r="H49" i="108"/>
  <c r="F41" i="108"/>
  <c r="F7" i="108"/>
  <c r="F15" i="108"/>
  <c r="F19" i="108"/>
  <c r="F27" i="108"/>
  <c r="F30" i="108"/>
  <c r="H29" i="109" l="1"/>
  <c r="G53" i="108"/>
  <c r="H15" i="108"/>
  <c r="H19" i="108"/>
  <c r="H27" i="108"/>
  <c r="H34" i="109"/>
  <c r="G68" i="108"/>
  <c r="G36" i="108"/>
  <c r="H47" i="108"/>
  <c r="F43" i="109"/>
  <c r="H30" i="108"/>
  <c r="H6" i="109"/>
  <c r="H59" i="108"/>
  <c r="G43" i="109"/>
  <c r="H14" i="110"/>
  <c r="H41" i="108"/>
  <c r="F53" i="108"/>
  <c r="F36" i="108"/>
  <c r="H7" i="108"/>
  <c r="F45" i="109" l="1"/>
  <c r="G45" i="109"/>
  <c r="F69" i="108"/>
  <c r="G69" i="108"/>
  <c r="H68" i="108"/>
  <c r="H43" i="109"/>
  <c r="H53" i="108"/>
  <c r="H36" i="108"/>
  <c r="H45" i="109" l="1"/>
  <c r="H69" i="108"/>
  <c r="C40" i="69"/>
  <c r="C26" i="69"/>
  <c r="C23" i="69"/>
  <c r="C18" i="69"/>
  <c r="C14" i="69"/>
  <c r="C6" i="69"/>
  <c r="K24" i="93"/>
  <c r="J24" i="93"/>
  <c r="I24" i="93"/>
  <c r="H24" i="93"/>
  <c r="G24" i="93"/>
  <c r="F24" i="93"/>
  <c r="K23" i="93"/>
  <c r="J23" i="93"/>
  <c r="I23" i="93"/>
  <c r="H23" i="93"/>
  <c r="G23" i="93"/>
  <c r="F23" i="93"/>
  <c r="C52" i="69" l="1"/>
  <c r="K25" i="93"/>
  <c r="G25" i="93"/>
  <c r="H25" i="93"/>
  <c r="I25" i="93"/>
  <c r="J25" i="93"/>
  <c r="F25" i="93"/>
  <c r="C35" i="69"/>
  <c r="C33" i="97"/>
  <c r="G33" i="97"/>
  <c r="F33" i="97"/>
  <c r="E33" i="97"/>
  <c r="D33" i="97"/>
  <c r="G24" i="97"/>
  <c r="F24" i="97"/>
  <c r="E24" i="97"/>
  <c r="D24" i="97"/>
  <c r="C24" i="97"/>
  <c r="G14" i="97"/>
  <c r="F14" i="97"/>
  <c r="E14" i="97"/>
  <c r="D14" i="97"/>
  <c r="C14" i="97"/>
  <c r="G11" i="97"/>
  <c r="F11" i="97"/>
  <c r="E11" i="97"/>
  <c r="D11" i="97"/>
  <c r="C11" i="97"/>
  <c r="G8" i="97"/>
  <c r="F8" i="97"/>
  <c r="E8" i="97"/>
  <c r="D8" i="97"/>
  <c r="C8" i="97"/>
  <c r="H21" i="111"/>
  <c r="H20" i="111"/>
  <c r="H19" i="111"/>
  <c r="H18" i="111"/>
  <c r="H17" i="111"/>
  <c r="H16" i="111"/>
  <c r="H15" i="111"/>
  <c r="H14" i="111"/>
  <c r="H13" i="111"/>
  <c r="H12" i="111"/>
  <c r="H11" i="111"/>
  <c r="H10" i="111"/>
  <c r="H9" i="111"/>
  <c r="H8" i="111"/>
  <c r="G21" i="112"/>
  <c r="F21" i="112"/>
  <c r="E21" i="112"/>
  <c r="D21" i="112"/>
  <c r="C21" i="112"/>
  <c r="L22" i="116"/>
  <c r="H22" i="116"/>
  <c r="D22" i="116"/>
  <c r="C22" i="116"/>
  <c r="AA15" i="116"/>
  <c r="Z15" i="116"/>
  <c r="Y15" i="116"/>
  <c r="X15" i="116"/>
  <c r="W15" i="116"/>
  <c r="V15" i="116"/>
  <c r="U15" i="116"/>
  <c r="T15" i="116"/>
  <c r="S15" i="116"/>
  <c r="R15" i="116"/>
  <c r="Q15" i="116"/>
  <c r="P15" i="116"/>
  <c r="O15" i="116"/>
  <c r="N15" i="116"/>
  <c r="M15" i="116"/>
  <c r="L15" i="116"/>
  <c r="K15" i="116"/>
  <c r="J15" i="116"/>
  <c r="I15" i="116"/>
  <c r="H15" i="116"/>
  <c r="G15" i="116"/>
  <c r="F15" i="116"/>
  <c r="E15" i="116"/>
  <c r="D15" i="116"/>
  <c r="C15" i="116"/>
  <c r="AA8" i="116"/>
  <c r="Z8" i="116"/>
  <c r="Y8" i="116"/>
  <c r="X8" i="116"/>
  <c r="W8" i="116"/>
  <c r="V8" i="116"/>
  <c r="U8" i="116"/>
  <c r="T8" i="116"/>
  <c r="S8" i="116"/>
  <c r="R8" i="116"/>
  <c r="Q8" i="116"/>
  <c r="P8" i="116"/>
  <c r="O8" i="116"/>
  <c r="N8" i="116"/>
  <c r="M8" i="116"/>
  <c r="L8" i="116"/>
  <c r="K8" i="116"/>
  <c r="J8" i="116"/>
  <c r="I8" i="116"/>
  <c r="H8" i="116"/>
  <c r="G8" i="116"/>
  <c r="F8" i="116"/>
  <c r="E8" i="116"/>
  <c r="D8" i="116"/>
  <c r="C8" i="116"/>
  <c r="L33" i="118"/>
  <c r="K33" i="118"/>
  <c r="J33" i="118"/>
  <c r="I33" i="118"/>
  <c r="H33" i="118"/>
  <c r="G33" i="118"/>
  <c r="F33" i="118"/>
  <c r="E33" i="118"/>
  <c r="D33" i="118"/>
  <c r="C33" i="118"/>
  <c r="R19" i="120"/>
  <c r="Q19" i="120"/>
  <c r="P19" i="120"/>
  <c r="O19" i="120"/>
  <c r="N19" i="120"/>
  <c r="M19" i="120"/>
  <c r="L19" i="120"/>
  <c r="K19" i="120"/>
  <c r="J19" i="120"/>
  <c r="I19" i="120"/>
  <c r="H19" i="120"/>
  <c r="G19" i="120"/>
  <c r="F19" i="120"/>
  <c r="E19" i="120"/>
  <c r="D19" i="120"/>
  <c r="C19" i="120"/>
  <c r="D10" i="114"/>
  <c r="C10" i="114"/>
  <c r="D7" i="114"/>
  <c r="C7" i="114"/>
  <c r="C30" i="95"/>
  <c r="C26" i="95"/>
  <c r="C18" i="95"/>
  <c r="C8" i="95"/>
  <c r="C48" i="89"/>
  <c r="C44" i="89"/>
  <c r="C36" i="89"/>
  <c r="C32" i="89"/>
  <c r="C12" i="89"/>
  <c r="C6" i="89"/>
  <c r="E28" i="88"/>
  <c r="D28" i="88"/>
  <c r="C28" i="88"/>
  <c r="E25" i="88"/>
  <c r="D25" i="88"/>
  <c r="C25" i="88"/>
  <c r="E20" i="88"/>
  <c r="D20" i="88"/>
  <c r="C20" i="88"/>
  <c r="E16" i="88"/>
  <c r="D16" i="88"/>
  <c r="C16" i="88"/>
  <c r="E8" i="88"/>
  <c r="D8" i="88"/>
  <c r="C8" i="88"/>
  <c r="E42" i="110"/>
  <c r="E41" i="110"/>
  <c r="E40" i="110"/>
  <c r="E39" i="110"/>
  <c r="E38" i="110"/>
  <c r="E37" i="110"/>
  <c r="E36" i="110"/>
  <c r="E35" i="110"/>
  <c r="E34" i="110"/>
  <c r="E33" i="110"/>
  <c r="E32" i="110"/>
  <c r="E31" i="110"/>
  <c r="E30" i="110"/>
  <c r="E29" i="110"/>
  <c r="E28" i="110"/>
  <c r="E27" i="110"/>
  <c r="E26" i="110"/>
  <c r="E25" i="110"/>
  <c r="E24" i="110"/>
  <c r="E23" i="110"/>
  <c r="E22" i="110"/>
  <c r="E21" i="110"/>
  <c r="E20" i="110"/>
  <c r="E19" i="110"/>
  <c r="E18" i="110"/>
  <c r="E17" i="110"/>
  <c r="E16" i="110"/>
  <c r="E15" i="110"/>
  <c r="E14" i="110"/>
  <c r="E13" i="110"/>
  <c r="E12" i="110"/>
  <c r="E11" i="110"/>
  <c r="E10" i="110"/>
  <c r="E9" i="110"/>
  <c r="E8" i="110"/>
  <c r="E7" i="110"/>
  <c r="E6" i="110"/>
  <c r="E44" i="109"/>
  <c r="E42" i="109"/>
  <c r="E41" i="109"/>
  <c r="E40" i="109"/>
  <c r="E39" i="109"/>
  <c r="E38" i="109"/>
  <c r="D37" i="109"/>
  <c r="C37" i="109"/>
  <c r="E36" i="109"/>
  <c r="E35" i="109"/>
  <c r="D34" i="109"/>
  <c r="C34" i="109"/>
  <c r="E33" i="109"/>
  <c r="E32" i="109"/>
  <c r="E31" i="109"/>
  <c r="E30" i="109"/>
  <c r="E29" i="109"/>
  <c r="E28" i="109"/>
  <c r="E27" i="109"/>
  <c r="E26" i="109"/>
  <c r="E25" i="109"/>
  <c r="E24" i="109"/>
  <c r="E23" i="109"/>
  <c r="E22" i="109"/>
  <c r="E21" i="109"/>
  <c r="E20" i="109"/>
  <c r="E19" i="109"/>
  <c r="E18" i="109"/>
  <c r="E17" i="109"/>
  <c r="E16" i="109"/>
  <c r="E15" i="109"/>
  <c r="E14" i="109"/>
  <c r="D13" i="109"/>
  <c r="C13" i="109"/>
  <c r="E12" i="109"/>
  <c r="E11" i="109"/>
  <c r="E10" i="109"/>
  <c r="E9" i="109"/>
  <c r="E8" i="109"/>
  <c r="E7" i="109"/>
  <c r="D6" i="109"/>
  <c r="C6" i="109"/>
  <c r="E67" i="108"/>
  <c r="E66" i="108"/>
  <c r="E65" i="108"/>
  <c r="E64" i="108"/>
  <c r="D63" i="108"/>
  <c r="C63" i="108"/>
  <c r="E62" i="108"/>
  <c r="E61" i="108"/>
  <c r="E60" i="108"/>
  <c r="D59" i="108"/>
  <c r="C59" i="108"/>
  <c r="E58" i="108"/>
  <c r="E57" i="108"/>
  <c r="E56" i="108"/>
  <c r="E55" i="108"/>
  <c r="E52" i="108"/>
  <c r="E51" i="108"/>
  <c r="E50" i="108"/>
  <c r="E49" i="108"/>
  <c r="E48" i="108"/>
  <c r="D47" i="108"/>
  <c r="C47" i="108"/>
  <c r="E46" i="108"/>
  <c r="E45" i="108"/>
  <c r="E44" i="108"/>
  <c r="E43" i="108"/>
  <c r="E42" i="108"/>
  <c r="D41" i="108"/>
  <c r="C41" i="108"/>
  <c r="E40" i="108"/>
  <c r="E39" i="108"/>
  <c r="E38" i="108"/>
  <c r="E35" i="108"/>
  <c r="E34" i="108"/>
  <c r="E33" i="108"/>
  <c r="E32" i="108"/>
  <c r="E31" i="108"/>
  <c r="D30" i="108"/>
  <c r="C30" i="108"/>
  <c r="E29" i="108"/>
  <c r="E28" i="108"/>
  <c r="D27" i="108"/>
  <c r="C27" i="108"/>
  <c r="E26" i="108"/>
  <c r="E25" i="108"/>
  <c r="D24" i="108"/>
  <c r="C24" i="108"/>
  <c r="E23" i="108"/>
  <c r="E22" i="108"/>
  <c r="E21" i="108"/>
  <c r="E20" i="108"/>
  <c r="D19" i="108"/>
  <c r="C19" i="108"/>
  <c r="E18" i="108"/>
  <c r="E17" i="108"/>
  <c r="E16" i="108"/>
  <c r="D15" i="108"/>
  <c r="C15" i="108"/>
  <c r="E14" i="108"/>
  <c r="E13" i="108"/>
  <c r="E12" i="108"/>
  <c r="E11" i="108"/>
  <c r="E10" i="108"/>
  <c r="E9" i="108"/>
  <c r="E8" i="108"/>
  <c r="D7" i="108"/>
  <c r="C7" i="108"/>
  <c r="H21" i="91"/>
  <c r="H20" i="91"/>
  <c r="H19" i="91"/>
  <c r="H18" i="91"/>
  <c r="H17" i="91"/>
  <c r="H16" i="91"/>
  <c r="H15" i="91"/>
  <c r="H14" i="91"/>
  <c r="H13" i="91"/>
  <c r="H12" i="91"/>
  <c r="H11" i="91"/>
  <c r="H10" i="91"/>
  <c r="H9" i="91"/>
  <c r="H8" i="91"/>
  <c r="G37" i="97" l="1"/>
  <c r="G21" i="97"/>
  <c r="C31" i="89"/>
  <c r="C68" i="69"/>
  <c r="D15" i="114"/>
  <c r="H22" i="111"/>
  <c r="D43" i="109"/>
  <c r="C43" i="109"/>
  <c r="C53" i="89"/>
  <c r="C29" i="89"/>
  <c r="D37" i="88"/>
  <c r="E37" i="88"/>
  <c r="C37" i="88"/>
  <c r="E37" i="109"/>
  <c r="E34" i="109"/>
  <c r="E13" i="109"/>
  <c r="E6" i="109"/>
  <c r="E63" i="108"/>
  <c r="D68" i="108"/>
  <c r="C68" i="108"/>
  <c r="E59" i="108"/>
  <c r="E47" i="108"/>
  <c r="C53" i="108"/>
  <c r="D53" i="108"/>
  <c r="E30" i="108"/>
  <c r="E27" i="108"/>
  <c r="E24" i="108"/>
  <c r="E19" i="108"/>
  <c r="E15" i="108"/>
  <c r="D36" i="108"/>
  <c r="E7" i="108"/>
  <c r="C36" i="108"/>
  <c r="C15" i="114"/>
  <c r="C36" i="95"/>
  <c r="E41" i="108"/>
  <c r="C18" i="115"/>
  <c r="G39" i="97" l="1"/>
  <c r="C42" i="89"/>
  <c r="C5" i="73"/>
  <c r="D45" i="109"/>
  <c r="D69" i="108"/>
  <c r="E68" i="108"/>
  <c r="E53" i="108"/>
  <c r="C69" i="108"/>
  <c r="E36" i="108"/>
  <c r="C45" i="109"/>
  <c r="E43" i="109"/>
  <c r="C38" i="95"/>
  <c r="E69" i="108" l="1"/>
  <c r="C8" i="73"/>
  <c r="E45" i="109"/>
  <c r="E43" i="110"/>
  <c r="C22" i="111"/>
  <c r="C13" i="73" l="1"/>
  <c r="H7" i="112"/>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H7" i="113" l="1"/>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9" i="112"/>
  <c r="H10" i="112"/>
  <c r="H11" i="112"/>
  <c r="H12" i="112"/>
  <c r="H13" i="112"/>
  <c r="H14" i="112"/>
  <c r="H15" i="112"/>
  <c r="H16" i="112"/>
  <c r="H17" i="112"/>
  <c r="H18" i="112"/>
  <c r="H19" i="112"/>
  <c r="H20" i="112"/>
  <c r="H22" i="112"/>
  <c r="H23" i="112"/>
  <c r="D22" i="111"/>
  <c r="E22" i="111"/>
  <c r="F22" i="111"/>
  <c r="G22" i="111"/>
  <c r="H21" i="112" l="1"/>
  <c r="H34" i="113"/>
  <c r="B1" i="97" l="1"/>
  <c r="B1" i="95" l="1"/>
  <c r="B1" i="92"/>
  <c r="B1" i="93"/>
  <c r="B1" i="64"/>
  <c r="B1" i="90"/>
  <c r="B1" i="69"/>
  <c r="B1" i="94"/>
  <c r="B1" i="89"/>
  <c r="B1" i="73"/>
  <c r="B1" i="88"/>
  <c r="B1" i="52"/>
  <c r="B1" i="86"/>
  <c r="G5" i="86"/>
  <c r="F5" i="86"/>
  <c r="E5" i="86"/>
  <c r="D5" i="86"/>
  <c r="G5" i="84"/>
  <c r="F5" i="84"/>
  <c r="E5" i="84"/>
  <c r="D5" i="84"/>
  <c r="C5" i="84"/>
  <c r="E6" i="86" l="1"/>
  <c r="F6" i="86"/>
  <c r="G6" i="86"/>
  <c r="G13" i="86" l="1"/>
  <c r="F13" i="86"/>
  <c r="E13" i="86"/>
  <c r="B1" i="91"/>
  <c r="B1" i="84"/>
  <c r="D6" i="86" l="1"/>
  <c r="D13" i="86" l="1"/>
  <c r="C6" i="86"/>
  <c r="C13" i="86" l="1"/>
  <c r="N20" i="92"/>
  <c r="N19" i="92"/>
  <c r="E19" i="92"/>
  <c r="N18" i="92"/>
  <c r="E18" i="92"/>
  <c r="N17" i="92"/>
  <c r="E17" i="92"/>
  <c r="N16" i="92"/>
  <c r="E16" i="92"/>
  <c r="N15" i="92"/>
  <c r="N14" i="92" s="1"/>
  <c r="E15" i="92"/>
  <c r="M14" i="92"/>
  <c r="L14" i="92"/>
  <c r="K14" i="92"/>
  <c r="J14" i="92"/>
  <c r="I14" i="92"/>
  <c r="H14" i="92"/>
  <c r="G14" i="92"/>
  <c r="F14" i="92"/>
  <c r="E14" i="92"/>
  <c r="C14" i="92"/>
  <c r="N13" i="92"/>
  <c r="N12" i="92"/>
  <c r="E12" i="92"/>
  <c r="N11" i="92"/>
  <c r="E11" i="92"/>
  <c r="N10" i="92"/>
  <c r="E10" i="92"/>
  <c r="E7" i="92" s="1"/>
  <c r="N9" i="92"/>
  <c r="E9" i="92"/>
  <c r="N8" i="92"/>
  <c r="E8" i="92"/>
  <c r="M7" i="92"/>
  <c r="L7" i="92"/>
  <c r="L21" i="92" s="1"/>
  <c r="K7" i="92"/>
  <c r="K21" i="92" s="1"/>
  <c r="J7" i="92"/>
  <c r="J21" i="92" s="1"/>
  <c r="I7" i="92"/>
  <c r="I21" i="92" s="1"/>
  <c r="H7" i="92"/>
  <c r="G7" i="92"/>
  <c r="F7" i="92"/>
  <c r="F21" i="92" s="1"/>
  <c r="C7" i="92"/>
  <c r="E21" i="92" l="1"/>
  <c r="M21" i="92"/>
  <c r="N7" i="92"/>
  <c r="N21" i="92" s="1"/>
  <c r="G21" i="92"/>
  <c r="H21" i="92"/>
  <c r="C21" i="92"/>
  <c r="T21" i="64" l="1"/>
  <c r="U21" i="64"/>
  <c r="S21" i="64"/>
  <c r="C21" i="64"/>
  <c r="G22" i="91"/>
  <c r="F22" i="91"/>
  <c r="E22" i="91"/>
  <c r="D22" i="91"/>
  <c r="C22" i="91"/>
  <c r="H22" i="91" l="1"/>
  <c r="K22" i="90"/>
  <c r="L22" i="90"/>
  <c r="M22" i="90"/>
  <c r="N22" i="90"/>
  <c r="O22" i="90"/>
  <c r="P22" i="90"/>
  <c r="Q22" i="90"/>
  <c r="R22" i="90"/>
  <c r="S22" i="90"/>
  <c r="C22" i="90" l="1"/>
  <c r="D22" i="90" l="1"/>
  <c r="E22" i="90"/>
  <c r="F22" i="90"/>
  <c r="G22" i="90"/>
  <c r="H22" i="90"/>
  <c r="I22" i="90"/>
  <c r="J22" i="90"/>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<sst xmlns="http://schemas.openxmlformats.org/spreadsheetml/2006/main" count="1196" uniqueCount="741">
  <si>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</si>
  <si>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</si>
  <si>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</si>
  <si>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</si>
  <si>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</si>
  <si>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</si>
  <si>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</si>
  <si>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</si>
  <si>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</si>
  <si>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</si>
  <si>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</si>
  <si>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</si>
  <si>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</si>
  <si>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</si>
  <si>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</si>
  <si>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</si>
  <si>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</si>
  <si>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</si>
  <si>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</si>
  <si>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</si>
  <si>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</si>
  <si>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</si>
  <si>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</si>
  <si>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</si>
  <si>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</si>
  <si>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</si>
  <si>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</si>
  <si>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</si>
  <si>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</si>
  <si>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</si>
  <si>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</si>
  <si>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</si>
  <si>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</si>
  <si>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</si>
  <si>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</si>
  <si>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</si>
  <si>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</si>
  <si>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</si>
  <si>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</si>
  <si>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</si>
  <si>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</si>
  <si>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</si>
  <si>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</si>
  <si>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</si>
  <si>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</si>
  <si>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</si>
  <si>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</si>
  <si>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</si>
  <si>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</si>
  <si>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</si>
  <si>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</si>
  <si>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</si>
  <si>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</si>
  <si>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</si>
  <si>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</si>
  <si>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</si>
  <si>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</si>
  <si>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</si>
  <si>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</si>
  <si>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</si>
  <si>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</si>
  <si>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</si>
  <si>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</si>
  <si>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</si>
  <si>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</si>
  <si>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</si>
  <si>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</si>
  <si>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</si>
  <si>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</si>
  <si>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</si>
  <si>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</si>
  <si>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</si>
  <si>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</si>
  <si>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</si>
  <si>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</si>
  <si>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</si>
  <si>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</si>
  <si>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</si>
  <si>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</si>
  <si>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</si>
  <si>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</si>
  <si>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</si>
  <si>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</si>
  <si>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</si>
  <si>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</si>
  <si>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</si>
  <si>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</si>
  <si>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</si>
  <si>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</si>
  <si>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</si>
  <si>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</si>
  <si>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</si>
  <si>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</si>
  <si>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</si>
  <si>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</si>
  <si>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</si>
  <si>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</si>
  <si>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</si>
  <si>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</si>
  <si>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</si>
  <si>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</si>
  <si>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</si>
  <si>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</si>
  <si>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</si>
  <si>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</si>
  <si>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</si>
  <si>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</si>
  <si>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</si>
  <si>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</si>
  <si>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</si>
  <si>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</si>
  <si>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</si>
  <si>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</si>
  <si>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</si>
  <si>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</si>
  <si>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</si>
  <si>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</si>
  <si>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</si>
  <si>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</si>
  <si>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</si>
  <si>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</si>
  <si>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</si>
  <si>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</si>
  <si>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</si>
  <si>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</si>
  <si>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</si>
  <si>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</si>
  <si>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</si>
  <si>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</si>
  <si>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</si>
  <si>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</si>
  <si>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</si>
  <si>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</si>
  <si>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</si>
  <si>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</si>
  <si>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</si>
  <si>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</si>
  <si>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</si>
  <si>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</si>
  <si>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</si>
  <si>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</si>
  <si>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</si>
  <si>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</si>
  <si>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</si>
  <si>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</si>
  <si>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</si>
  <si>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</si>
  <si>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</si>
  <si>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</si>
  <si>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</si>
  <si>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</si>
  <si>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</si>
  <si>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</si>
  <si>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</si>
  <si>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</si>
  <si>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</si>
  <si>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</si>
  <si>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</si>
  <si>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</si>
  <si>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</si>
  <si>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</si>
  <si>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</si>
  <si>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</si>
  <si>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</si>
  <si>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</si>
  <si>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</si>
  <si>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</si>
  <si>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</si>
  <si>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</si>
  <si>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</si>
  <si>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</si>
  <si>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</si>
  <si>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</si>
  <si>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</si>
  <si>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</si>
  <si>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</si>
  <si>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</si>
  <si>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</si>
  <si>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</si>
  <si>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</si>
  <si>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</si>
  <si>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</si>
  <si>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</si>
  <si>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</si>
  <si>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</si>
  <si>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</si>
  <si>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</si>
  <si>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</si>
  <si>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</si>
  <si>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</si>
  <si>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</si>
  <si>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</si>
  <si>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</si>
  <si>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</si>
  <si>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</si>
  <si>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</si>
  <si>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</si>
  <si>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</si>
  <si>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</si>
  <si>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</si>
  <si>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</si>
  <si>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</si>
  <si>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</si>
  <si>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</si>
  <si>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</si>
  <si>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</si>
  <si>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</si>
  <si>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</si>
  <si>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</si>
  <si>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</si>
  <si>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</si>
  <si>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</si>
  <si>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</si>
  <si>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</si>
  <si>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</si>
  <si>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</si>
  <si>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</si>
  <si>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</si>
  <si>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</si>
  <si>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</si>
  <si>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</si>
  <si>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</si>
  <si>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</si>
  <si>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</si>
  <si>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</si>
  <si>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</si>
  <si>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</si>
  <si>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</si>
  <si>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</si>
  <si>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</si>
  <si>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</si>
  <si>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</si>
  <si>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</si>
  <si>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</si>
  <si>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</si>
  <si>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</si>
  <si>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</si>
  <si>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</si>
  <si>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</si>
  <si>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</si>
  <si>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</si>
  <si>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</si>
  <si>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</si>
  <si>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</si>
  <si>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</si>
  <si>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</si>
  <si>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</si>
  <si>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</si>
  <si>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</si>
  <si>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</si>
  <si>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</si>
  <si>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</si>
  <si>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</si>
  <si>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</si>
  <si>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</si>
  <si>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</si>
  <si>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</si>
  <si>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</si>
  <si>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</si>
  <si>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</si>
  <si>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</si>
  <si>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</si>
  <si>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</si>
  <si>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</si>
  <si>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</si>
  <si>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</si>
  <si>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</si>
  <si>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</si>
  <si>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</si>
  <si>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</si>
  <si>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</si>
  <si>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</si>
  <si>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</si>
  <si>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</si>
  <si>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</si>
  <si>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</si>
  <si>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</si>
  <si>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</si>
  <si>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</si>
  <si>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</si>
  <si>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</si>
  <si>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</si>
  <si>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</si>
  <si>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</si>
  <si>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</si>
  <si>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</si>
  <si>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</si>
  <si>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</si>
  <si>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</si>
  <si>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</si>
  <si>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</si>
  <si>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</si>
  <si>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</si>
  <si>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</si>
  <si>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</si>
  <si>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</si>
  <si>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</si>
  <si>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</si>
  <si>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</si>
  <si>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</si>
  <si>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</si>
  <si>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</si>
  <si>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</si>
  <si>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</si>
  <si>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</si>
  <si>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</si>
  <si>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</si>
  <si>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</si>
  <si>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</si>
  <si>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</si>
  <si>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</si>
  <si>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</si>
  <si>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</si>
  <si>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</si>
  <si>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</si>
  <si>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</si>
  <si>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</si>
  <si>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</si>
  <si>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</si>
  <si>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</si>
  <si>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</si>
  <si>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</si>
  <si>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</si>
  <si>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</si>
  <si>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</si>
  <si>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</si>
  <si>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</si>
  <si>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</si>
  <si>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</si>
  <si>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</si>
  <si>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</si>
  <si>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</si>
  <si>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</si>
  <si>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</si>
  <si>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</si>
  <si>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</si>
  <si>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</si>
  <si>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</si>
  <si>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</si>
  <si>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</si>
  <si>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</si>
  <si>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</si>
  <si>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</si>
  <si>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</si>
  <si>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</si>
  <si>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</si>
  <si>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</si>
  <si>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</si>
  <si>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</si>
  <si>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</si>
  <si>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</si>
  <si>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</si>
  <si>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</si>
  <si>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</si>
  <si>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</si>
  <si>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</si>
  <si>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</si>
  <si>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</si>
  <si>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</si>
  <si>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</si>
  <si>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</si>
  <si>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</si>
  <si>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</si>
  <si>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</si>
  <si>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</si>
  <si>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</si>
  <si>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</si>
  <si>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</si>
  <si>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</si>
  <si>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</si>
  <si>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</si>
  <si>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</si>
  <si>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</si>
  <si>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</si>
  <si>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</si>
  <si>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</si>
  <si>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</si>
  <si>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</si>
  <si>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</si>
  <si>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</si>
  <si>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</si>
  <si>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</si>
  <si>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</si>
  <si>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</si>
  <si>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</si>
  <si>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</si>
  <si>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</si>
  <si>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</si>
  <si>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</si>
  <si>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</si>
  <si>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</si>
  <si>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</si>
  <si>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</si>
  <si>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</si>
  <si>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</si>
  <si>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</si>
  <si>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</si>
  <si>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</si>
  <si>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</si>
  <si>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</si>
  <si>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</si>
  <si>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</si>
  <si>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</si>
  <si>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</si>
  <si>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</si>
  <si>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</si>
  <si>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</si>
  <si>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</si>
  <si>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</si>
  <si>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</si>
  <si>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</si>
  <si>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</si>
  <si>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</si>
  <si>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</si>
  <si>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</si>
  <si>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</si>
  <si>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</si>
  <si>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</si>
  <si>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</si>
  <si>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</si>
  <si>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</si>
  <si>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</si>
  <si>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</si>
  <si>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</si>
  <si>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</si>
  <si>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</si>
  <si>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</si>
  <si>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</si>
  <si>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</si>
  <si>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</si>
  <si>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</si>
  <si>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</si>
  <si>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</si>
  <si>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</si>
  <si>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</si>
  <si>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</si>
  <si>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</si>
  <si>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</si>
  <si>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</si>
  <si>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</si>
  <si>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</si>
  <si>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</si>
  <si>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</si>
  <si>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</si>
  <si>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</si>
  <si>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</si>
  <si>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</si>
  <si>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</si>
  <si>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</si>
  <si>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</si>
  <si>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</si>
  <si>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</si>
  <si>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</si>
  <si>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</si>
  <si>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</si>
  <si>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</si>
  <si>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</si>
  <si>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</si>
  <si>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</si>
  <si>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</si>
  <si>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</si>
  <si>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</si>
  <si>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</si>
  <si>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</si>
  <si>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</si>
  <si>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</si>
  <si>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</si>
  <si>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</si>
  <si>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</si>
  <si>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</si>
  <si>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</si>
  <si>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</si>
  <si>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</si>
  <si>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</si>
  <si>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</si>
  <si>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</si>
  <si>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</si>
  <si>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</si>
  <si>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</si>
  <si>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</si>
  <si>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</si>
  <si>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</si>
  <si>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</si>
  <si>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</si>
  <si>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</si>
  <si>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</si>
  <si>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</si>
  <si>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</si>
  <si>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</si>
  <si>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</si>
  <si>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</si>
  <si>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</si>
  <si>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</si>
  <si>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</si>
  <si>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</si>
  <si>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</si>
  <si>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</si>
  <si>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</si>
  <si>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</si>
  <si>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</si>
  <si>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</si>
  <si>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</si>
  <si>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</si>
  <si>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</si>
  <si>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</si>
  <si>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</si>
  <si>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</si>
  <si>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</si>
  <si>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</si>
  <si>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</si>
  <si>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</si>
  <si>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</si>
  <si>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</si>
  <si>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</si>
  <si>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</si>
  <si>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</si>
  <si>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</si>
  <si>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</si>
  <si>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</si>
  <si>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</si>
  <si>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</si>
  <si>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</si>
  <si>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</si>
  <si>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</si>
  <si>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</si>
  <si>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</si>
  <si>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</si>
  <si>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</si>
  <si>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</si>
  <si>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</si>
  <si>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</si>
  <si>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</si>
  <si>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</si>
  <si>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</si>
  <si>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</si>
  <si>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</si>
  <si>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</si>
  <si>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</si>
  <si>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</si>
  <si>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</si>
  <si>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</si>
  <si>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</si>
  <si>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</si>
  <si>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</si>
  <si>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</si>
  <si>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</si>
  <si>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</si>
  <si>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</si>
  <si>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</si>
  <si>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</si>
  <si>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</si>
  <si>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</si>
  <si>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</si>
  <si>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</si>
  <si>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</si>
  <si>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</si>
  <si>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</si>
  <si>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</si>
  <si>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</si>
  <si>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</si>
  <si>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</si>
  <si>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</si>
  <si>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</si>
  <si>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</si>
  <si>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</si>
  <si>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</si>
  <si>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</si>
  <si>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</si>
  <si>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</si>
  <si>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</si>
  <si>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</si>
  <si>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</si>
  <si>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</si>
  <si>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</si>
  <si>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</si>
  <si>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</si>
  <si>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</si>
  <si>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</si>
  <si>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</si>
  <si>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</si>
  <si>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</si>
  <si>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</si>
  <si>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</si>
  <si>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</si>
  <si>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</si>
  <si>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</si>
  <si>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</si>
  <si>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</si>
  <si>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</si>
  <si>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</si>
  <si>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</si>
  <si>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</si>
  <si>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</si>
  <si>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</si>
  <si>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</si>
  <si>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</si>
  <si>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</si>
  <si>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</si>
  <si>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</si>
  <si>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</si>
  <si>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</si>
  <si>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</si>
  <si>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</si>
  <si>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</si>
  <si>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</si>
  <si>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</si>
  <si>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</si>
  <si>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</si>
  <si>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</si>
  <si>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</si>
  <si>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</si>
  <si>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</si>
  <si>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</si>
  <si>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</si>
  <si>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</si>
  <si>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</si>
  <si>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</si>
  <si>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</si>
  <si>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</si>
  <si>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</si>
  <si>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</si>
  <si>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</si>
  <si>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</si>
  <si>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</si>
  <si>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</si>
  <si>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</si>
  <si>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</si>
  <si>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</si>
  <si>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</si>
  <si>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</si>
  <si>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</si>
  <si>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</si>
  <si>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</si>
  <si>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</si>
  <si>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</si>
  <si>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</si>
  <si>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</si>
  <si>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</si>
  <si>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</si>
  <si>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</si>
  <si>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</si>
  <si>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</si>
  <si>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</si>
  <si>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</si>
  <si>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</si>
  <si>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</si>
  <si>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</si>
  <si>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</si>
  <si>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</si>
  <si>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</si>
  <si>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</si>
  <si>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</si>
  <si>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</si>
  <si>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</si>
  <si>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</si>
  <si>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</si>
  <si>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</si>
  <si>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</si>
  <si>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</si>
  <si>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</si>
  <si>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</si>
  <si>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</si>
  <si>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</si>
  <si>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</si>
  <si>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</si>
  <si>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</si>
  <si>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</si>
  <si>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</si>
  <si>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</si>
  <si>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</si>
  <si>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</si>
  <si>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</si>
  <si>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</si>
  <si>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</si>
  <si>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</si>
  <si>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</si>
  <si>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</si>
  <si>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</si>
  <si>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</si>
  <si>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</si>
  <si>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</si>
  <si>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</si>
  <si>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</si>
  <si>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</si>
  <si>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</si>
  <si>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</si>
  <si>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</si>
  <si>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</si>
  <si>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</si>
  <si>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</si>
  <si>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</si>
  <si>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</si>
  <si>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</si>
  <si>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</si>
  <si>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</si>
  <si>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</si>
  <si>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</si>
  <si>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</si>
  <si>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</si>
  <si>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</si>
  <si>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</si>
  <si>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</si>
  <si>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</si>
  <si>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</si>
  <si>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</si>
  <si>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</si>
  <si>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</si>
  <si>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</si>
  <si>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</si>
  <si>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Cartu Bank</t>
  </si>
  <si>
    <t>Nato Khaindrava</t>
  </si>
  <si>
    <t>www.cartubank.ge</t>
  </si>
  <si>
    <t>Non-independent chair</t>
  </si>
  <si>
    <t>Lasha Megrelidze</t>
  </si>
  <si>
    <t>Independent member</t>
  </si>
  <si>
    <t>Besik Demetrashvili</t>
  </si>
  <si>
    <t>Non-independent member</t>
  </si>
  <si>
    <t>Zaza Verdzeuli</t>
  </si>
  <si>
    <t>Tea Jokhadze</t>
  </si>
  <si>
    <t>General Director</t>
  </si>
  <si>
    <t>Givi Lebanidze</t>
  </si>
  <si>
    <t>Deputy General Director - Financial Director</t>
  </si>
  <si>
    <t>Beka Kvaratskhelia</t>
  </si>
  <si>
    <t>Deputy General Director - Risk Director</t>
  </si>
  <si>
    <t xml:space="preserve">Zurab Gogua </t>
  </si>
  <si>
    <t>Deputy General Director - Commercial Director</t>
  </si>
  <si>
    <t>Giorgi Korsantia</t>
  </si>
  <si>
    <t>Deputy General Director - Information Technology Director</t>
  </si>
  <si>
    <t>Vakhtang Machavariani</t>
  </si>
  <si>
    <t>Deputy General Director - Administrative Director</t>
  </si>
  <si>
    <t xml:space="preserve">N(N)LP INTERNATIONAL CHARITY FUND "CARTU"                                                           </t>
  </si>
  <si>
    <t xml:space="preserve">Uta Ivanishvili </t>
  </si>
  <si>
    <t>Zurab Gelenidze</t>
  </si>
  <si>
    <t xml:space="preserve">Table 9 (Capital), N10 </t>
  </si>
  <si>
    <t>Table 9 (Capital), N28 &amp; N38</t>
  </si>
  <si>
    <t xml:space="preserve"> Table 9 (Capital), N2</t>
  </si>
  <si>
    <t>Table 9 (Capital), N27</t>
  </si>
  <si>
    <t>Table 9 (Capital), N8</t>
  </si>
  <si>
    <t>Table 9 (Capital), N5 &amp; N6</t>
  </si>
  <si>
    <t>Total value according to NBG's methodology* (with limits)</t>
  </si>
  <si>
    <t>Total value according to Basel methodology (with 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</si>
</sst>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8"/>
      <color theme="1"/>
      <name val="Arial"/>
      <family val="2"/>
    </font>
    <font>
      <b/>
      <sz val="1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u/>
      <sz val="12"/>
      <color indexed="12"/>
      <name val="Arial"/>
      <family val="2"/>
    </font>
    <font>
      <b/>
      <sz val="10"/>
      <color theme="1"/>
      <name val="Sylfaen"/>
      <family val="1"/>
    </font>
    <font>
      <sz val="10"/>
      <color theme="1"/>
      <name val="Sylfaen"/>
      <family val="1"/>
    </font>
    <font>
      <b/>
      <i/>
      <sz val="10"/>
      <color theme="1"/>
      <name val="Sylfaen"/>
      <family val="1"/>
    </font>
    <font>
      <i/>
      <sz val="10"/>
      <name val="Sylfaen"/>
      <family val="1"/>
    </font>
    <font>
      <sz val="10"/>
      <color rgb="FF333333"/>
      <name val="Calibri"/>
      <family val="2"/>
      <scheme val="minor"/>
    </font>
    <font>
      <b/>
      <sz val="9"/>
      <name val="Calibri"/>
      <family val="2"/>
      <scheme val="minor"/>
    </font>
    <font>
      <b/>
      <sz val="10"/>
      <color indexed="8"/>
      <name val="Calibri"/>
      <family val="2"/>
      <scheme val="minor"/>
    </font>
    <font>
      <sz val="10"/>
      <color indexed="8"/>
      <name val="Calibri"/>
      <family val="2"/>
      <scheme val="minor"/>
    </font>
    <font>
      <b/>
      <sz val="10"/>
      <color rgb="FF000000"/>
      <name val="Calibri"/>
      <family val="2"/>
      <scheme val="minor"/>
    </font>
    <font>
      <i/>
      <sz val="10"/>
      <name val="Calibri"/>
      <family val="2"/>
      <scheme val="minor"/>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0" tint="-0.14999847407452621"/>
        <bgColor indexed="64"/>
      </patternFill>
    </fill>
  </fills>
  <borders count="117">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s>
  <cellStyleXfs count="2096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4" applyNumberFormat="0" applyAlignment="0" applyProtection="0"/>
    <xf numFmtId="0" fontId="22" fillId="9" borderId="27"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168" fontId="23"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168" fontId="23"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169" fontId="23"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2" fillId="9" borderId="27"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2" fillId="9" borderId="27"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2" fillId="9" borderId="27"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2" fillId="9" borderId="27"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2" fillId="9" borderId="27"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2" fillId="9" borderId="27"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2" fillId="9" borderId="27"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0" fontId="21" fillId="64" borderId="34" applyNumberFormat="0" applyAlignment="0" applyProtection="0"/>
    <xf numFmtId="168" fontId="23" fillId="64" borderId="34" applyNumberFormat="0" applyAlignment="0" applyProtection="0"/>
    <xf numFmtId="169" fontId="23" fillId="64" borderId="34" applyNumberFormat="0" applyAlignment="0" applyProtection="0"/>
    <xf numFmtId="168" fontId="23" fillId="64" borderId="34" applyNumberFormat="0" applyAlignment="0" applyProtection="0"/>
    <xf numFmtId="168" fontId="23" fillId="64" borderId="34" applyNumberFormat="0" applyAlignment="0" applyProtection="0"/>
    <xf numFmtId="169" fontId="23" fillId="64" borderId="34" applyNumberFormat="0" applyAlignment="0" applyProtection="0"/>
    <xf numFmtId="168" fontId="23" fillId="64" borderId="34" applyNumberFormat="0" applyAlignment="0" applyProtection="0"/>
    <xf numFmtId="168" fontId="23" fillId="64" borderId="34" applyNumberFormat="0" applyAlignment="0" applyProtection="0"/>
    <xf numFmtId="169" fontId="23" fillId="64" borderId="34" applyNumberFormat="0" applyAlignment="0" applyProtection="0"/>
    <xf numFmtId="168" fontId="23" fillId="64" borderId="34" applyNumberFormat="0" applyAlignment="0" applyProtection="0"/>
    <xf numFmtId="168" fontId="23" fillId="64" borderId="34" applyNumberFormat="0" applyAlignment="0" applyProtection="0"/>
    <xf numFmtId="169" fontId="23" fillId="64" borderId="34" applyNumberFormat="0" applyAlignment="0" applyProtection="0"/>
    <xf numFmtId="168" fontId="23" fillId="64" borderId="34" applyNumberFormat="0" applyAlignment="0" applyProtection="0"/>
    <xf numFmtId="0" fontId="21" fillId="64" borderId="34" applyNumberFormat="0" applyAlignment="0" applyProtection="0"/>
    <xf numFmtId="0" fontId="24" fillId="65" borderId="35" applyNumberFormat="0" applyAlignment="0" applyProtection="0"/>
    <xf numFmtId="0" fontId="25" fillId="10" borderId="30" applyNumberFormat="0" applyAlignment="0" applyProtection="0"/>
    <xf numFmtId="168"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0" fontId="24"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0" fontId="25" fillId="10" borderId="30"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169" fontId="26" fillId="65" borderId="35" applyNumberFormat="0" applyAlignment="0" applyProtection="0"/>
    <xf numFmtId="168" fontId="26" fillId="65" borderId="35" applyNumberFormat="0" applyAlignment="0" applyProtection="0"/>
    <xf numFmtId="0" fontId="24" fillId="65" borderId="3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6">
      <alignment vertical="center"/>
    </xf>
    <xf numFmtId="38" fontId="9" fillId="0" borderId="36">
      <alignment vertical="center"/>
    </xf>
    <xf numFmtId="38" fontId="9" fillId="0" borderId="36">
      <alignment vertical="center"/>
    </xf>
    <xf numFmtId="38" fontId="9" fillId="0" borderId="36">
      <alignment vertical="center"/>
    </xf>
    <xf numFmtId="38" fontId="9" fillId="0" borderId="36">
      <alignment vertical="center"/>
    </xf>
    <xf numFmtId="38" fontId="9" fillId="0" borderId="36">
      <alignment vertical="center"/>
    </xf>
    <xf numFmtId="38" fontId="9" fillId="0" borderId="36">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6" applyNumberFormat="0" applyAlignment="0" applyProtection="0">
      <alignment horizontal="left" vertical="center"/>
    </xf>
    <xf numFmtId="0" fontId="37" fillId="0" borderId="26" applyNumberFormat="0" applyAlignment="0" applyProtection="0">
      <alignment horizontal="left" vertical="center"/>
    </xf>
    <xf numFmtId="168" fontId="37" fillId="0" borderId="26" applyNumberFormat="0" applyAlignment="0" applyProtection="0">
      <alignment horizontal="left" vertical="center"/>
    </xf>
    <xf numFmtId="0" fontId="37" fillId="0" borderId="8">
      <alignment horizontal="left" vertical="center"/>
    </xf>
    <xf numFmtId="0" fontId="37" fillId="0" borderId="8">
      <alignment horizontal="left" vertical="center"/>
    </xf>
    <xf numFmtId="168" fontId="37" fillId="0" borderId="8">
      <alignment horizontal="left" vertical="center"/>
    </xf>
    <xf numFmtId="0" fontId="38" fillId="0" borderId="37" applyNumberFormat="0" applyFill="0" applyAlignment="0" applyProtection="0"/>
    <xf numFmtId="169" fontId="38" fillId="0" borderId="37" applyNumberFormat="0" applyFill="0" applyAlignment="0" applyProtection="0"/>
    <xf numFmtId="0" fontId="38" fillId="0" borderId="37" applyNumberFormat="0" applyFill="0" applyAlignment="0" applyProtection="0"/>
    <xf numFmtId="168" fontId="38" fillId="0" borderId="37" applyNumberFormat="0" applyFill="0" applyAlignment="0" applyProtection="0"/>
    <xf numFmtId="168" fontId="38" fillId="0" borderId="37" applyNumberFormat="0" applyFill="0" applyAlignment="0" applyProtection="0"/>
    <xf numFmtId="168" fontId="38" fillId="0" borderId="37" applyNumberFormat="0" applyFill="0" applyAlignment="0" applyProtection="0"/>
    <xf numFmtId="169" fontId="38" fillId="0" borderId="37" applyNumberFormat="0" applyFill="0" applyAlignment="0" applyProtection="0"/>
    <xf numFmtId="168" fontId="38" fillId="0" borderId="37" applyNumberFormat="0" applyFill="0" applyAlignment="0" applyProtection="0"/>
    <xf numFmtId="168" fontId="38" fillId="0" borderId="37" applyNumberFormat="0" applyFill="0" applyAlignment="0" applyProtection="0"/>
    <xf numFmtId="169" fontId="38" fillId="0" borderId="37" applyNumberFormat="0" applyFill="0" applyAlignment="0" applyProtection="0"/>
    <xf numFmtId="168" fontId="38" fillId="0" borderId="37" applyNumberFormat="0" applyFill="0" applyAlignment="0" applyProtection="0"/>
    <xf numFmtId="168" fontId="38" fillId="0" borderId="37" applyNumberFormat="0" applyFill="0" applyAlignment="0" applyProtection="0"/>
    <xf numFmtId="169" fontId="38" fillId="0" borderId="37" applyNumberFormat="0" applyFill="0" applyAlignment="0" applyProtection="0"/>
    <xf numFmtId="168" fontId="38" fillId="0" borderId="37" applyNumberFormat="0" applyFill="0" applyAlignment="0" applyProtection="0"/>
    <xf numFmtId="168" fontId="38" fillId="0" borderId="37" applyNumberFormat="0" applyFill="0" applyAlignment="0" applyProtection="0"/>
    <xf numFmtId="169" fontId="38" fillId="0" borderId="37" applyNumberFormat="0" applyFill="0" applyAlignment="0" applyProtection="0"/>
    <xf numFmtId="168" fontId="38" fillId="0" borderId="37" applyNumberFormat="0" applyFill="0" applyAlignment="0" applyProtection="0"/>
    <xf numFmtId="0" fontId="38" fillId="0" borderId="37" applyNumberFormat="0" applyFill="0" applyAlignment="0" applyProtection="0"/>
    <xf numFmtId="0" fontId="39" fillId="0" borderId="38" applyNumberFormat="0" applyFill="0" applyAlignment="0" applyProtection="0"/>
    <xf numFmtId="169" fontId="39" fillId="0" borderId="38" applyNumberFormat="0" applyFill="0" applyAlignment="0" applyProtection="0"/>
    <xf numFmtId="0" fontId="39" fillId="0" borderId="38" applyNumberFormat="0" applyFill="0" applyAlignment="0" applyProtection="0"/>
    <xf numFmtId="168" fontId="39" fillId="0" borderId="38" applyNumberFormat="0" applyFill="0" applyAlignment="0" applyProtection="0"/>
    <xf numFmtId="168" fontId="39" fillId="0" borderId="38" applyNumberFormat="0" applyFill="0" applyAlignment="0" applyProtection="0"/>
    <xf numFmtId="168" fontId="39" fillId="0" borderId="38" applyNumberFormat="0" applyFill="0" applyAlignment="0" applyProtection="0"/>
    <xf numFmtId="169" fontId="39" fillId="0" borderId="38" applyNumberFormat="0" applyFill="0" applyAlignment="0" applyProtection="0"/>
    <xf numFmtId="168" fontId="39" fillId="0" borderId="38" applyNumberFormat="0" applyFill="0" applyAlignment="0" applyProtection="0"/>
    <xf numFmtId="168" fontId="39" fillId="0" borderId="38" applyNumberFormat="0" applyFill="0" applyAlignment="0" applyProtection="0"/>
    <xf numFmtId="169" fontId="39" fillId="0" borderId="38" applyNumberFormat="0" applyFill="0" applyAlignment="0" applyProtection="0"/>
    <xf numFmtId="168" fontId="39" fillId="0" borderId="38" applyNumberFormat="0" applyFill="0" applyAlignment="0" applyProtection="0"/>
    <xf numFmtId="168" fontId="39" fillId="0" borderId="38" applyNumberFormat="0" applyFill="0" applyAlignment="0" applyProtection="0"/>
    <xf numFmtId="169" fontId="39" fillId="0" borderId="38" applyNumberFormat="0" applyFill="0" applyAlignment="0" applyProtection="0"/>
    <xf numFmtId="168" fontId="39" fillId="0" borderId="38" applyNumberFormat="0" applyFill="0" applyAlignment="0" applyProtection="0"/>
    <xf numFmtId="168" fontId="39" fillId="0" borderId="38" applyNumberFormat="0" applyFill="0" applyAlignment="0" applyProtection="0"/>
    <xf numFmtId="169" fontId="39" fillId="0" borderId="38" applyNumberFormat="0" applyFill="0" applyAlignment="0" applyProtection="0"/>
    <xf numFmtId="168" fontId="39" fillId="0" borderId="38" applyNumberFormat="0" applyFill="0" applyAlignment="0" applyProtection="0"/>
    <xf numFmtId="0" fontId="39" fillId="0" borderId="38" applyNumberFormat="0" applyFill="0" applyAlignment="0" applyProtection="0"/>
    <xf numFmtId="0" fontId="40" fillId="0" borderId="39" applyNumberFormat="0" applyFill="0" applyAlignment="0" applyProtection="0"/>
    <xf numFmtId="169" fontId="40" fillId="0" borderId="39" applyNumberFormat="0" applyFill="0" applyAlignment="0" applyProtection="0"/>
    <xf numFmtId="0" fontId="40" fillId="0" borderId="39" applyNumberFormat="0" applyFill="0" applyAlignment="0" applyProtection="0"/>
    <xf numFmtId="168" fontId="40" fillId="0" borderId="39" applyNumberFormat="0" applyFill="0" applyAlignment="0" applyProtection="0"/>
    <xf numFmtId="0" fontId="40" fillId="0" borderId="39" applyNumberFormat="0" applyFill="0" applyAlignment="0" applyProtection="0"/>
    <xf numFmtId="168" fontId="40" fillId="0" borderId="39" applyNumberFormat="0" applyFill="0" applyAlignment="0" applyProtection="0"/>
    <xf numFmtId="0" fontId="40" fillId="0" borderId="39" applyNumberFormat="0" applyFill="0" applyAlignment="0" applyProtection="0"/>
    <xf numFmtId="0" fontId="40" fillId="0" borderId="39" applyNumberFormat="0" applyFill="0" applyAlignment="0" applyProtection="0"/>
    <xf numFmtId="168" fontId="40" fillId="0" borderId="39" applyNumberFormat="0" applyFill="0" applyAlignment="0" applyProtection="0"/>
    <xf numFmtId="169" fontId="40" fillId="0" borderId="39" applyNumberFormat="0" applyFill="0" applyAlignment="0" applyProtection="0"/>
    <xf numFmtId="168" fontId="40" fillId="0" borderId="39" applyNumberFormat="0" applyFill="0" applyAlignment="0" applyProtection="0"/>
    <xf numFmtId="168" fontId="40" fillId="0" borderId="39" applyNumberFormat="0" applyFill="0" applyAlignment="0" applyProtection="0"/>
    <xf numFmtId="169" fontId="40" fillId="0" borderId="39" applyNumberFormat="0" applyFill="0" applyAlignment="0" applyProtection="0"/>
    <xf numFmtId="168" fontId="40" fillId="0" borderId="39" applyNumberFormat="0" applyFill="0" applyAlignment="0" applyProtection="0"/>
    <xf numFmtId="168" fontId="40" fillId="0" borderId="39" applyNumberFormat="0" applyFill="0" applyAlignment="0" applyProtection="0"/>
    <xf numFmtId="169" fontId="40" fillId="0" borderId="39" applyNumberFormat="0" applyFill="0" applyAlignment="0" applyProtection="0"/>
    <xf numFmtId="168" fontId="40" fillId="0" borderId="39" applyNumberFormat="0" applyFill="0" applyAlignment="0" applyProtection="0"/>
    <xf numFmtId="168" fontId="40" fillId="0" borderId="39" applyNumberFormat="0" applyFill="0" applyAlignment="0" applyProtection="0"/>
    <xf numFmtId="169" fontId="40" fillId="0" borderId="39" applyNumberFormat="0" applyFill="0" applyAlignment="0" applyProtection="0"/>
    <xf numFmtId="168" fontId="40" fillId="0" borderId="39" applyNumberFormat="0" applyFill="0" applyAlignment="0" applyProtection="0"/>
    <xf numFmtId="0" fontId="40" fillId="0" borderId="39"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7"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7"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4" applyNumberFormat="0" applyAlignment="0" applyProtection="0"/>
    <xf numFmtId="0" fontId="50" fillId="8" borderId="27"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168" fontId="51"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168" fontId="51"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169" fontId="51"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50" fillId="8" borderId="27"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50" fillId="8" borderId="27"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50" fillId="8" borderId="27"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50" fillId="8" borderId="27"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50" fillId="8" borderId="27"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50" fillId="8" borderId="27"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50" fillId="8" borderId="27"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0" fontId="49" fillId="43" borderId="34" applyNumberFormat="0" applyAlignment="0" applyProtection="0"/>
    <xf numFmtId="168" fontId="51" fillId="43" borderId="34" applyNumberFormat="0" applyAlignment="0" applyProtection="0"/>
    <xf numFmtId="169" fontId="51" fillId="43" borderId="34" applyNumberFormat="0" applyAlignment="0" applyProtection="0"/>
    <xf numFmtId="168" fontId="51" fillId="43" borderId="34" applyNumberFormat="0" applyAlignment="0" applyProtection="0"/>
    <xf numFmtId="168" fontId="51" fillId="43" borderId="34" applyNumberFormat="0" applyAlignment="0" applyProtection="0"/>
    <xf numFmtId="169" fontId="51" fillId="43" borderId="34" applyNumberFormat="0" applyAlignment="0" applyProtection="0"/>
    <xf numFmtId="168" fontId="51" fillId="43" borderId="34" applyNumberFormat="0" applyAlignment="0" applyProtection="0"/>
    <xf numFmtId="168" fontId="51" fillId="43" borderId="34" applyNumberFormat="0" applyAlignment="0" applyProtection="0"/>
    <xf numFmtId="169" fontId="51" fillId="43" borderId="34" applyNumberFormat="0" applyAlignment="0" applyProtection="0"/>
    <xf numFmtId="168" fontId="51" fillId="43" borderId="34" applyNumberFormat="0" applyAlignment="0" applyProtection="0"/>
    <xf numFmtId="168" fontId="51" fillId="43" borderId="34" applyNumberFormat="0" applyAlignment="0" applyProtection="0"/>
    <xf numFmtId="169" fontId="51" fillId="43" borderId="34" applyNumberFormat="0" applyAlignment="0" applyProtection="0"/>
    <xf numFmtId="168" fontId="51" fillId="43" borderId="34" applyNumberFormat="0" applyAlignment="0" applyProtection="0"/>
    <xf numFmtId="0" fontId="49" fillId="43" borderId="34"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0" applyNumberFormat="0" applyFill="0" applyAlignment="0" applyProtection="0"/>
    <xf numFmtId="0" fontId="53" fillId="0" borderId="29"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0" fontId="52" fillId="0" borderId="40" applyNumberFormat="0" applyFill="0" applyAlignment="0" applyProtection="0"/>
    <xf numFmtId="0" fontId="53" fillId="0" borderId="29" applyNumberFormat="0" applyFill="0" applyAlignment="0" applyProtection="0"/>
    <xf numFmtId="0" fontId="53" fillId="0" borderId="29" applyNumberFormat="0" applyFill="0" applyAlignment="0" applyProtection="0"/>
    <xf numFmtId="0" fontId="53" fillId="0" borderId="29" applyNumberFormat="0" applyFill="0" applyAlignment="0" applyProtection="0"/>
    <xf numFmtId="0" fontId="53" fillId="0" borderId="29" applyNumberFormat="0" applyFill="0" applyAlignment="0" applyProtection="0"/>
    <xf numFmtId="0" fontId="53" fillId="0" borderId="29" applyNumberFormat="0" applyFill="0" applyAlignment="0" applyProtection="0"/>
    <xf numFmtId="0" fontId="53" fillId="0" borderId="29" applyNumberFormat="0" applyFill="0" applyAlignment="0" applyProtection="0"/>
    <xf numFmtId="0" fontId="53" fillId="0" borderId="29"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0" fontId="52" fillId="0" borderId="4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1"/>
    <xf numFmtId="169" fontId="9" fillId="0" borderId="41"/>
    <xf numFmtId="168" fontId="9" fillId="0" borderId="4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6"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6"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2"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168" fontId="2" fillId="0" borderId="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2" fillId="74" borderId="42" applyNumberFormat="0" applyFont="0" applyAlignment="0" applyProtection="0"/>
    <xf numFmtId="0" fontId="10" fillId="74" borderId="42" applyNumberFormat="0" applyFont="0" applyAlignment="0" applyProtection="0"/>
    <xf numFmtId="168" fontId="2" fillId="0" borderId="0"/>
    <xf numFmtId="0" fontId="10" fillId="74" borderId="42" applyNumberFormat="0" applyFont="0" applyAlignment="0" applyProtection="0"/>
    <xf numFmtId="0" fontId="10" fillId="74" borderId="42" applyNumberFormat="0" applyFont="0" applyAlignment="0" applyProtection="0"/>
    <xf numFmtId="0" fontId="2" fillId="74" borderId="42" applyNumberFormat="0" applyFont="0" applyAlignment="0" applyProtection="0"/>
    <xf numFmtId="0" fontId="2" fillId="74" borderId="42" applyNumberFormat="0" applyFont="0" applyAlignment="0" applyProtection="0"/>
    <xf numFmtId="0" fontId="10" fillId="74" borderId="42" applyNumberFormat="0" applyFont="0" applyAlignment="0" applyProtection="0"/>
    <xf numFmtId="0" fontId="2"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169" fontId="2" fillId="0" borderId="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2" fillId="74" borderId="42" applyNumberFormat="0" applyFont="0" applyAlignment="0" applyProtection="0"/>
    <xf numFmtId="0" fontId="2" fillId="0" borderId="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1" fillId="11" borderId="31"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10" fillId="74" borderId="42" applyNumberFormat="0" applyFont="0" applyAlignment="0" applyProtection="0"/>
    <xf numFmtId="0" fontId="2" fillId="74" borderId="42" applyNumberFormat="0" applyFont="0" applyAlignment="0" applyProtection="0"/>
    <xf numFmtId="0" fontId="2" fillId="74" borderId="42" applyNumberFormat="0" applyFont="0" applyAlignment="0" applyProtection="0"/>
    <xf numFmtId="169" fontId="2" fillId="0" borderId="0"/>
    <xf numFmtId="0" fontId="2" fillId="74" borderId="42" applyNumberFormat="0" applyFont="0" applyAlignment="0" applyProtection="0"/>
    <xf numFmtId="168" fontId="2" fillId="0" borderId="0"/>
    <xf numFmtId="0" fontId="2" fillId="74" borderId="42" applyNumberFormat="0" applyFont="0" applyAlignment="0" applyProtection="0"/>
    <xf numFmtId="168" fontId="2" fillId="0" borderId="0"/>
    <xf numFmtId="0" fontId="2" fillId="74" borderId="42" applyNumberFormat="0" applyFont="0" applyAlignment="0" applyProtection="0"/>
    <xf numFmtId="0" fontId="2" fillId="74" borderId="42" applyNumberFormat="0" applyFont="0" applyAlignment="0" applyProtection="0"/>
    <xf numFmtId="169" fontId="2" fillId="0" borderId="0"/>
    <xf numFmtId="168" fontId="2" fillId="0" borderId="0"/>
    <xf numFmtId="0" fontId="2" fillId="74" borderId="42" applyNumberFormat="0" applyFont="0" applyAlignment="0" applyProtection="0"/>
    <xf numFmtId="168" fontId="2" fillId="0" borderId="0"/>
    <xf numFmtId="0" fontId="2" fillId="74" borderId="42" applyNumberFormat="0" applyFont="0" applyAlignment="0" applyProtection="0"/>
    <xf numFmtId="0" fontId="2" fillId="74" borderId="42" applyNumberFormat="0" applyFont="0" applyAlignment="0" applyProtection="0"/>
    <xf numFmtId="169" fontId="2" fillId="0" borderId="0"/>
    <xf numFmtId="0" fontId="2" fillId="74" borderId="42" applyNumberFormat="0" applyFont="0" applyAlignment="0" applyProtection="0"/>
    <xf numFmtId="168" fontId="2" fillId="0" borderId="0"/>
    <xf numFmtId="0" fontId="2" fillId="74" borderId="42" applyNumberFormat="0" applyFont="0" applyAlignment="0" applyProtection="0"/>
    <xf numFmtId="168" fontId="2" fillId="0" borderId="0"/>
    <xf numFmtId="0" fontId="2" fillId="74" borderId="42" applyNumberFormat="0" applyFont="0" applyAlignment="0" applyProtection="0"/>
    <xf numFmtId="0" fontId="2" fillId="74" borderId="42" applyNumberFormat="0" applyFont="0" applyAlignment="0" applyProtection="0"/>
    <xf numFmtId="169" fontId="2" fillId="0" borderId="0"/>
    <xf numFmtId="168" fontId="2" fillId="0" borderId="0"/>
    <xf numFmtId="168" fontId="2" fillId="0" borderId="0"/>
    <xf numFmtId="0" fontId="2" fillId="74" borderId="42" applyNumberFormat="0" applyFont="0" applyAlignment="0" applyProtection="0"/>
    <xf numFmtId="0" fontId="2" fillId="74" borderId="42" applyNumberFormat="0" applyFont="0" applyAlignment="0" applyProtection="0"/>
    <xf numFmtId="0" fontId="2" fillId="74" borderId="42" applyNumberFormat="0" applyFont="0" applyAlignment="0" applyProtection="0"/>
    <xf numFmtId="0" fontId="2" fillId="74" borderId="4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3" applyNumberFormat="0" applyAlignment="0" applyProtection="0"/>
    <xf numFmtId="0" fontId="67" fillId="9" borderId="28"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168" fontId="68"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168" fontId="68"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169" fontId="68"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7" fillId="9" borderId="28"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7" fillId="9" borderId="28"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7" fillId="9" borderId="28"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7" fillId="9" borderId="28"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7" fillId="9" borderId="28"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7" fillId="9" borderId="28"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7" fillId="9" borderId="28"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168" fontId="68" fillId="64" borderId="43" applyNumberFormat="0" applyAlignment="0" applyProtection="0"/>
    <xf numFmtId="169" fontId="68" fillId="64" borderId="43" applyNumberFormat="0" applyAlignment="0" applyProtection="0"/>
    <xf numFmtId="168" fontId="68" fillId="64" borderId="43" applyNumberFormat="0" applyAlignment="0" applyProtection="0"/>
    <xf numFmtId="168" fontId="68" fillId="64" borderId="43" applyNumberFormat="0" applyAlignment="0" applyProtection="0"/>
    <xf numFmtId="169" fontId="68" fillId="64" borderId="43" applyNumberFormat="0" applyAlignment="0" applyProtection="0"/>
    <xf numFmtId="168" fontId="68" fillId="64" borderId="43" applyNumberFormat="0" applyAlignment="0" applyProtection="0"/>
    <xf numFmtId="168" fontId="68" fillId="64" borderId="43" applyNumberFormat="0" applyAlignment="0" applyProtection="0"/>
    <xf numFmtId="169" fontId="68" fillId="64" borderId="43" applyNumberFormat="0" applyAlignment="0" applyProtection="0"/>
    <xf numFmtId="168" fontId="68" fillId="64" borderId="43" applyNumberFormat="0" applyAlignment="0" applyProtection="0"/>
    <xf numFmtId="168" fontId="68" fillId="64" borderId="43" applyNumberFormat="0" applyAlignment="0" applyProtection="0"/>
    <xf numFmtId="169" fontId="68" fillId="64" borderId="43" applyNumberFormat="0" applyAlignment="0" applyProtection="0"/>
    <xf numFmtId="168" fontId="68" fillId="64" borderId="43" applyNumberFormat="0" applyAlignment="0" applyProtection="0"/>
    <xf numFmtId="0" fontId="66" fillId="64" borderId="43"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4" applyNumberFormat="0" applyFill="0" applyAlignment="0" applyProtection="0"/>
    <xf numFmtId="0" fontId="4" fillId="0" borderId="32"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168" fontId="77"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168" fontId="77"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169" fontId="77"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4" fillId="0" borderId="32"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4" fillId="0" borderId="32"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4" fillId="0" borderId="32"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4" fillId="0" borderId="32"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4" fillId="0" borderId="32"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4" fillId="0" borderId="32"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4" fillId="0" borderId="32"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168" fontId="77" fillId="0" borderId="44" applyNumberFormat="0" applyFill="0" applyAlignment="0" applyProtection="0"/>
    <xf numFmtId="169" fontId="77" fillId="0" borderId="44" applyNumberFormat="0" applyFill="0" applyAlignment="0" applyProtection="0"/>
    <xf numFmtId="168" fontId="77" fillId="0" borderId="44" applyNumberFormat="0" applyFill="0" applyAlignment="0" applyProtection="0"/>
    <xf numFmtId="168" fontId="77" fillId="0" borderId="44" applyNumberFormat="0" applyFill="0" applyAlignment="0" applyProtection="0"/>
    <xf numFmtId="169" fontId="77" fillId="0" borderId="44" applyNumberFormat="0" applyFill="0" applyAlignment="0" applyProtection="0"/>
    <xf numFmtId="168" fontId="77" fillId="0" borderId="44" applyNumberFormat="0" applyFill="0" applyAlignment="0" applyProtection="0"/>
    <xf numFmtId="168" fontId="77" fillId="0" borderId="44" applyNumberFormat="0" applyFill="0" applyAlignment="0" applyProtection="0"/>
    <xf numFmtId="169" fontId="77" fillId="0" borderId="44" applyNumberFormat="0" applyFill="0" applyAlignment="0" applyProtection="0"/>
    <xf numFmtId="168" fontId="77" fillId="0" borderId="44" applyNumberFormat="0" applyFill="0" applyAlignment="0" applyProtection="0"/>
    <xf numFmtId="168" fontId="77" fillId="0" borderId="44" applyNumberFormat="0" applyFill="0" applyAlignment="0" applyProtection="0"/>
    <xf numFmtId="169" fontId="77" fillId="0" borderId="44" applyNumberFormat="0" applyFill="0" applyAlignment="0" applyProtection="0"/>
    <xf numFmtId="168" fontId="77" fillId="0" borderId="44" applyNumberFormat="0" applyFill="0" applyAlignment="0" applyProtection="0"/>
    <xf numFmtId="0" fontId="30" fillId="0" borderId="44" applyNumberFormat="0" applyFill="0" applyAlignment="0" applyProtection="0"/>
    <xf numFmtId="0" fontId="8" fillId="0" borderId="45"/>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18" fillId="0" borderId="0"/>
    <xf numFmtId="43" fontId="1" fillId="0" borderId="0" applyFont="0" applyFill="0" applyBorder="0" applyAlignment="0" applyProtection="0"/>
  </cellStyleXfs>
  <cellXfs count="787">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4" xfId="0" applyFont="1" applyBorder="1" applyAlignment="1">
      <alignment horizontal="right" vertical="center" wrapText="1"/>
    </xf>
    <xf numFmtId="0" fontId="2" fillId="0" borderId="12" xfId="0" applyFont="1" applyBorder="1" applyAlignment="1">
      <alignment vertical="center" wrapText="1"/>
    </xf>
    <xf numFmtId="0" fontId="2" fillId="0" borderId="14" xfId="0" applyFont="1" applyBorder="1" applyAlignment="1">
      <alignment horizontal="center" vertical="center" wrapText="1"/>
    </xf>
    <xf numFmtId="0" fontId="2" fillId="0" borderId="3" xfId="0" applyFont="1" applyBorder="1" applyAlignment="1">
      <alignment vertical="center" wrapText="1"/>
    </xf>
    <xf numFmtId="0" fontId="2" fillId="0" borderId="0" xfId="0" applyFont="1" applyAlignment="1">
      <alignment horizontal="right"/>
    </xf>
    <xf numFmtId="0" fontId="87" fillId="0" borderId="0" xfId="0" applyFont="1"/>
    <xf numFmtId="0" fontId="46" fillId="0" borderId="0" xfId="0" applyFont="1" applyAlignment="1" applyProtection="1">
      <alignment horizontal="right"/>
      <protection locked="0"/>
    </xf>
    <xf numFmtId="0" fontId="84" fillId="0" borderId="14" xfId="0" applyFont="1" applyBorder="1" applyAlignment="1">
      <alignment horizontal="center" vertical="center" wrapText="1"/>
    </xf>
    <xf numFmtId="0" fontId="84" fillId="0" borderId="3" xfId="0" applyFont="1" applyBorder="1" applyAlignment="1">
      <alignment vertical="center" wrapText="1"/>
    </xf>
    <xf numFmtId="0" fontId="84" fillId="0" borderId="17" xfId="0" applyFont="1" applyBorder="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1" xfId="0" applyFont="1" applyBorder="1"/>
    <xf numFmtId="0" fontId="2" fillId="0" borderId="14" xfId="0" applyFont="1" applyBorder="1" applyAlignment="1">
      <alignment vertical="center"/>
    </xf>
    <xf numFmtId="0" fontId="2" fillId="0" borderId="7" xfId="0" applyFont="1" applyBorder="1" applyAlignment="1">
      <alignment wrapText="1"/>
    </xf>
    <xf numFmtId="0" fontId="84" fillId="0" borderId="16" xfId="0" applyFont="1" applyBorder="1"/>
    <xf numFmtId="0" fontId="85" fillId="0" borderId="0" xfId="0" applyFont="1" applyAlignment="1">
      <alignment wrapText="1"/>
    </xf>
    <xf numFmtId="0" fontId="2" fillId="0" borderId="16" xfId="0" applyFont="1" applyBorder="1"/>
    <xf numFmtId="0" fontId="2" fillId="0" borderId="16" xfId="0" applyFont="1" applyBorder="1" applyAlignment="1">
      <alignment wrapText="1"/>
    </xf>
    <xf numFmtId="0" fontId="2" fillId="0" borderId="17" xfId="0" applyFont="1" applyBorder="1"/>
    <xf numFmtId="0" fontId="2" fillId="0" borderId="20" xfId="0" applyFont="1" applyBorder="1" applyAlignment="1">
      <alignment wrapText="1"/>
    </xf>
    <xf numFmtId="0" fontId="84" fillId="0" borderId="33" xfId="0" applyFont="1" applyBorder="1"/>
    <xf numFmtId="0" fontId="46" fillId="0" borderId="0" xfId="11" applyFont="1" applyAlignment="1">
      <alignment horizontal="right"/>
    </xf>
    <xf numFmtId="0" fontId="45" fillId="0" borderId="12" xfId="11" applyFont="1" applyBorder="1" applyAlignment="1">
      <alignment horizontal="center" vertical="center"/>
    </xf>
    <xf numFmtId="0" fontId="45" fillId="0" borderId="13"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4" xfId="0" applyFont="1" applyBorder="1" applyAlignment="1">
      <alignment horizontal="center" vertical="center"/>
    </xf>
    <xf numFmtId="0" fontId="84" fillId="0" borderId="10" xfId="0" applyFont="1" applyBorder="1" applyAlignment="1">
      <alignment wrapText="1"/>
    </xf>
    <xf numFmtId="0" fontId="84" fillId="0" borderId="0" xfId="0" applyFont="1" applyAlignment="1">
      <alignment horizontal="center" vertical="center"/>
    </xf>
    <xf numFmtId="0" fontId="2" fillId="0" borderId="11"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3" xfId="2" applyNumberFormat="1" applyFont="1" applyFill="1" applyBorder="1" applyAlignment="1" applyProtection="1">
      <alignment horizontal="center" vertical="center"/>
      <protection locked="0"/>
    </xf>
    <xf numFmtId="0" fontId="2" fillId="0" borderId="14"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6"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6"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4"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18" xfId="13" applyFont="1" applyFill="1" applyBorder="1" applyAlignment="1" applyProtection="1">
      <alignment vertical="center" wrapText="1"/>
      <protection locked="0"/>
    </xf>
    <xf numFmtId="0" fontId="45" fillId="0" borderId="0" xfId="11" applyFont="1"/>
    <xf numFmtId="167" fontId="85" fillId="0" borderId="0" xfId="0" applyNumberFormat="1" applyFont="1" applyAlignment="1">
      <alignment horizontal="center"/>
    </xf>
    <xf numFmtId="0" fontId="84" fillId="0" borderId="14" xfId="0" applyFont="1" applyBorder="1" applyAlignment="1">
      <alignment vertical="center"/>
    </xf>
    <xf numFmtId="0" fontId="2" fillId="3" borderId="17" xfId="9" applyFont="1" applyFill="1" applyBorder="1" applyAlignment="1" applyProtection="1">
      <alignment horizontal="left" vertical="center"/>
      <protection locked="0"/>
    </xf>
    <xf numFmtId="0" fontId="45" fillId="3" borderId="18" xfId="16" applyFont="1" applyFill="1" applyBorder="1" applyProtection="1">
      <protection locked="0"/>
    </xf>
    <xf numFmtId="0" fontId="86" fillId="0" borderId="0" xfId="0" applyFont="1" applyAlignment="1">
      <alignment horizontal="center"/>
    </xf>
    <xf numFmtId="0" fontId="84" fillId="0" borderId="11" xfId="0" applyFont="1" applyBorder="1"/>
    <xf numFmtId="0" fontId="84" fillId="0" borderId="13" xfId="0" applyFont="1" applyBorder="1"/>
    <xf numFmtId="0" fontId="84" fillId="0" borderId="15" xfId="0" applyFont="1" applyBorder="1" applyAlignment="1">
      <alignment horizontal="center" vertical="center"/>
    </xf>
    <xf numFmtId="164" fontId="2" fillId="3" borderId="14"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5" xfId="1" applyNumberFormat="1" applyFont="1" applyFill="1" applyBorder="1" applyAlignment="1" applyProtection="1">
      <alignment horizontal="center" vertical="center" wrapText="1"/>
      <protection locked="0"/>
    </xf>
    <xf numFmtId="0" fontId="2" fillId="3" borderId="14" xfId="5" applyFill="1" applyBorder="1" applyAlignment="1" applyProtection="1">
      <alignment horizontal="right" vertical="center"/>
      <protection locked="0"/>
    </xf>
    <xf numFmtId="0" fontId="45" fillId="3" borderId="19" xfId="16" applyFont="1" applyFill="1" applyBorder="1" applyProtection="1">
      <protection locked="0"/>
    </xf>
    <xf numFmtId="0" fontId="84" fillId="0" borderId="12" xfId="0" applyFont="1" applyBorder="1"/>
    <xf numFmtId="0" fontId="87" fillId="0" borderId="0" xfId="0" applyFont="1" applyAlignment="1">
      <alignment wrapText="1"/>
    </xf>
    <xf numFmtId="0" fontId="84" fillId="0" borderId="14" xfId="0" applyFont="1" applyBorder="1"/>
    <xf numFmtId="0" fontId="84" fillId="0" borderId="3" xfId="0" applyFont="1" applyBorder="1"/>
    <xf numFmtId="0" fontId="84" fillId="0" borderId="51" xfId="0" applyFont="1" applyBorder="1" applyAlignment="1">
      <alignment wrapText="1"/>
    </xf>
    <xf numFmtId="0" fontId="84" fillId="0" borderId="17" xfId="0" applyFont="1" applyBorder="1"/>
    <xf numFmtId="0" fontId="86" fillId="0" borderId="18" xfId="0" applyFont="1" applyBorder="1"/>
    <xf numFmtId="193" fontId="45" fillId="36" borderId="18" xfId="16" applyNumberFormat="1" applyFont="1" applyFill="1" applyBorder="1" applyProtection="1">
      <protection locked="0"/>
    </xf>
    <xf numFmtId="0" fontId="84" fillId="0" borderId="49" xfId="0" applyFont="1" applyBorder="1" applyAlignment="1">
      <alignment horizontal="center"/>
    </xf>
    <xf numFmtId="0" fontId="84" fillId="0" borderId="50" xfId="0" applyFont="1" applyBorder="1" applyAlignment="1">
      <alignment horizontal="center"/>
    </xf>
    <xf numFmtId="0" fontId="84" fillId="0" borderId="12" xfId="0" applyFont="1" applyBorder="1" applyAlignment="1">
      <alignment horizontal="center"/>
    </xf>
    <xf numFmtId="0" fontId="84" fillId="0" borderId="13" xfId="0" applyFont="1" applyBorder="1" applyAlignment="1">
      <alignment horizontal="center"/>
    </xf>
    <xf numFmtId="0" fontId="87" fillId="0" borderId="0" xfId="0" applyFont="1" applyAlignment="1">
      <alignment horizontal="center"/>
    </xf>
    <xf numFmtId="0" fontId="2" fillId="3" borderId="14"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89" fillId="3" borderId="3" xfId="11" applyFont="1" applyFill="1" applyBorder="1" applyAlignment="1">
      <alignment horizontal="left" vertical="center"/>
    </xf>
    <xf numFmtId="0" fontId="88"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5" xfId="5" applyNumberFormat="1" applyFill="1" applyBorder="1" applyProtection="1">
      <protection locked="0"/>
    </xf>
    <xf numFmtId="0" fontId="89"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89"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88" fillId="0" borderId="3" xfId="11" applyFont="1" applyBorder="1" applyAlignment="1">
      <alignment wrapText="1"/>
    </xf>
    <xf numFmtId="193" fontId="2" fillId="0" borderId="3" xfId="1" applyNumberFormat="1" applyFont="1" applyFill="1" applyBorder="1" applyProtection="1">
      <protection locked="0"/>
    </xf>
    <xf numFmtId="0" fontId="89" fillId="3" borderId="3" xfId="9" applyFont="1" applyFill="1" applyBorder="1" applyAlignment="1" applyProtection="1">
      <alignment horizontal="left" vertical="center"/>
      <protection locked="0"/>
    </xf>
    <xf numFmtId="0" fontId="88" fillId="3" borderId="3" xfId="20961" applyFont="1" applyFill="1" applyBorder="1"/>
    <xf numFmtId="3" fontId="45" fillId="36" borderId="18" xfId="16" applyNumberFormat="1" applyFont="1" applyFill="1" applyBorder="1" applyProtection="1">
      <protection locked="0"/>
    </xf>
    <xf numFmtId="193" fontId="45" fillId="36" borderId="18" xfId="1" applyNumberFormat="1" applyFont="1" applyFill="1" applyBorder="1" applyAlignment="1" applyProtection="1">
      <protection locked="0"/>
    </xf>
    <xf numFmtId="193" fontId="2" fillId="3" borderId="18" xfId="5" applyNumberFormat="1" applyFill="1" applyBorder="1" applyProtection="1">
      <protection locked="0"/>
    </xf>
    <xf numFmtId="164" fontId="45" fillId="36" borderId="19" xfId="1" applyNumberFormat="1" applyFont="1" applyFill="1" applyBorder="1" applyAlignment="1" applyProtection="1">
      <protection locked="0"/>
    </xf>
    <xf numFmtId="193" fontId="84" fillId="0" borderId="0" xfId="0" applyNumberFormat="1" applyFont="1"/>
    <xf numFmtId="0" fontId="45" fillId="0" borderId="21" xfId="0" applyFont="1" applyBorder="1" applyAlignment="1">
      <alignment vertical="center" wrapText="1"/>
    </xf>
    <xf numFmtId="0" fontId="88"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0"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18" xfId="0" applyFont="1" applyBorder="1" applyAlignment="1">
      <alignment vertical="center" wrapText="1"/>
    </xf>
    <xf numFmtId="0" fontId="2" fillId="0" borderId="11" xfId="11" applyBorder="1" applyAlignment="1">
      <alignment vertical="center"/>
    </xf>
    <xf numFmtId="0" fontId="2" fillId="0" borderId="12" xfId="11" applyBorder="1" applyAlignment="1">
      <alignment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18" xfId="0" applyFont="1" applyFill="1" applyBorder="1" applyAlignment="1">
      <alignment wrapText="1"/>
    </xf>
    <xf numFmtId="0" fontId="84" fillId="0" borderId="11" xfId="0" applyFont="1" applyBorder="1" applyAlignment="1">
      <alignment horizontal="center" vertical="center"/>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1" xfId="0" applyFont="1" applyBorder="1" applyAlignment="1">
      <alignment horizontal="center" vertical="center" wrapText="1"/>
    </xf>
    <xf numFmtId="0" fontId="91" fillId="0" borderId="0" xfId="11" applyFont="1"/>
    <xf numFmtId="0" fontId="92"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2" fillId="0" borderId="15" xfId="1" applyNumberFormat="1" applyFont="1" applyFill="1" applyBorder="1" applyAlignment="1" applyProtection="1">
      <alignment horizontal="center" vertical="center" wrapText="1"/>
      <protection locked="0"/>
    </xf>
    <xf numFmtId="0" fontId="3" fillId="0" borderId="49" xfId="0" applyFont="1" applyBorder="1"/>
    <xf numFmtId="0" fontId="3" fillId="0" borderId="50" xfId="0" applyFont="1" applyBorder="1"/>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xf>
    <xf numFmtId="0" fontId="94" fillId="0" borderId="0" xfId="0" applyFont="1"/>
    <xf numFmtId="0" fontId="3" fillId="0" borderId="51" xfId="0" applyFont="1" applyBorder="1"/>
    <xf numFmtId="0" fontId="3" fillId="0" borderId="12" xfId="0" applyFont="1" applyBorder="1" applyAlignment="1">
      <alignment wrapText="1"/>
    </xf>
    <xf numFmtId="0" fontId="3" fillId="0" borderId="22" xfId="0" applyFont="1" applyBorder="1" applyAlignment="1">
      <alignment wrapText="1"/>
    </xf>
    <xf numFmtId="0" fontId="3" fillId="0" borderId="13" xfId="0" applyFont="1" applyBorder="1" applyAlignment="1">
      <alignment wrapText="1"/>
    </xf>
    <xf numFmtId="0" fontId="3" fillId="0" borderId="3" xfId="0" applyFont="1" applyBorder="1" applyAlignment="1">
      <alignment horizontal="center" vertical="center" wrapText="1"/>
    </xf>
    <xf numFmtId="9" fontId="3" fillId="0" borderId="15" xfId="20962" applyFont="1" applyBorder="1"/>
    <xf numFmtId="9" fontId="3" fillId="36" borderId="19" xfId="20962" applyFont="1" applyFill="1" applyBorder="1"/>
    <xf numFmtId="0" fontId="86" fillId="0" borderId="0" xfId="0" applyFont="1" applyAlignment="1">
      <alignment horizontal="center" wrapText="1"/>
    </xf>
    <xf numFmtId="0" fontId="84" fillId="0" borderId="56" xfId="0" applyFont="1" applyBorder="1" applyAlignment="1">
      <alignment vertical="center" wrapText="1"/>
    </xf>
    <xf numFmtId="193" fontId="86" fillId="36" borderId="18"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64" xfId="0" applyFont="1" applyFill="1" applyBorder="1" applyAlignment="1">
      <alignment wrapText="1"/>
    </xf>
    <xf numFmtId="0" fontId="93" fillId="0" borderId="0" xfId="0" applyFont="1" applyAlignment="1">
      <alignment wrapText="1"/>
    </xf>
    <xf numFmtId="0" fontId="2" fillId="0" borderId="0" xfId="0" applyFont="1" applyAlignment="1">
      <alignment wrapText="1"/>
    </xf>
    <xf numFmtId="0" fontId="96" fillId="3" borderId="66" xfId="0" applyFont="1" applyFill="1" applyBorder="1" applyAlignment="1">
      <alignment horizontal="left"/>
    </xf>
    <xf numFmtId="0" fontId="4" fillId="3" borderId="69" xfId="0" applyFont="1" applyFill="1" applyBorder="1" applyAlignment="1">
      <alignment vertical="center"/>
    </xf>
    <xf numFmtId="0" fontId="3" fillId="3" borderId="70" xfId="0" applyFont="1" applyFill="1" applyBorder="1" applyAlignment="1">
      <alignment vertical="center"/>
    </xf>
    <xf numFmtId="0" fontId="3" fillId="0" borderId="55"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3" borderId="51" xfId="0" applyFont="1" applyFill="1" applyBorder="1" applyAlignment="1">
      <alignment horizontal="center" vertical="center"/>
    </xf>
    <xf numFmtId="0" fontId="3" fillId="3" borderId="0" xfId="0" applyFont="1" applyFill="1" applyAlignment="1">
      <alignment vertical="center"/>
    </xf>
    <xf numFmtId="0" fontId="3" fillId="0" borderId="11" xfId="0" applyFont="1" applyBorder="1" applyAlignment="1">
      <alignment horizontal="center" vertical="center"/>
    </xf>
    <xf numFmtId="169" fontId="9" fillId="37" borderId="50" xfId="20" applyBorder="1"/>
    <xf numFmtId="0" fontId="3" fillId="0" borderId="72" xfId="0" applyFont="1" applyBorder="1" applyAlignment="1">
      <alignment horizontal="center" vertical="center"/>
    </xf>
    <xf numFmtId="169" fontId="9" fillId="37" borderId="20" xfId="20" applyBorder="1"/>
    <xf numFmtId="169" fontId="9" fillId="37" borderId="73" xfId="20" applyBorder="1"/>
    <xf numFmtId="169" fontId="9" fillId="37" borderId="21" xfId="20" applyBorder="1"/>
    <xf numFmtId="0" fontId="3" fillId="0" borderId="75" xfId="0" applyFont="1" applyBorder="1" applyAlignment="1">
      <alignment horizontal="center" vertical="center"/>
    </xf>
    <xf numFmtId="169" fontId="9" fillId="37" borderId="26" xfId="20" applyBorder="1"/>
    <xf numFmtId="0" fontId="4" fillId="0" borderId="0" xfId="0" applyFont="1" applyAlignment="1">
      <alignment horizontal="center"/>
    </xf>
    <xf numFmtId="0" fontId="86" fillId="0" borderId="68" xfId="0" applyFont="1" applyBorder="1" applyAlignment="1">
      <alignment horizontal="center" vertical="center" wrapText="1"/>
    </xf>
    <xf numFmtId="0" fontId="4" fillId="36" borderId="12" xfId="0" applyFont="1" applyFill="1" applyBorder="1" applyAlignment="1">
      <alignment horizontal="center" vertical="center" wrapText="1"/>
    </xf>
    <xf numFmtId="0" fontId="4" fillId="36" borderId="13" xfId="0" applyFont="1" applyFill="1" applyBorder="1" applyAlignment="1">
      <alignment horizontal="center" vertical="center" wrapText="1"/>
    </xf>
    <xf numFmtId="0" fontId="4" fillId="36" borderId="14" xfId="0" applyFont="1" applyFill="1" applyBorder="1" applyAlignment="1">
      <alignment horizontal="left" vertical="center" wrapText="1"/>
    </xf>
    <xf numFmtId="0" fontId="4" fillId="36" borderId="68" xfId="0" applyFont="1" applyFill="1" applyBorder="1" applyAlignment="1">
      <alignment horizontal="left" vertical="center" wrapText="1"/>
    </xf>
    <xf numFmtId="0" fontId="3" fillId="0" borderId="14" xfId="0" applyFont="1" applyBorder="1" applyAlignment="1">
      <alignment horizontal="right" vertical="center" wrapText="1"/>
    </xf>
    <xf numFmtId="0" fontId="97" fillId="0" borderId="14" xfId="0" applyFont="1" applyBorder="1" applyAlignment="1">
      <alignment horizontal="right" vertical="center" wrapText="1"/>
    </xf>
    <xf numFmtId="0" fontId="4" fillId="0" borderId="14"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97" fillId="0" borderId="0" xfId="0" applyFont="1" applyAlignment="1">
      <alignment horizontal="left" vertical="center"/>
    </xf>
    <xf numFmtId="49" fontId="98" fillId="0" borderId="17" xfId="5" applyNumberFormat="1" applyFont="1" applyBorder="1" applyAlignment="1" applyProtection="1">
      <alignment horizontal="left" vertical="center"/>
      <protection locked="0"/>
    </xf>
    <xf numFmtId="0" fontId="99" fillId="0" borderId="18" xfId="9" applyFont="1" applyBorder="1" applyAlignment="1" applyProtection="1">
      <alignment horizontal="left" vertical="center" wrapText="1"/>
      <protection locked="0"/>
    </xf>
    <xf numFmtId="0" fontId="6" fillId="0" borderId="67" xfId="17" applyFill="1" applyBorder="1" applyAlignment="1" applyProtection="1"/>
    <xf numFmtId="49" fontId="84" fillId="0" borderId="67"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82" xfId="20964" applyFont="1" applyFill="1" applyBorder="1">
      <alignment vertical="center"/>
    </xf>
    <xf numFmtId="0" fontId="45" fillId="76" borderId="83" xfId="20964" applyFont="1" applyFill="1" applyBorder="1">
      <alignment vertical="center"/>
    </xf>
    <xf numFmtId="0" fontId="45" fillId="76" borderId="80" xfId="20964" applyFont="1" applyFill="1" applyBorder="1">
      <alignment vertical="center"/>
    </xf>
    <xf numFmtId="0" fontId="101" fillId="70" borderId="79" xfId="20964" applyFont="1" applyFill="1" applyBorder="1" applyAlignment="1">
      <alignment horizontal="center" vertical="center"/>
    </xf>
    <xf numFmtId="0" fontId="101" fillId="70" borderId="80" xfId="20964" applyFont="1" applyFill="1" applyBorder="1" applyAlignment="1">
      <alignment horizontal="left" vertical="center" wrapText="1"/>
    </xf>
    <xf numFmtId="0" fontId="100" fillId="77" borderId="81" xfId="20964" applyFont="1" applyFill="1" applyBorder="1" applyAlignment="1">
      <alignment horizontal="center" vertical="center"/>
    </xf>
    <xf numFmtId="0" fontId="100" fillId="77" borderId="83" xfId="20964" applyFont="1" applyFill="1" applyBorder="1" applyAlignment="1">
      <alignment vertical="top" wrapText="1"/>
    </xf>
    <xf numFmtId="0" fontId="102" fillId="70" borderId="79" xfId="20964" applyFont="1" applyFill="1" applyBorder="1" applyAlignment="1">
      <alignment horizontal="center" vertical="center"/>
    </xf>
    <xf numFmtId="0" fontId="101" fillId="70" borderId="83" xfId="20964" applyFont="1" applyFill="1" applyBorder="1" applyAlignment="1">
      <alignment vertical="center" wrapText="1"/>
    </xf>
    <xf numFmtId="0" fontId="101" fillId="70" borderId="80" xfId="20964" applyFont="1" applyFill="1" applyBorder="1" applyAlignment="1">
      <alignment horizontal="left" vertical="center"/>
    </xf>
    <xf numFmtId="0" fontId="102" fillId="3" borderId="79" xfId="20964" applyFont="1" applyFill="1" applyBorder="1" applyAlignment="1">
      <alignment horizontal="center" vertical="center"/>
    </xf>
    <xf numFmtId="0" fontId="101" fillId="3" borderId="80" xfId="20964" applyFont="1" applyFill="1" applyBorder="1" applyAlignment="1">
      <alignment horizontal="left" vertical="center"/>
    </xf>
    <xf numFmtId="0" fontId="102" fillId="0" borderId="79" xfId="20964" applyFont="1" applyBorder="1" applyAlignment="1">
      <alignment horizontal="center" vertical="center"/>
    </xf>
    <xf numFmtId="0" fontId="101" fillId="0" borderId="80" xfId="20964" applyFont="1" applyBorder="1" applyAlignment="1">
      <alignment horizontal="left" vertical="center"/>
    </xf>
    <xf numFmtId="0" fontId="103" fillId="77" borderId="81" xfId="20964" applyFont="1" applyFill="1" applyBorder="1" applyAlignment="1">
      <alignment horizontal="center" vertical="center"/>
    </xf>
    <xf numFmtId="0" fontId="100" fillId="77" borderId="83" xfId="20964" applyFont="1" applyFill="1" applyBorder="1">
      <alignment vertical="center"/>
    </xf>
    <xf numFmtId="0" fontId="100" fillId="76" borderId="82" xfId="20964" applyFont="1" applyFill="1" applyBorder="1">
      <alignment vertical="center"/>
    </xf>
    <xf numFmtId="0" fontId="100" fillId="76" borderId="83" xfId="20964" applyFont="1" applyFill="1" applyBorder="1">
      <alignment vertical="center"/>
    </xf>
    <xf numFmtId="0" fontId="105" fillId="3" borderId="79" xfId="20964" applyFont="1" applyFill="1" applyBorder="1" applyAlignment="1">
      <alignment horizontal="center" vertical="center"/>
    </xf>
    <xf numFmtId="0" fontId="106" fillId="77" borderId="81" xfId="20964" applyFont="1" applyFill="1" applyBorder="1" applyAlignment="1">
      <alignment horizontal="center" vertical="center"/>
    </xf>
    <xf numFmtId="0" fontId="45" fillId="77" borderId="83" xfId="20964" applyFont="1" applyFill="1" applyBorder="1">
      <alignment vertical="center"/>
    </xf>
    <xf numFmtId="0" fontId="105" fillId="70" borderId="79" xfId="20964" applyFont="1" applyFill="1" applyBorder="1" applyAlignment="1">
      <alignment horizontal="center" vertical="center"/>
    </xf>
    <xf numFmtId="0" fontId="106" fillId="3" borderId="81" xfId="20964" applyFont="1" applyFill="1" applyBorder="1" applyAlignment="1">
      <alignment horizontal="center" vertical="center"/>
    </xf>
    <xf numFmtId="0" fontId="45" fillId="3" borderId="83" xfId="20964" applyFont="1" applyFill="1" applyBorder="1">
      <alignment vertical="center"/>
    </xf>
    <xf numFmtId="0" fontId="102" fillId="70" borderId="81" xfId="20964" applyFont="1" applyFill="1" applyBorder="1" applyAlignment="1">
      <alignment horizontal="center" vertical="center"/>
    </xf>
    <xf numFmtId="0" fontId="19" fillId="70" borderId="81" xfId="20964" applyFont="1" applyFill="1" applyBorder="1" applyAlignment="1">
      <alignment horizontal="center" vertical="center"/>
    </xf>
    <xf numFmtId="0" fontId="97" fillId="0" borderId="81" xfId="0" applyFont="1" applyBorder="1" applyAlignment="1">
      <alignment horizontal="left" vertical="center" wrapText="1"/>
    </xf>
    <xf numFmtId="0" fontId="4" fillId="36" borderId="81" xfId="0" applyFont="1" applyFill="1" applyBorder="1" applyAlignment="1">
      <alignment horizontal="left" vertical="center" wrapText="1"/>
    </xf>
    <xf numFmtId="0" fontId="3" fillId="0" borderId="81" xfId="0" applyFont="1" applyBorder="1" applyAlignment="1">
      <alignment horizontal="left" vertical="center" wrapText="1"/>
    </xf>
    <xf numFmtId="0" fontId="4" fillId="36" borderId="69" xfId="0" applyFont="1" applyFill="1" applyBorder="1" applyAlignment="1">
      <alignment vertical="center" wrapText="1"/>
    </xf>
    <xf numFmtId="0" fontId="4" fillId="36" borderId="80" xfId="0" applyFont="1" applyFill="1" applyBorder="1" applyAlignment="1">
      <alignment vertical="center" wrapText="1"/>
    </xf>
    <xf numFmtId="0" fontId="4" fillId="36" borderId="57" xfId="0" applyFont="1" applyFill="1" applyBorder="1" applyAlignment="1">
      <alignment vertical="center" wrapText="1"/>
    </xf>
    <xf numFmtId="0" fontId="4" fillId="36" borderId="25" xfId="0" applyFont="1" applyFill="1" applyBorder="1" applyAlignment="1">
      <alignment vertical="center" wrapText="1"/>
    </xf>
    <xf numFmtId="0" fontId="84" fillId="0" borderId="81" xfId="0" applyFont="1" applyBorder="1"/>
    <xf numFmtId="0" fontId="6" fillId="0" borderId="81" xfId="17" applyFill="1" applyBorder="1" applyAlignment="1" applyProtection="1">
      <alignment horizontal="left" vertical="center"/>
    </xf>
    <xf numFmtId="0" fontId="6" fillId="0" borderId="81" xfId="17" applyBorder="1" applyAlignment="1" applyProtection="1"/>
    <xf numFmtId="0" fontId="6" fillId="0" borderId="81" xfId="17" applyFill="1" applyBorder="1" applyAlignment="1" applyProtection="1">
      <alignment horizontal="left" vertical="center" wrapText="1"/>
    </xf>
    <xf numFmtId="0" fontId="6" fillId="0" borderId="81" xfId="17" applyFill="1" applyBorder="1" applyAlignment="1" applyProtection="1"/>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2" fillId="0" borderId="3" xfId="0" applyFont="1" applyBorder="1" applyAlignment="1">
      <alignment wrapText="1"/>
    </xf>
    <xf numFmtId="0" fontId="84" fillId="0" borderId="15" xfId="0" applyFont="1" applyBorder="1"/>
    <xf numFmtId="0" fontId="45" fillId="0" borderId="15" xfId="0" applyFont="1" applyBorder="1" applyAlignment="1">
      <alignment horizontal="center" vertical="center" wrapText="1"/>
    </xf>
    <xf numFmtId="0" fontId="2" fillId="0" borderId="12" xfId="0" applyFont="1" applyBorder="1" applyAlignment="1">
      <alignment horizontal="left" vertical="center" wrapText="1" indent="1"/>
    </xf>
    <xf numFmtId="0" fontId="2" fillId="0" borderId="13"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78" xfId="20" applyFont="1" applyBorder="1"/>
    <xf numFmtId="0" fontId="2" fillId="2" borderId="14" xfId="0" applyFont="1" applyFill="1" applyBorder="1" applyAlignment="1">
      <alignment horizontal="right" vertical="center"/>
    </xf>
    <xf numFmtId="0" fontId="45" fillId="0" borderId="14" xfId="0" applyFont="1" applyBorder="1" applyAlignment="1">
      <alignment horizontal="center" vertical="center" wrapText="1"/>
    </xf>
    <xf numFmtId="0" fontId="2" fillId="2" borderId="17" xfId="0" applyFont="1" applyFill="1" applyBorder="1" applyAlignment="1">
      <alignment horizontal="right" vertical="center"/>
    </xf>
    <xf numFmtId="0" fontId="4" fillId="0" borderId="0" xfId="0" applyFont="1" applyAlignment="1">
      <alignment horizontal="center" wrapText="1"/>
    </xf>
    <xf numFmtId="0" fontId="3" fillId="3" borderId="49" xfId="0" applyFont="1" applyFill="1" applyBorder="1"/>
    <xf numFmtId="0" fontId="3" fillId="3" borderId="84" xfId="0" applyFont="1" applyFill="1" applyBorder="1" applyAlignment="1">
      <alignment wrapText="1"/>
    </xf>
    <xf numFmtId="0" fontId="3" fillId="3" borderId="85" xfId="0" applyFont="1" applyFill="1" applyBorder="1"/>
    <xf numFmtId="0" fontId="4" fillId="3" borderId="63" xfId="0" applyFont="1" applyFill="1" applyBorder="1" applyAlignment="1">
      <alignment horizontal="center" wrapText="1"/>
    </xf>
    <xf numFmtId="0" fontId="3" fillId="3" borderId="51" xfId="0" applyFont="1" applyFill="1" applyBorder="1"/>
    <xf numFmtId="0" fontId="3" fillId="3" borderId="78" xfId="0" applyFont="1" applyFill="1" applyBorder="1" applyAlignment="1">
      <alignment horizontal="center" vertical="center" wrapText="1"/>
    </xf>
    <xf numFmtId="0" fontId="3" fillId="0" borderId="14" xfId="0" applyFont="1" applyBorder="1"/>
    <xf numFmtId="164" fontId="3" fillId="0" borderId="68" xfId="7" applyNumberFormat="1" applyFont="1" applyBorder="1"/>
    <xf numFmtId="0" fontId="4" fillId="0" borderId="14" xfId="0" applyFont="1" applyBorder="1"/>
    <xf numFmtId="164" fontId="4" fillId="0" borderId="68" xfId="7" applyNumberFormat="1" applyFont="1" applyBorder="1"/>
    <xf numFmtId="0" fontId="107" fillId="3" borderId="51" xfId="0" applyFont="1" applyFill="1" applyBorder="1" applyAlignment="1">
      <alignment horizontal="left"/>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78" xfId="7" applyNumberFormat="1" applyFont="1" applyFill="1" applyBorder="1"/>
    <xf numFmtId="0" fontId="3" fillId="3" borderId="78" xfId="0" applyFont="1" applyFill="1" applyBorder="1"/>
    <xf numFmtId="0" fontId="4" fillId="0" borderId="17" xfId="0" applyFont="1" applyBorder="1"/>
    <xf numFmtId="0" fontId="4" fillId="0" borderId="18" xfId="0" applyFont="1" applyBorder="1" applyAlignment="1">
      <alignment wrapText="1"/>
    </xf>
    <xf numFmtId="10" fontId="4" fillId="0" borderId="19" xfId="20962" applyNumberFormat="1" applyFont="1" applyBorder="1"/>
    <xf numFmtId="0" fontId="2" fillId="2" borderId="72" xfId="0" applyFont="1" applyFill="1" applyBorder="1" applyAlignment="1">
      <alignment horizontal="right" vertical="center"/>
    </xf>
    <xf numFmtId="0" fontId="2" fillId="0" borderId="79" xfId="0" applyFont="1" applyBorder="1" applyAlignment="1">
      <alignment vertical="center" wrapText="1"/>
    </xf>
    <xf numFmtId="0" fontId="108" fillId="0" borderId="0" xfId="11" applyFont="1"/>
    <xf numFmtId="0" fontId="110" fillId="0" borderId="0" xfId="11" applyFont="1"/>
    <xf numFmtId="0" fontId="109" fillId="0" borderId="0" xfId="0" applyFont="1"/>
    <xf numFmtId="0" fontId="111" fillId="0" borderId="56" xfId="0" applyFont="1" applyBorder="1" applyAlignment="1">
      <alignment horizontal="left" vertical="center" wrapText="1"/>
    </xf>
    <xf numFmtId="0" fontId="6" fillId="0" borderId="96" xfId="17" applyBorder="1" applyAlignment="1" applyProtection="1"/>
    <xf numFmtId="0" fontId="109" fillId="0" borderId="0" xfId="0" applyFont="1" applyAlignment="1">
      <alignment horizontal="left" vertical="top" wrapText="1"/>
    </xf>
    <xf numFmtId="0" fontId="120" fillId="3" borderId="105" xfId="20966" applyFont="1" applyFill="1" applyBorder="1" applyAlignment="1">
      <alignment horizontal="left" vertical="center" wrapText="1" indent="1"/>
    </xf>
    <xf numFmtId="0" fontId="120" fillId="0" borderId="105" xfId="20966" applyFont="1" applyBorder="1" applyAlignment="1">
      <alignment horizontal="left" vertical="center" wrapText="1" indent="1"/>
    </xf>
    <xf numFmtId="0" fontId="121" fillId="0" borderId="105" xfId="20966" applyFont="1" applyBorder="1" applyAlignment="1">
      <alignment horizontal="left" vertical="center" wrapText="1"/>
    </xf>
    <xf numFmtId="0" fontId="121" fillId="0" borderId="105" xfId="0" applyFont="1" applyBorder="1" applyAlignment="1">
      <alignment vertical="center" wrapText="1"/>
    </xf>
    <xf numFmtId="0" fontId="123" fillId="0" borderId="105" xfId="20966" applyFont="1" applyBorder="1" applyAlignment="1">
      <alignment horizontal="center" vertical="center" wrapText="1"/>
    </xf>
    <xf numFmtId="0" fontId="121" fillId="3" borderId="105" xfId="20966" applyFont="1" applyFill="1" applyBorder="1" applyAlignment="1">
      <alignment horizontal="left" vertical="center" wrapText="1"/>
    </xf>
    <xf numFmtId="0" fontId="121" fillId="0" borderId="105" xfId="0" applyFont="1" applyBorder="1" applyAlignment="1">
      <alignment horizontal="left" vertical="center" wrapText="1"/>
    </xf>
    <xf numFmtId="0" fontId="0" fillId="0" borderId="0" xfId="0" applyAlignment="1">
      <alignment horizontal="center"/>
    </xf>
    <xf numFmtId="0" fontId="2" fillId="0" borderId="105" xfId="0" applyFont="1" applyBorder="1" applyAlignment="1">
      <alignment horizontal="center" vertical="center" wrapText="1"/>
    </xf>
    <xf numFmtId="0" fontId="100" fillId="0" borderId="108" xfId="0" applyFont="1" applyBorder="1" applyAlignment="1">
      <alignment vertical="center" wrapText="1"/>
    </xf>
    <xf numFmtId="0" fontId="2" fillId="0" borderId="108" xfId="0" applyFont="1" applyBorder="1" applyAlignment="1">
      <alignment horizontal="left" vertical="center" wrapText="1" indent="4"/>
    </xf>
    <xf numFmtId="0" fontId="45" fillId="0" borderId="108" xfId="0" applyFont="1" applyBorder="1" applyAlignment="1">
      <alignment vertical="center" wrapText="1"/>
    </xf>
    <xf numFmtId="0" fontId="2" fillId="0" borderId="105" xfId="0" applyFont="1" applyBorder="1" applyAlignment="1" applyProtection="1">
      <alignment horizontal="left" vertical="center" indent="11"/>
      <protection locked="0"/>
    </xf>
    <xf numFmtId="0" fontId="46" fillId="0" borderId="105" xfId="0" applyFont="1" applyBorder="1" applyAlignment="1" applyProtection="1">
      <alignment horizontal="left" vertical="center" indent="17"/>
      <protection locked="0"/>
    </xf>
    <xf numFmtId="0" fontId="107" fillId="0" borderId="105" xfId="0" applyFont="1" applyBorder="1" applyAlignment="1">
      <alignment vertical="center"/>
    </xf>
    <xf numFmtId="0" fontId="92" fillId="0" borderId="105" xfId="0" applyFont="1" applyBorder="1" applyAlignment="1">
      <alignment vertical="center" wrapText="1"/>
    </xf>
    <xf numFmtId="0" fontId="93" fillId="0" borderId="108" xfId="0" applyFont="1" applyBorder="1" applyAlignment="1">
      <alignment horizontal="left" vertical="center" wrapText="1"/>
    </xf>
    <xf numFmtId="0" fontId="2" fillId="0" borderId="108" xfId="0" applyFont="1" applyBorder="1" applyAlignment="1">
      <alignment horizontal="left" vertical="center" wrapText="1"/>
    </xf>
    <xf numFmtId="193" fontId="91" fillId="0" borderId="0" xfId="0" applyNumberFormat="1" applyFont="1" applyAlignment="1">
      <alignment horizontal="right"/>
    </xf>
    <xf numFmtId="0" fontId="120" fillId="3" borderId="105" xfId="0" applyFont="1" applyFill="1" applyBorder="1" applyAlignment="1">
      <alignment horizontal="left" vertical="center" wrapText="1" indent="1"/>
    </xf>
    <xf numFmtId="0" fontId="120" fillId="0" borderId="105" xfId="0" applyFont="1" applyBorder="1" applyAlignment="1">
      <alignment horizontal="left" vertical="center" wrapText="1" indent="1"/>
    </xf>
    <xf numFmtId="0" fontId="121" fillId="3" borderId="105" xfId="0" applyFont="1" applyFill="1" applyBorder="1" applyAlignment="1">
      <alignment horizontal="left" vertical="center" wrapText="1"/>
    </xf>
    <xf numFmtId="0" fontId="122" fillId="3" borderId="105" xfId="0" applyFont="1" applyFill="1" applyBorder="1" applyAlignment="1">
      <alignment horizontal="left" vertical="center" wrapText="1" indent="1"/>
    </xf>
    <xf numFmtId="0" fontId="124" fillId="0" borderId="105" xfId="0" applyFont="1" applyBorder="1" applyAlignment="1">
      <alignment horizontal="justify"/>
    </xf>
    <xf numFmtId="0" fontId="112" fillId="0" borderId="105" xfId="0" applyFont="1" applyBorder="1"/>
    <xf numFmtId="49" fontId="114" fillId="0" borderId="105" xfId="5" applyNumberFormat="1" applyFont="1" applyBorder="1" applyAlignment="1" applyProtection="1">
      <alignment horizontal="right" vertical="center"/>
      <protection locked="0"/>
    </xf>
    <xf numFmtId="0" fontId="113" fillId="3" borderId="105" xfId="13" applyFont="1" applyFill="1" applyBorder="1" applyAlignment="1" applyProtection="1">
      <alignment horizontal="left" vertical="center" wrapText="1"/>
      <protection locked="0"/>
    </xf>
    <xf numFmtId="49" fontId="113" fillId="3" borderId="105" xfId="5" applyNumberFormat="1" applyFont="1" applyFill="1" applyBorder="1" applyAlignment="1" applyProtection="1">
      <alignment horizontal="right" vertical="center"/>
      <protection locked="0"/>
    </xf>
    <xf numFmtId="0" fontId="113" fillId="0" borderId="105" xfId="13" applyFont="1" applyBorder="1" applyAlignment="1" applyProtection="1">
      <alignment horizontal="left" vertical="center" wrapText="1"/>
      <protection locked="0"/>
    </xf>
    <xf numFmtId="49" fontId="113" fillId="0" borderId="105" xfId="5" applyNumberFormat="1" applyFont="1" applyBorder="1" applyAlignment="1" applyProtection="1">
      <alignment horizontal="right" vertical="center"/>
      <protection locked="0"/>
    </xf>
    <xf numFmtId="0" fontId="115" fillId="0" borderId="105" xfId="13" applyFont="1" applyBorder="1" applyAlignment="1" applyProtection="1">
      <alignment horizontal="left" vertical="center" wrapText="1"/>
      <protection locked="0"/>
    </xf>
    <xf numFmtId="0" fontId="112" fillId="0" borderId="105" xfId="0" applyFont="1" applyBorder="1" applyAlignment="1">
      <alignment horizontal="center" vertical="center" wrapText="1"/>
    </xf>
    <xf numFmtId="43" fontId="93" fillId="0" borderId="0" xfId="7" applyFont="1"/>
    <xf numFmtId="0" fontId="109" fillId="0" borderId="0" xfId="0" applyFont="1" applyAlignment="1">
      <alignment wrapText="1"/>
    </xf>
    <xf numFmtId="0" fontId="108" fillId="0" borderId="105" xfId="0" applyFont="1" applyBorder="1"/>
    <xf numFmtId="0" fontId="108" fillId="0" borderId="105" xfId="0" applyFont="1" applyBorder="1" applyAlignment="1">
      <alignment horizontal="left" indent="8"/>
    </xf>
    <xf numFmtId="0" fontId="108" fillId="0" borderId="105" xfId="0" applyFont="1" applyBorder="1" applyAlignment="1">
      <alignment wrapText="1"/>
    </xf>
    <xf numFmtId="0" fontId="112" fillId="0" borderId="0" xfId="0" applyFont="1"/>
    <xf numFmtId="0" fontId="111" fillId="0" borderId="105" xfId="0" applyFont="1" applyBorder="1"/>
    <xf numFmtId="49" fontId="114" fillId="0" borderId="105" xfId="5" applyNumberFormat="1" applyFont="1" applyBorder="1" applyAlignment="1" applyProtection="1">
      <alignment horizontal="right" vertical="center" wrapText="1"/>
      <protection locked="0"/>
    </xf>
    <xf numFmtId="49" fontId="113" fillId="3" borderId="105" xfId="5" applyNumberFormat="1" applyFont="1" applyFill="1" applyBorder="1" applyAlignment="1" applyProtection="1">
      <alignment horizontal="right" vertical="center" wrapText="1"/>
      <protection locked="0"/>
    </xf>
    <xf numFmtId="49" fontId="113" fillId="0" borderId="105" xfId="5" applyNumberFormat="1" applyFont="1" applyBorder="1" applyAlignment="1" applyProtection="1">
      <alignment horizontal="right" vertical="center" wrapText="1"/>
      <protection locked="0"/>
    </xf>
    <xf numFmtId="0" fontId="108" fillId="0" borderId="105" xfId="0" applyFont="1" applyBorder="1" applyAlignment="1">
      <alignment horizontal="center" vertical="center" wrapText="1"/>
    </xf>
    <xf numFmtId="0" fontId="108" fillId="0" borderId="109" xfId="0" applyFont="1" applyBorder="1" applyAlignment="1">
      <alignment horizontal="center" vertical="center" wrapText="1"/>
    </xf>
    <xf numFmtId="0" fontId="108" fillId="0" borderId="105" xfId="0" applyFont="1" applyBorder="1" applyAlignment="1">
      <alignment horizontal="center" vertical="center"/>
    </xf>
    <xf numFmtId="0" fontId="108" fillId="0" borderId="0" xfId="0" applyFont="1"/>
    <xf numFmtId="0" fontId="108" fillId="0" borderId="0" xfId="0" applyFont="1" applyAlignment="1">
      <alignment wrapText="1"/>
    </xf>
    <xf numFmtId="14" fontId="108" fillId="0" borderId="0" xfId="0" applyNumberFormat="1" applyFont="1"/>
    <xf numFmtId="0" fontId="109" fillId="0" borderId="0" xfId="0" applyFont="1" applyAlignment="1">
      <alignment horizontal="left"/>
    </xf>
    <xf numFmtId="0" fontId="108" fillId="0" borderId="105" xfId="0" applyFont="1" applyBorder="1" applyAlignment="1">
      <alignment horizontal="left" vertical="center" wrapText="1"/>
    </xf>
    <xf numFmtId="0" fontId="111" fillId="0" borderId="105" xfId="0" applyFont="1" applyBorder="1" applyAlignment="1">
      <alignment horizontal="left" wrapText="1" indent="1"/>
    </xf>
    <xf numFmtId="0" fontId="111" fillId="0" borderId="105" xfId="0" applyFont="1" applyBorder="1" applyAlignment="1">
      <alignment horizontal="left" vertical="center" indent="1"/>
    </xf>
    <xf numFmtId="0" fontId="109" fillId="0" borderId="105" xfId="0" applyFont="1" applyBorder="1"/>
    <xf numFmtId="0" fontId="108" fillId="0" borderId="105" xfId="0" applyFont="1" applyBorder="1" applyAlignment="1">
      <alignment horizontal="left" wrapText="1" indent="1"/>
    </xf>
    <xf numFmtId="0" fontId="108" fillId="0" borderId="105" xfId="0" applyFont="1" applyBorder="1" applyAlignment="1">
      <alignment horizontal="left" indent="1"/>
    </xf>
    <xf numFmtId="0" fontId="108" fillId="0" borderId="105" xfId="0" applyFont="1" applyBorder="1" applyAlignment="1">
      <alignment horizontal="left" wrapText="1" indent="4"/>
    </xf>
    <xf numFmtId="0" fontId="108" fillId="0" borderId="105" xfId="0" applyFont="1" applyBorder="1" applyAlignment="1">
      <alignment horizontal="left" indent="3"/>
    </xf>
    <xf numFmtId="0" fontId="111" fillId="0" borderId="105" xfId="0" applyFont="1" applyBorder="1" applyAlignment="1">
      <alignment horizontal="left" indent="1"/>
    </xf>
    <xf numFmtId="0" fontId="112" fillId="0" borderId="6" xfId="0" applyFont="1" applyBorder="1"/>
    <xf numFmtId="0" fontId="109" fillId="0" borderId="105" xfId="0" applyFont="1" applyBorder="1" applyAlignment="1">
      <alignment horizontal="left" wrapText="1" indent="2"/>
    </xf>
    <xf numFmtId="0" fontId="109" fillId="0" borderId="105" xfId="0" applyFont="1" applyBorder="1" applyAlignment="1">
      <alignment horizontal="left" wrapText="1"/>
    </xf>
    <xf numFmtId="0" fontId="108" fillId="0" borderId="105" xfId="0" applyFont="1" applyBorder="1" applyAlignment="1">
      <alignment horizontal="center"/>
    </xf>
    <xf numFmtId="0" fontId="108" fillId="0" borderId="0" xfId="0" applyFont="1" applyAlignment="1">
      <alignment horizontal="center" vertical="center"/>
    </xf>
    <xf numFmtId="0" fontId="108" fillId="0" borderId="6" xfId="0" applyFont="1" applyBorder="1" applyAlignment="1">
      <alignment horizontal="center" vertical="center" wrapText="1"/>
    </xf>
    <xf numFmtId="0" fontId="108" fillId="0" borderId="6" xfId="0" applyFont="1" applyBorder="1" applyAlignment="1">
      <alignment wrapText="1"/>
    </xf>
    <xf numFmtId="0" fontId="108" fillId="0" borderId="0" xfId="0" applyFont="1" applyAlignment="1">
      <alignment horizontal="center" vertical="center" wrapText="1"/>
    </xf>
    <xf numFmtId="0" fontId="108" fillId="0" borderId="88" xfId="0" applyFont="1" applyBorder="1" applyAlignment="1">
      <alignment horizontal="center" vertical="center" wrapText="1"/>
    </xf>
    <xf numFmtId="0" fontId="108" fillId="0" borderId="108" xfId="0" applyFont="1" applyBorder="1" applyAlignment="1">
      <alignment horizontal="center" vertical="center" wrapText="1"/>
    </xf>
    <xf numFmtId="0" fontId="108" fillId="0" borderId="89" xfId="0" applyFont="1" applyBorder="1" applyAlignment="1">
      <alignment horizontal="center" vertical="center" wrapText="1"/>
    </xf>
    <xf numFmtId="49" fontId="108" fillId="0" borderId="19" xfId="0" applyNumberFormat="1" applyFont="1" applyBorder="1" applyAlignment="1">
      <alignment horizontal="left" wrapText="1" indent="1"/>
    </xf>
    <xf numFmtId="0" fontId="108" fillId="0" borderId="17" xfId="0" applyFont="1" applyBorder="1" applyAlignment="1">
      <alignment horizontal="left" wrapText="1" indent="1"/>
    </xf>
    <xf numFmtId="49" fontId="108" fillId="0" borderId="68" xfId="0" applyNumberFormat="1" applyFont="1" applyBorder="1" applyAlignment="1">
      <alignment horizontal="left" wrapText="1" indent="1"/>
    </xf>
    <xf numFmtId="0" fontId="108" fillId="0" borderId="14" xfId="0" applyFont="1" applyBorder="1" applyAlignment="1">
      <alignment horizontal="left" wrapText="1" indent="1"/>
    </xf>
    <xf numFmtId="49" fontId="108" fillId="0" borderId="14" xfId="0" applyNumberFormat="1" applyFont="1" applyBorder="1" applyAlignment="1">
      <alignment horizontal="left" wrapText="1" indent="3"/>
    </xf>
    <xf numFmtId="49" fontId="108" fillId="0" borderId="68" xfId="0" applyNumberFormat="1" applyFont="1" applyBorder="1" applyAlignment="1">
      <alignment horizontal="left" wrapText="1" indent="3"/>
    </xf>
    <xf numFmtId="49" fontId="108" fillId="0" borderId="14" xfId="0" applyNumberFormat="1" applyFont="1" applyBorder="1" applyAlignment="1">
      <alignment horizontal="left" wrapText="1" indent="2"/>
    </xf>
    <xf numFmtId="49" fontId="108" fillId="0" borderId="68" xfId="0" applyNumberFormat="1" applyFont="1" applyBorder="1" applyAlignment="1">
      <alignment horizontal="left" wrapText="1" indent="2"/>
    </xf>
    <xf numFmtId="49" fontId="108" fillId="0" borderId="68" xfId="0" applyNumberFormat="1" applyFont="1" applyBorder="1" applyAlignment="1">
      <alignment horizontal="left" vertical="top" wrapText="1" indent="2"/>
    </xf>
    <xf numFmtId="49" fontId="108" fillId="0" borderId="68" xfId="0" applyNumberFormat="1" applyFont="1" applyBorder="1" applyAlignment="1">
      <alignment horizontal="left" indent="1"/>
    </xf>
    <xf numFmtId="0" fontId="108" fillId="0" borderId="14" xfId="0" applyFont="1" applyBorder="1" applyAlignment="1">
      <alignment horizontal="left" indent="1"/>
    </xf>
    <xf numFmtId="49" fontId="108" fillId="0" borderId="14" xfId="0" applyNumberFormat="1" applyFont="1" applyBorder="1" applyAlignment="1">
      <alignment horizontal="left" indent="1"/>
    </xf>
    <xf numFmtId="49" fontId="108" fillId="0" borderId="14" xfId="0" applyNumberFormat="1" applyFont="1" applyBorder="1" applyAlignment="1">
      <alignment horizontal="left" indent="3"/>
    </xf>
    <xf numFmtId="49" fontId="108" fillId="0" borderId="68" xfId="0" applyNumberFormat="1" applyFont="1" applyBorder="1" applyAlignment="1">
      <alignment horizontal="left" indent="3"/>
    </xf>
    <xf numFmtId="0" fontId="108" fillId="0" borderId="14" xfId="0" applyFont="1" applyBorder="1" applyAlignment="1">
      <alignment horizontal="left" indent="2"/>
    </xf>
    <xf numFmtId="0" fontId="108" fillId="0" borderId="68" xfId="0" applyFont="1" applyBorder="1" applyAlignment="1">
      <alignment horizontal="left" indent="2"/>
    </xf>
    <xf numFmtId="0" fontId="108" fillId="0" borderId="68" xfId="0" applyFont="1" applyBorder="1" applyAlignment="1">
      <alignment horizontal="left" indent="1"/>
    </xf>
    <xf numFmtId="0" fontId="111" fillId="0" borderId="52" xfId="0" applyFont="1" applyBorder="1"/>
    <xf numFmtId="0" fontId="108" fillId="0" borderId="55" xfId="0" applyFont="1" applyBorder="1"/>
    <xf numFmtId="0" fontId="108" fillId="0" borderId="0" xfId="0" applyFont="1" applyAlignment="1">
      <alignment horizontal="left"/>
    </xf>
    <xf numFmtId="0" fontId="111" fillId="0" borderId="105" xfId="0" applyFont="1" applyBorder="1" applyAlignment="1">
      <alignment horizontal="left" vertical="center" wrapText="1"/>
    </xf>
    <xf numFmtId="0" fontId="113" fillId="0" borderId="0" xfId="0" applyFont="1"/>
    <xf numFmtId="0" fontId="91" fillId="0" borderId="0" xfId="0" applyFont="1" applyAlignment="1">
      <alignment wrapText="1"/>
    </xf>
    <xf numFmtId="0" fontId="113" fillId="0" borderId="105" xfId="0" applyFont="1" applyBorder="1"/>
    <xf numFmtId="0" fontId="111" fillId="0" borderId="105" xfId="0" applyFont="1" applyBorder="1" applyAlignment="1">
      <alignment horizontal="center" vertical="center" wrapText="1"/>
    </xf>
    <xf numFmtId="0" fontId="113" fillId="0" borderId="0" xfId="0" applyFont="1" applyAlignment="1">
      <alignment horizontal="center" vertical="center"/>
    </xf>
    <xf numFmtId="0" fontId="128" fillId="0" borderId="0" xfId="0" applyFont="1"/>
    <xf numFmtId="0" fontId="108" fillId="0" borderId="100" xfId="0" applyFont="1" applyBorder="1" applyAlignment="1">
      <alignment horizontal="left" vertical="center" wrapText="1" indent="1" readingOrder="1"/>
    </xf>
    <xf numFmtId="0" fontId="128" fillId="0" borderId="105" xfId="0" applyFont="1" applyBorder="1" applyAlignment="1">
      <alignment horizontal="left" indent="3"/>
    </xf>
    <xf numFmtId="0" fontId="111" fillId="0" borderId="105" xfId="0" applyFont="1" applyBorder="1" applyAlignment="1">
      <alignment vertical="center" wrapText="1" readingOrder="1"/>
    </xf>
    <xf numFmtId="0" fontId="128" fillId="0" borderId="105" xfId="0" applyFont="1" applyBorder="1" applyAlignment="1">
      <alignment horizontal="left" indent="2"/>
    </xf>
    <xf numFmtId="0" fontId="108" fillId="0" borderId="101" xfId="0" applyFont="1" applyBorder="1" applyAlignment="1">
      <alignment vertical="center" wrapText="1" readingOrder="1"/>
    </xf>
    <xf numFmtId="0" fontId="128" fillId="0" borderId="109" xfId="0" applyFont="1" applyBorder="1" applyAlignment="1">
      <alignment horizontal="left" indent="2"/>
    </xf>
    <xf numFmtId="0" fontId="108" fillId="0" borderId="100" xfId="0" applyFont="1" applyBorder="1" applyAlignment="1">
      <alignment vertical="center" wrapText="1" readingOrder="1"/>
    </xf>
    <xf numFmtId="0" fontId="108" fillId="0" borderId="99" xfId="0" applyFont="1" applyBorder="1" applyAlignment="1">
      <alignment vertical="center" wrapText="1" readingOrder="1"/>
    </xf>
    <xf numFmtId="0" fontId="128" fillId="0" borderId="6" xfId="0" applyFont="1" applyBorder="1"/>
    <xf numFmtId="0" fontId="130" fillId="70" borderId="105" xfId="17" applyFont="1" applyFill="1" applyBorder="1" applyAlignment="1" applyProtection="1">
      <alignment horizontal="left" vertical="center"/>
      <protection locked="0"/>
    </xf>
    <xf numFmtId="0" fontId="2" fillId="0" borderId="106" xfId="0" applyFont="1" applyBorder="1" applyAlignment="1">
      <alignment wrapText="1"/>
    </xf>
    <xf numFmtId="9" fontId="84" fillId="0" borderId="70" xfId="20962" applyFont="1" applyBorder="1"/>
    <xf numFmtId="193" fontId="3" fillId="0" borderId="105" xfId="0" applyNumberFormat="1" applyFont="1" applyBorder="1" applyAlignment="1" applyProtection="1">
      <alignment vertical="center" wrapText="1"/>
      <protection locked="0"/>
    </xf>
    <xf numFmtId="10" fontId="3" fillId="0" borderId="105" xfId="20962" applyNumberFormat="1" applyFont="1" applyBorder="1" applyAlignment="1" applyProtection="1">
      <alignment vertical="center" wrapText="1"/>
      <protection locked="0"/>
    </xf>
    <xf numFmtId="164" fontId="3" fillId="0" borderId="105" xfId="7" applyNumberFormat="1" applyFont="1" applyBorder="1" applyAlignment="1">
      <alignment vertical="center"/>
    </xf>
    <xf numFmtId="10" fontId="4" fillId="36" borderId="105" xfId="0" applyNumberFormat="1" applyFont="1" applyFill="1" applyBorder="1" applyAlignment="1">
      <alignment horizontal="center" vertical="center" wrapText="1"/>
    </xf>
    <xf numFmtId="164" fontId="101" fillId="0" borderId="105" xfId="948" applyNumberFormat="1" applyFont="1" applyFill="1" applyBorder="1" applyAlignment="1" applyProtection="1">
      <alignment horizontal="right" vertical="center"/>
      <protection locked="0"/>
    </xf>
    <xf numFmtId="164" fontId="101" fillId="77" borderId="105" xfId="948" applyNumberFormat="1" applyFont="1" applyFill="1" applyBorder="1" applyAlignment="1" applyProtection="1">
      <alignment horizontal="right" vertical="center"/>
    </xf>
    <xf numFmtId="164" fontId="45" fillId="76" borderId="108" xfId="948" applyNumberFormat="1" applyFont="1" applyFill="1" applyBorder="1" applyAlignment="1" applyProtection="1">
      <alignment horizontal="right" vertical="center"/>
      <protection locked="0"/>
    </xf>
    <xf numFmtId="164" fontId="100" fillId="76" borderId="108" xfId="948" applyNumberFormat="1" applyFont="1" applyFill="1" applyBorder="1" applyAlignment="1" applyProtection="1">
      <alignment horizontal="right" vertical="center"/>
      <protection locked="0"/>
    </xf>
    <xf numFmtId="164" fontId="101" fillId="3" borderId="105" xfId="948" applyNumberFormat="1" applyFont="1" applyFill="1" applyBorder="1" applyAlignment="1" applyProtection="1">
      <alignment horizontal="right" vertical="center"/>
      <protection locked="0"/>
    </xf>
    <xf numFmtId="10" fontId="101" fillId="77" borderId="105" xfId="20962" applyNumberFormat="1" applyFont="1" applyFill="1" applyBorder="1" applyAlignment="1" applyProtection="1">
      <alignment horizontal="right" vertical="center"/>
    </xf>
    <xf numFmtId="164" fontId="3" fillId="0" borderId="105" xfId="7" applyNumberFormat="1" applyFont="1" applyBorder="1"/>
    <xf numFmtId="169" fontId="9" fillId="37" borderId="105" xfId="20" applyBorder="1"/>
    <xf numFmtId="164" fontId="9" fillId="37" borderId="105" xfId="7" applyNumberFormat="1" applyFont="1" applyFill="1" applyBorder="1"/>
    <xf numFmtId="43" fontId="9" fillId="37" borderId="105" xfId="7" applyFont="1" applyFill="1" applyBorder="1"/>
    <xf numFmtId="164" fontId="109" fillId="0" borderId="105" xfId="7" applyNumberFormat="1" applyFont="1" applyBorder="1"/>
    <xf numFmtId="164" fontId="112" fillId="0" borderId="105" xfId="7" applyNumberFormat="1" applyFont="1" applyBorder="1"/>
    <xf numFmtId="164" fontId="108" fillId="0" borderId="105" xfId="7" applyNumberFormat="1" applyFont="1" applyBorder="1"/>
    <xf numFmtId="164" fontId="108" fillId="78" borderId="105" xfId="7" applyNumberFormat="1" applyFont="1" applyFill="1" applyBorder="1"/>
    <xf numFmtId="164" fontId="111" fillId="0" borderId="105" xfId="7" applyNumberFormat="1" applyFont="1" applyBorder="1"/>
    <xf numFmtId="164" fontId="108" fillId="0" borderId="105" xfId="7" applyNumberFormat="1" applyFont="1" applyBorder="1" applyAlignment="1">
      <alignment horizontal="left" indent="1"/>
    </xf>
    <xf numFmtId="164" fontId="111" fillId="81" borderId="105" xfId="7" applyNumberFormat="1" applyFont="1" applyFill="1" applyBorder="1"/>
    <xf numFmtId="164" fontId="111" fillId="0" borderId="105" xfId="7" applyNumberFormat="1" applyFont="1" applyBorder="1" applyAlignment="1">
      <alignment horizontal="left" vertical="center" wrapText="1"/>
    </xf>
    <xf numFmtId="164" fontId="113" fillId="0" borderId="105" xfId="7" applyNumberFormat="1" applyFont="1" applyBorder="1"/>
    <xf numFmtId="164" fontId="113" fillId="0" borderId="109" xfId="7" applyNumberFormat="1" applyFont="1" applyBorder="1"/>
    <xf numFmtId="14" fontId="2" fillId="0" borderId="0" xfId="0" applyNumberFormat="1" applyFont="1" applyAlignment="1">
      <alignment horizontal="left"/>
    </xf>
    <xf numFmtId="43" fontId="85" fillId="0" borderId="0" xfId="7" applyFont="1"/>
    <xf numFmtId="164" fontId="0" fillId="0" borderId="0" xfId="0" applyNumberFormat="1"/>
    <xf numFmtId="193" fontId="85" fillId="0" borderId="0" xfId="0" applyNumberFormat="1" applyFont="1"/>
    <xf numFmtId="43" fontId="85" fillId="0" borderId="0" xfId="0" applyNumberFormat="1" applyFont="1"/>
    <xf numFmtId="164" fontId="3" fillId="0" borderId="68" xfId="7" applyNumberFormat="1" applyFont="1" applyBorder="1" applyAlignment="1">
      <alignment horizontal="right" vertical="center" wrapText="1"/>
    </xf>
    <xf numFmtId="164" fontId="4" fillId="36" borderId="68" xfId="7" applyNumberFormat="1" applyFont="1" applyFill="1" applyBorder="1" applyAlignment="1">
      <alignment horizontal="right" vertical="center" wrapText="1"/>
    </xf>
    <xf numFmtId="164" fontId="4" fillId="36" borderId="68" xfId="7" applyNumberFormat="1" applyFont="1" applyFill="1" applyBorder="1" applyAlignment="1">
      <alignment horizontal="center" vertical="center" wrapText="1"/>
    </xf>
    <xf numFmtId="164" fontId="93" fillId="0" borderId="19" xfId="7" applyNumberFormat="1" applyFont="1" applyFill="1" applyBorder="1" applyAlignment="1" applyProtection="1">
      <alignment horizontal="right" vertical="center"/>
    </xf>
    <xf numFmtId="10" fontId="93" fillId="0" borderId="105" xfId="20962" applyNumberFormat="1" applyFont="1" applyFill="1" applyBorder="1" applyAlignment="1">
      <alignment horizontal="center" vertical="center" wrapText="1"/>
    </xf>
    <xf numFmtId="10" fontId="4" fillId="36" borderId="105" xfId="20962" applyNumberFormat="1" applyFont="1" applyFill="1" applyBorder="1" applyAlignment="1">
      <alignment horizontal="center" vertical="center" wrapText="1"/>
    </xf>
    <xf numFmtId="10" fontId="99" fillId="0" borderId="18" xfId="20962" applyNumberFormat="1" applyFont="1" applyFill="1" applyBorder="1" applyAlignment="1" applyProtection="1">
      <alignment horizontal="center" vertical="center"/>
    </xf>
    <xf numFmtId="164" fontId="132" fillId="0" borderId="105" xfId="7" applyNumberFormat="1" applyFont="1" applyBorder="1" applyAlignment="1">
      <alignment horizontal="center" vertical="center"/>
    </xf>
    <xf numFmtId="164" fontId="131" fillId="0" borderId="105" xfId="7" applyNumberFormat="1" applyFont="1" applyBorder="1" applyAlignment="1">
      <alignment horizontal="center" vertical="center"/>
    </xf>
    <xf numFmtId="164" fontId="131" fillId="0" borderId="105" xfId="7" applyNumberFormat="1" applyFont="1" applyBorder="1" applyAlignment="1">
      <alignment horizontal="center"/>
    </xf>
    <xf numFmtId="164" fontId="132" fillId="0" borderId="105" xfId="7" applyNumberFormat="1" applyFont="1" applyBorder="1" applyAlignment="1">
      <alignment horizontal="center"/>
    </xf>
    <xf numFmtId="164" fontId="132" fillId="0" borderId="105" xfId="7" applyNumberFormat="1" applyFont="1" applyBorder="1"/>
    <xf numFmtId="164" fontId="84" fillId="36" borderId="18" xfId="7" applyNumberFormat="1" applyFont="1" applyFill="1" applyBorder="1"/>
    <xf numFmtId="164" fontId="85" fillId="0" borderId="0" xfId="0" applyNumberFormat="1" applyFont="1"/>
    <xf numFmtId="164" fontId="84" fillId="0" borderId="0" xfId="0" applyNumberFormat="1" applyFont="1"/>
    <xf numFmtId="164" fontId="84" fillId="36" borderId="47" xfId="7" applyNumberFormat="1" applyFont="1" applyFill="1" applyBorder="1"/>
    <xf numFmtId="164" fontId="84" fillId="36" borderId="17" xfId="7" applyNumberFormat="1" applyFont="1" applyFill="1" applyBorder="1"/>
    <xf numFmtId="164" fontId="84" fillId="36" borderId="19" xfId="7" applyNumberFormat="1" applyFont="1" applyFill="1" applyBorder="1"/>
    <xf numFmtId="164" fontId="84" fillId="36" borderId="48" xfId="7" applyNumberFormat="1" applyFont="1" applyFill="1" applyBorder="1"/>
    <xf numFmtId="164" fontId="3" fillId="36" borderId="18" xfId="7" applyNumberFormat="1" applyFont="1" applyFill="1" applyBorder="1"/>
    <xf numFmtId="164" fontId="3" fillId="0" borderId="0" xfId="0" applyNumberFormat="1" applyFont="1"/>
    <xf numFmtId="164" fontId="3" fillId="0" borderId="71" xfId="7" applyNumberFormat="1" applyFont="1" applyBorder="1" applyAlignment="1">
      <alignment vertical="center"/>
    </xf>
    <xf numFmtId="164" fontId="3" fillId="0" borderId="52" xfId="7" applyNumberFormat="1" applyFont="1" applyBorder="1" applyAlignment="1">
      <alignment vertical="center"/>
    </xf>
    <xf numFmtId="164" fontId="3" fillId="3" borderId="107" xfId="7" applyNumberFormat="1" applyFont="1" applyFill="1" applyBorder="1" applyAlignment="1">
      <alignment vertical="center"/>
    </xf>
    <xf numFmtId="164" fontId="3" fillId="3" borderId="70" xfId="7" applyNumberFormat="1" applyFont="1" applyFill="1" applyBorder="1" applyAlignment="1">
      <alignment vertical="center"/>
    </xf>
    <xf numFmtId="164" fontId="3" fillId="0" borderId="68" xfId="7" applyNumberFormat="1" applyFont="1" applyBorder="1" applyAlignment="1">
      <alignment vertical="center"/>
    </xf>
    <xf numFmtId="14" fontId="109" fillId="0" borderId="0" xfId="0" applyNumberFormat="1" applyFont="1" applyAlignment="1">
      <alignment horizontal="left"/>
    </xf>
    <xf numFmtId="164" fontId="109" fillId="0" borderId="0" xfId="0" applyNumberFormat="1" applyFont="1"/>
    <xf numFmtId="164" fontId="108" fillId="36" borderId="105" xfId="7" applyNumberFormat="1" applyFont="1" applyFill="1" applyBorder="1"/>
    <xf numFmtId="164" fontId="108" fillId="81" borderId="105" xfId="7" applyNumberFormat="1" applyFont="1" applyFill="1" applyBorder="1"/>
    <xf numFmtId="164" fontId="108" fillId="0" borderId="0" xfId="0" applyNumberFormat="1" applyFont="1"/>
    <xf numFmtId="164" fontId="108" fillId="0" borderId="0" xfId="0" applyNumberFormat="1" applyFont="1" applyAlignment="1">
      <alignment horizontal="left"/>
    </xf>
    <xf numFmtId="164" fontId="113" fillId="0" borderId="0" xfId="0" applyNumberFormat="1" applyFont="1"/>
    <xf numFmtId="9" fontId="113" fillId="0" borderId="105" xfId="20962" applyFont="1" applyBorder="1"/>
    <xf numFmtId="164" fontId="128" fillId="0" borderId="0" xfId="0" applyNumberFormat="1" applyFont="1"/>
    <xf numFmtId="169" fontId="93" fillId="37" borderId="0" xfId="20" applyFont="1"/>
    <xf numFmtId="169" fontId="93" fillId="37" borderId="78" xfId="20" applyFont="1" applyBorder="1"/>
    <xf numFmtId="10" fontId="93" fillId="2" borderId="105" xfId="20962" applyNumberFormat="1" applyFont="1" applyFill="1" applyBorder="1" applyAlignment="1" applyProtection="1">
      <alignment vertical="center"/>
      <protection locked="0"/>
    </xf>
    <xf numFmtId="10" fontId="135" fillId="2" borderId="105" xfId="20962" applyNumberFormat="1" applyFont="1" applyFill="1" applyBorder="1" applyAlignment="1" applyProtection="1">
      <alignment vertical="center"/>
      <protection locked="0"/>
    </xf>
    <xf numFmtId="10" fontId="93" fillId="37" borderId="0" xfId="20962" applyNumberFormat="1" applyFont="1" applyFill="1"/>
    <xf numFmtId="10" fontId="93" fillId="37" borderId="78" xfId="20962" applyNumberFormat="1" applyFont="1" applyFill="1" applyBorder="1"/>
    <xf numFmtId="193" fontId="93" fillId="2" borderId="105" xfId="0" applyNumberFormat="1" applyFont="1" applyFill="1" applyBorder="1" applyAlignment="1" applyProtection="1">
      <alignment vertical="center"/>
      <protection locked="0"/>
    </xf>
    <xf numFmtId="193" fontId="135" fillId="2" borderId="105" xfId="0" applyNumberFormat="1" applyFont="1" applyFill="1" applyBorder="1" applyAlignment="1" applyProtection="1">
      <alignment vertical="center"/>
      <protection locked="0"/>
    </xf>
    <xf numFmtId="193" fontId="135" fillId="2" borderId="109" xfId="0" applyNumberFormat="1" applyFont="1" applyFill="1" applyBorder="1" applyAlignment="1" applyProtection="1">
      <alignment vertical="center"/>
      <protection locked="0"/>
    </xf>
    <xf numFmtId="10" fontId="135" fillId="2" borderId="18" xfId="20962" applyNumberFormat="1" applyFont="1" applyFill="1" applyBorder="1" applyAlignment="1" applyProtection="1">
      <alignment vertical="center"/>
      <protection locked="0"/>
    </xf>
    <xf numFmtId="164" fontId="93" fillId="0" borderId="105" xfId="7" applyNumberFormat="1" applyFont="1" applyBorder="1" applyAlignment="1">
      <alignment horizontal="right"/>
    </xf>
    <xf numFmtId="164" fontId="93" fillId="36" borderId="105" xfId="7" applyNumberFormat="1" applyFont="1" applyFill="1" applyBorder="1" applyAlignment="1">
      <alignment horizontal="right"/>
    </xf>
    <xf numFmtId="3" fontId="3" fillId="0" borderId="105" xfId="0" applyNumberFormat="1" applyFont="1" applyBorder="1" applyAlignment="1">
      <alignment vertical="center" wrapText="1"/>
    </xf>
    <xf numFmtId="43" fontId="3" fillId="0" borderId="105" xfId="7" applyFont="1" applyFill="1" applyBorder="1" applyAlignment="1">
      <alignment vertical="center" wrapText="1"/>
    </xf>
    <xf numFmtId="167" fontId="4" fillId="36" borderId="18" xfId="0" applyNumberFormat="1" applyFont="1" applyFill="1" applyBorder="1" applyAlignment="1">
      <alignment horizontal="center" vertical="center"/>
    </xf>
    <xf numFmtId="164" fontId="108" fillId="79" borderId="105" xfId="7" applyNumberFormat="1" applyFont="1" applyFill="1" applyBorder="1" applyAlignment="1">
      <alignment vertical="center"/>
    </xf>
    <xf numFmtId="164" fontId="108" fillId="0" borderId="18" xfId="7" applyNumberFormat="1" applyFont="1" applyBorder="1" applyAlignment="1">
      <alignment vertical="center"/>
    </xf>
    <xf numFmtId="164" fontId="136" fillId="0" borderId="105" xfId="7" applyNumberFormat="1" applyFont="1" applyBorder="1"/>
    <xf numFmtId="9" fontId="136" fillId="0" borderId="105" xfId="20962" applyFont="1" applyBorder="1"/>
    <xf numFmtId="164" fontId="111" fillId="36" borderId="105" xfId="7" applyNumberFormat="1" applyFont="1" applyFill="1" applyBorder="1"/>
    <xf numFmtId="164" fontId="3" fillId="0" borderId="105" xfId="7" applyNumberFormat="1" applyFont="1" applyBorder="1" applyAlignment="1">
      <alignment horizontal="center" vertical="center"/>
    </xf>
    <xf numFmtId="164" fontId="3" fillId="0" borderId="68" xfId="7" applyNumberFormat="1" applyFont="1" applyBorder="1" applyAlignment="1">
      <alignment horizontal="center" vertical="center"/>
    </xf>
    <xf numFmtId="0" fontId="96" fillId="3" borderId="89" xfId="0" applyFont="1" applyFill="1" applyBorder="1" applyAlignment="1">
      <alignment horizontal="left"/>
    </xf>
    <xf numFmtId="0" fontId="3" fillId="3" borderId="107" xfId="0" applyFont="1" applyFill="1" applyBorder="1" applyAlignment="1">
      <alignment vertical="center"/>
    </xf>
    <xf numFmtId="164" fontId="4" fillId="0" borderId="105" xfId="7" applyNumberFormat="1" applyFont="1" applyBorder="1" applyAlignment="1">
      <alignment vertical="center"/>
    </xf>
    <xf numFmtId="164" fontId="4" fillId="0" borderId="68" xfId="7" applyNumberFormat="1" applyFont="1" applyBorder="1" applyAlignment="1">
      <alignment vertical="center"/>
    </xf>
    <xf numFmtId="164" fontId="3" fillId="0" borderId="22" xfId="7" applyNumberFormat="1" applyFont="1" applyFill="1" applyBorder="1" applyAlignment="1">
      <alignment vertical="center"/>
    </xf>
    <xf numFmtId="164" fontId="3" fillId="0" borderId="13" xfId="7" applyNumberFormat="1" applyFont="1" applyFill="1" applyBorder="1" applyAlignment="1">
      <alignment vertical="center"/>
    </xf>
    <xf numFmtId="164" fontId="3" fillId="0" borderId="88" xfId="7" applyNumberFormat="1" applyFont="1" applyFill="1" applyBorder="1" applyAlignment="1">
      <alignment vertical="center"/>
    </xf>
    <xf numFmtId="164" fontId="3" fillId="0" borderId="74" xfId="7" applyNumberFormat="1" applyFont="1" applyFill="1" applyBorder="1" applyAlignment="1">
      <alignment vertical="center"/>
    </xf>
    <xf numFmtId="10" fontId="3" fillId="0" borderId="76" xfId="20962" applyNumberFormat="1" applyFont="1" applyFill="1" applyBorder="1" applyAlignment="1">
      <alignment vertical="center"/>
    </xf>
    <xf numFmtId="10" fontId="3" fillId="0" borderId="77" xfId="20962" applyNumberFormat="1" applyFont="1" applyFill="1" applyBorder="1" applyAlignment="1">
      <alignment vertical="center"/>
    </xf>
    <xf numFmtId="43" fontId="84" fillId="0" borderId="0" xfId="7" applyFont="1"/>
    <xf numFmtId="43" fontId="2" fillId="0" borderId="0" xfId="7" applyFont="1"/>
    <xf numFmtId="164" fontId="0" fillId="36" borderId="13" xfId="7" applyNumberFormat="1" applyFont="1" applyFill="1" applyBorder="1" applyAlignment="1">
      <alignment horizontal="center" vertical="center"/>
    </xf>
    <xf numFmtId="164" fontId="0" fillId="0" borderId="68" xfId="7" applyNumberFormat="1" applyFont="1" applyBorder="1"/>
    <xf numFmtId="164" fontId="0" fillId="36" borderId="68" xfId="7" applyNumberFormat="1" applyFont="1" applyFill="1" applyBorder="1" applyAlignment="1">
      <alignment horizontal="center" vertical="center" wrapText="1"/>
    </xf>
    <xf numFmtId="164" fontId="0" fillId="36" borderId="19" xfId="7" applyNumberFormat="1" applyFont="1" applyFill="1" applyBorder="1" applyAlignment="1">
      <alignment horizontal="center" vertical="center" wrapText="1"/>
    </xf>
    <xf numFmtId="164" fontId="3" fillId="0" borderId="0" xfId="7" applyNumberFormat="1" applyFont="1" applyAlignment="1">
      <alignment horizontal="left" vertical="center"/>
    </xf>
    <xf numFmtId="43" fontId="3" fillId="0" borderId="0" xfId="7" applyFont="1"/>
    <xf numFmtId="164" fontId="93" fillId="36" borderId="68" xfId="7" applyNumberFormat="1" applyFont="1" applyFill="1" applyBorder="1" applyAlignment="1" applyProtection="1">
      <alignment vertical="top"/>
    </xf>
    <xf numFmtId="164" fontId="93" fillId="3" borderId="68" xfId="7" applyNumberFormat="1" applyFont="1" applyFill="1" applyBorder="1" applyAlignment="1" applyProtection="1">
      <alignment vertical="top"/>
      <protection locked="0"/>
    </xf>
    <xf numFmtId="164" fontId="93" fillId="36" borderId="68" xfId="7" applyNumberFormat="1" applyFont="1" applyFill="1" applyBorder="1" applyAlignment="1" applyProtection="1">
      <alignment vertical="top" wrapText="1"/>
    </xf>
    <xf numFmtId="164" fontId="93" fillId="3" borderId="68" xfId="7" applyNumberFormat="1" applyFont="1" applyFill="1" applyBorder="1" applyAlignment="1" applyProtection="1">
      <alignment vertical="top" wrapText="1"/>
      <protection locked="0"/>
    </xf>
    <xf numFmtId="164" fontId="93" fillId="36" borderId="68" xfId="7" applyNumberFormat="1" applyFont="1" applyFill="1" applyBorder="1" applyAlignment="1" applyProtection="1">
      <alignment vertical="top" wrapText="1"/>
      <protection locked="0"/>
    </xf>
    <xf numFmtId="164" fontId="93" fillId="36" borderId="19" xfId="7" applyNumberFormat="1" applyFont="1" applyFill="1" applyBorder="1" applyAlignment="1" applyProtection="1">
      <alignment vertical="top" wrapText="1"/>
    </xf>
    <xf numFmtId="164" fontId="91" fillId="0" borderId="105" xfId="7" applyNumberFormat="1" applyFont="1" applyBorder="1" applyAlignment="1">
      <alignment horizontal="right"/>
    </xf>
    <xf numFmtId="164" fontId="117" fillId="0" borderId="105" xfId="7" applyNumberFormat="1" applyFont="1" applyBorder="1" applyAlignment="1">
      <alignment horizontal="right"/>
    </xf>
    <xf numFmtId="43" fontId="4" fillId="0" borderId="105" xfId="7" applyFont="1" applyFill="1" applyBorder="1" applyAlignment="1">
      <alignment vertical="center" wrapText="1"/>
    </xf>
    <xf numFmtId="43" fontId="4" fillId="0" borderId="105" xfId="7" applyFont="1" applyBorder="1" applyAlignment="1">
      <alignment vertical="center"/>
    </xf>
    <xf numFmtId="43" fontId="3" fillId="0" borderId="14" xfId="7" applyFont="1" applyBorder="1"/>
    <xf numFmtId="0" fontId="3" fillId="0" borderId="71" xfId="0" applyFont="1" applyBorder="1" applyAlignment="1">
      <alignment vertical="center"/>
    </xf>
    <xf numFmtId="0" fontId="3" fillId="0" borderId="106" xfId="0" applyFont="1" applyBorder="1" applyAlignment="1">
      <alignment vertical="center"/>
    </xf>
    <xf numFmtId="0" fontId="3" fillId="0" borderId="22" xfId="0" applyFont="1" applyBorder="1" applyAlignment="1">
      <alignment vertical="center"/>
    </xf>
    <xf numFmtId="0" fontId="3" fillId="0" borderId="88" xfId="0" applyFont="1" applyBorder="1" applyAlignment="1">
      <alignment vertical="center"/>
    </xf>
    <xf numFmtId="0" fontId="3" fillId="0" borderId="76" xfId="0" applyFont="1" applyBorder="1" applyAlignment="1">
      <alignment vertical="center"/>
    </xf>
    <xf numFmtId="0" fontId="2" fillId="0" borderId="68" xfId="0" applyFont="1" applyBorder="1" applyAlignment="1">
      <alignment horizontal="center" vertical="center" wrapText="1"/>
    </xf>
    <xf numFmtId="0" fontId="3" fillId="3" borderId="69" xfId="0" applyFont="1" applyFill="1" applyBorder="1" applyAlignment="1">
      <alignment vertical="center"/>
    </xf>
    <xf numFmtId="169" fontId="9" fillId="37" borderId="51" xfId="20" applyBorder="1"/>
    <xf numFmtId="169" fontId="9" fillId="37" borderId="0" xfId="20"/>
    <xf numFmtId="164" fontId="3" fillId="0" borderId="85" xfId="7" applyNumberFormat="1" applyFont="1" applyBorder="1" applyAlignment="1">
      <alignment vertical="center"/>
    </xf>
    <xf numFmtId="164" fontId="4" fillId="0" borderId="14" xfId="7" applyNumberFormat="1" applyFont="1" applyBorder="1" applyAlignment="1">
      <alignment vertical="center"/>
    </xf>
    <xf numFmtId="0" fontId="3" fillId="3" borderId="51" xfId="0" applyFont="1" applyFill="1" applyBorder="1" applyAlignment="1">
      <alignment vertical="center"/>
    </xf>
    <xf numFmtId="169" fontId="9" fillId="37" borderId="49" xfId="20" applyBorder="1"/>
    <xf numFmtId="169" fontId="9" fillId="37" borderId="115" xfId="20" applyBorder="1"/>
    <xf numFmtId="169" fontId="9" fillId="37" borderId="113" xfId="20" applyBorder="1"/>
    <xf numFmtId="164" fontId="3" fillId="0" borderId="18" xfId="7" applyNumberFormat="1" applyFont="1" applyBorder="1" applyAlignment="1">
      <alignment vertical="center"/>
    </xf>
    <xf numFmtId="164" fontId="3" fillId="0" borderId="19" xfId="7" applyNumberFormat="1" applyFont="1" applyBorder="1" applyAlignment="1">
      <alignment vertical="center"/>
    </xf>
    <xf numFmtId="164" fontId="3" fillId="0" borderId="108" xfId="7" applyNumberFormat="1" applyFont="1" applyBorder="1" applyAlignment="1">
      <alignment vertical="center"/>
    </xf>
    <xf numFmtId="164" fontId="3" fillId="0" borderId="21" xfId="7" applyNumberFormat="1" applyFont="1" applyBorder="1" applyAlignment="1">
      <alignment vertical="center"/>
    </xf>
    <xf numFmtId="0" fontId="4" fillId="3" borderId="66" xfId="0" applyFont="1" applyFill="1" applyBorder="1" applyAlignment="1">
      <alignment vertical="center"/>
    </xf>
    <xf numFmtId="0" fontId="3" fillId="3" borderId="90" xfId="0" applyFont="1" applyFill="1" applyBorder="1" applyAlignment="1">
      <alignment vertical="center"/>
    </xf>
    <xf numFmtId="0" fontId="3" fillId="0" borderId="13" xfId="0" applyFont="1" applyBorder="1" applyAlignment="1">
      <alignment vertical="center"/>
    </xf>
    <xf numFmtId="0" fontId="3" fillId="0" borderId="68" xfId="0" applyFont="1" applyBorder="1" applyAlignment="1">
      <alignment vertical="center"/>
    </xf>
    <xf numFmtId="0" fontId="3" fillId="0" borderId="19" xfId="0" applyFont="1" applyBorder="1" applyAlignment="1">
      <alignment vertical="center"/>
    </xf>
    <xf numFmtId="164" fontId="85" fillId="0" borderId="0" xfId="7" applyNumberFormat="1" applyFont="1"/>
    <xf numFmtId="0" fontId="108" fillId="0" borderId="64" xfId="0" applyFont="1" applyBorder="1" applyAlignment="1">
      <alignment horizontal="center" vertical="center" wrapText="1"/>
    </xf>
    <xf numFmtId="193" fontId="3" fillId="0" borderId="68" xfId="0" applyNumberFormat="1" applyFont="1" applyBorder="1" applyAlignment="1" applyProtection="1">
      <alignment vertical="center" wrapText="1"/>
      <protection locked="0"/>
    </xf>
    <xf numFmtId="10" fontId="3" fillId="0" borderId="68" xfId="20962" applyNumberFormat="1" applyFont="1" applyBorder="1" applyAlignment="1" applyProtection="1">
      <alignment vertical="center" wrapText="1"/>
      <protection locked="0"/>
    </xf>
    <xf numFmtId="10" fontId="135" fillId="2" borderId="68" xfId="20962" applyNumberFormat="1" applyFont="1" applyFill="1" applyBorder="1" applyAlignment="1" applyProtection="1">
      <alignment vertical="center"/>
      <protection locked="0"/>
    </xf>
    <xf numFmtId="10" fontId="93" fillId="2" borderId="68" xfId="20962" applyNumberFormat="1" applyFont="1" applyFill="1" applyBorder="1" applyAlignment="1" applyProtection="1">
      <alignment vertical="center"/>
      <protection locked="0"/>
    </xf>
    <xf numFmtId="193" fontId="93" fillId="2" borderId="68" xfId="0" applyNumberFormat="1" applyFont="1" applyFill="1" applyBorder="1" applyAlignment="1" applyProtection="1">
      <alignment vertical="center"/>
      <protection locked="0"/>
    </xf>
    <xf numFmtId="193" fontId="135" fillId="2" borderId="68" xfId="0" applyNumberFormat="1" applyFont="1" applyFill="1" applyBorder="1" applyAlignment="1" applyProtection="1">
      <alignment vertical="center"/>
      <protection locked="0"/>
    </xf>
    <xf numFmtId="193" fontId="135" fillId="2" borderId="74" xfId="0" applyNumberFormat="1" applyFont="1" applyFill="1" applyBorder="1" applyAlignment="1" applyProtection="1">
      <alignment vertical="center"/>
      <protection locked="0"/>
    </xf>
    <xf numFmtId="10" fontId="135" fillId="2" borderId="19" xfId="20962" applyNumberFormat="1" applyFont="1" applyFill="1" applyBorder="1" applyAlignment="1" applyProtection="1">
      <alignment vertical="center"/>
      <protection locked="0"/>
    </xf>
    <xf numFmtId="164" fontId="3" fillId="36" borderId="105" xfId="7" applyNumberFormat="1" applyFont="1" applyFill="1" applyBorder="1"/>
    <xf numFmtId="164" fontId="3" fillId="36" borderId="105" xfId="7" applyNumberFormat="1" applyFont="1" applyFill="1" applyBorder="1" applyAlignment="1">
      <alignment vertical="center"/>
    </xf>
    <xf numFmtId="0" fontId="93" fillId="0" borderId="0" xfId="11" applyFont="1"/>
    <xf numFmtId="0" fontId="93" fillId="0" borderId="0" xfId="0" applyFont="1"/>
    <xf numFmtId="14" fontId="93" fillId="0" borderId="0" xfId="0" applyNumberFormat="1" applyFont="1" applyAlignment="1">
      <alignment horizontal="left"/>
    </xf>
    <xf numFmtId="0" fontId="137" fillId="3" borderId="102" xfId="0" applyFont="1" applyFill="1" applyBorder="1" applyAlignment="1">
      <alignment horizontal="left" vertical="center" wrapText="1"/>
    </xf>
    <xf numFmtId="0" fontId="92" fillId="0" borderId="102" xfId="0" applyFont="1" applyBorder="1" applyAlignment="1">
      <alignment horizontal="left" vertical="center" wrapText="1"/>
    </xf>
    <xf numFmtId="0" fontId="137" fillId="0" borderId="102" xfId="0" applyFont="1" applyBorder="1" applyAlignment="1">
      <alignment horizontal="left" vertical="center" wrapText="1"/>
    </xf>
    <xf numFmtId="0" fontId="137" fillId="0" borderId="102" xfId="0" applyFont="1" applyBorder="1" applyAlignment="1">
      <alignment vertical="center" wrapText="1"/>
    </xf>
    <xf numFmtId="0" fontId="138" fillId="0" borderId="102" xfId="0" applyFont="1" applyBorder="1" applyAlignment="1">
      <alignment horizontal="left" vertical="center" wrapText="1" indent="1"/>
    </xf>
    <xf numFmtId="0" fontId="138" fillId="3" borderId="102" xfId="0" applyFont="1" applyFill="1" applyBorder="1" applyAlignment="1">
      <alignment horizontal="left" vertical="center" wrapText="1" indent="1"/>
    </xf>
    <xf numFmtId="0" fontId="137" fillId="3" borderId="103" xfId="0" applyFont="1" applyFill="1" applyBorder="1" applyAlignment="1">
      <alignment horizontal="left" vertical="center" wrapText="1"/>
    </xf>
    <xf numFmtId="0" fontId="137" fillId="3" borderId="104" xfId="0" applyFont="1" applyFill="1" applyBorder="1" applyAlignment="1">
      <alignment horizontal="left" vertical="center" wrapText="1"/>
    </xf>
    <xf numFmtId="0" fontId="3" fillId="0" borderId="105" xfId="0" applyFont="1" applyBorder="1" applyAlignment="1">
      <alignment horizontal="center"/>
    </xf>
    <xf numFmtId="0" fontId="93" fillId="3" borderId="105" xfId="20966" applyFont="1" applyFill="1" applyBorder="1" applyAlignment="1">
      <alignment horizontal="left" vertical="center" wrapText="1" indent="1"/>
    </xf>
    <xf numFmtId="0" fontId="93" fillId="3" borderId="102" xfId="0" applyFont="1" applyFill="1" applyBorder="1" applyAlignment="1">
      <alignment horizontal="left" vertical="center" wrapText="1" indent="1"/>
    </xf>
    <xf numFmtId="0" fontId="93" fillId="0" borderId="105" xfId="20966" applyFont="1" applyBorder="1" applyAlignment="1">
      <alignment horizontal="left" vertical="center" wrapText="1" indent="1"/>
    </xf>
    <xf numFmtId="0" fontId="93" fillId="0" borderId="102" xfId="0" applyFont="1" applyBorder="1" applyAlignment="1">
      <alignment horizontal="left" vertical="center" wrapText="1" indent="1"/>
    </xf>
    <xf numFmtId="0" fontId="93" fillId="0" borderId="103" xfId="0" applyFont="1" applyBorder="1" applyAlignment="1">
      <alignment horizontal="left" vertical="center" wrapText="1" indent="1"/>
    </xf>
    <xf numFmtId="0" fontId="137" fillId="0" borderId="105" xfId="20966" applyFont="1" applyBorder="1" applyAlignment="1">
      <alignment horizontal="left" vertical="center" wrapText="1"/>
    </xf>
    <xf numFmtId="0" fontId="137" fillId="0" borderId="105" xfId="0" applyFont="1" applyBorder="1" applyAlignment="1">
      <alignment vertical="center" wrapText="1"/>
    </xf>
    <xf numFmtId="0" fontId="137" fillId="0" borderId="105" xfId="20966" applyFont="1" applyBorder="1" applyAlignment="1">
      <alignment horizontal="center" vertical="center" wrapText="1"/>
    </xf>
    <xf numFmtId="0" fontId="137" fillId="3" borderId="105" xfId="20966" applyFont="1" applyFill="1" applyBorder="1" applyAlignment="1">
      <alignment horizontal="left" vertical="center" wrapText="1"/>
    </xf>
    <xf numFmtId="0" fontId="137" fillId="0" borderId="105" xfId="0" applyFont="1" applyBorder="1" applyAlignment="1">
      <alignment horizontal="left" vertical="center" wrapText="1"/>
    </xf>
    <xf numFmtId="0" fontId="3" fillId="0" borderId="0" xfId="0" applyFont="1" applyAlignment="1">
      <alignment horizontal="center"/>
    </xf>
    <xf numFmtId="0" fontId="93" fillId="0" borderId="105" xfId="0" applyFont="1" applyBorder="1" applyAlignment="1">
      <alignment horizontal="center" vertical="center" wrapText="1"/>
    </xf>
    <xf numFmtId="0" fontId="137" fillId="0" borderId="110" xfId="0" applyFont="1" applyBorder="1" applyAlignment="1">
      <alignment horizontal="justify" vertical="center" wrapText="1"/>
    </xf>
    <xf numFmtId="0" fontId="137" fillId="0" borderId="102" xfId="0" applyFont="1" applyBorder="1" applyAlignment="1">
      <alignment horizontal="justify" vertical="center" wrapText="1"/>
    </xf>
    <xf numFmtId="0" fontId="92" fillId="0" borderId="102" xfId="0" applyFont="1" applyBorder="1" applyAlignment="1">
      <alignment horizontal="justify" vertical="center" wrapText="1"/>
    </xf>
    <xf numFmtId="0" fontId="137" fillId="3" borderId="102" xfId="0" applyFont="1" applyFill="1" applyBorder="1" applyAlignment="1">
      <alignment horizontal="justify" vertical="center" wrapText="1"/>
    </xf>
    <xf numFmtId="0" fontId="137" fillId="0" borderId="103" xfId="0" applyFont="1" applyBorder="1" applyAlignment="1">
      <alignment horizontal="justify" vertical="center" wrapText="1"/>
    </xf>
    <xf numFmtId="0" fontId="137" fillId="0" borderId="104" xfId="0" applyFont="1" applyBorder="1" applyAlignment="1">
      <alignment horizontal="justify" vertical="center" wrapText="1"/>
    </xf>
    <xf numFmtId="0" fontId="92" fillId="0" borderId="102" xfId="0" applyFont="1" applyBorder="1" applyAlignment="1">
      <alignment vertical="center" wrapText="1"/>
    </xf>
    <xf numFmtId="0" fontId="93" fillId="0" borderId="102" xfId="0" applyFont="1" applyBorder="1" applyAlignment="1">
      <alignment horizontal="left" vertical="center" wrapText="1"/>
    </xf>
    <xf numFmtId="0" fontId="137" fillId="0" borderId="111" xfId="0" applyFont="1" applyBorder="1" applyAlignment="1">
      <alignment vertical="center" wrapText="1"/>
    </xf>
    <xf numFmtId="0" fontId="93" fillId="0" borderId="68" xfId="0" applyFont="1" applyBorder="1" applyAlignment="1">
      <alignment horizontal="center" vertical="center" wrapText="1"/>
    </xf>
    <xf numFmtId="0" fontId="4" fillId="0" borderId="105" xfId="0" applyFont="1" applyBorder="1" applyAlignment="1">
      <alignment horizontal="center" vertical="center"/>
    </xf>
    <xf numFmtId="0" fontId="3" fillId="0" borderId="14" xfId="0" applyFont="1" applyBorder="1" applyAlignment="1">
      <alignment horizontal="center"/>
    </xf>
    <xf numFmtId="0" fontId="92" fillId="3" borderId="105" xfId="20966" applyFont="1" applyFill="1" applyBorder="1" applyAlignment="1">
      <alignment horizontal="left" vertical="center" wrapText="1"/>
    </xf>
    <xf numFmtId="164" fontId="3" fillId="36" borderId="68" xfId="7" applyNumberFormat="1" applyFont="1" applyFill="1" applyBorder="1"/>
    <xf numFmtId="164" fontId="3" fillId="36" borderId="68" xfId="7" applyNumberFormat="1" applyFont="1" applyFill="1" applyBorder="1" applyAlignment="1">
      <alignment vertical="center"/>
    </xf>
    <xf numFmtId="0" fontId="138" fillId="0" borderId="105" xfId="20966" applyFont="1" applyBorder="1" applyAlignment="1">
      <alignment horizontal="left" vertical="center" wrapText="1" indent="1"/>
    </xf>
    <xf numFmtId="0" fontId="139" fillId="0" borderId="0" xfId="0" applyFont="1" applyAlignment="1">
      <alignment horizontal="justify"/>
    </xf>
    <xf numFmtId="0" fontId="3" fillId="0" borderId="17" xfId="0" applyFont="1" applyBorder="1" applyAlignment="1">
      <alignment horizontal="center"/>
    </xf>
    <xf numFmtId="0" fontId="137" fillId="0" borderId="18" xfId="0" applyFont="1" applyBorder="1" applyAlignment="1">
      <alignment horizontal="left" vertical="center" wrapText="1"/>
    </xf>
    <xf numFmtId="164" fontId="3" fillId="0" borderId="18" xfId="7" applyNumberFormat="1" applyFont="1" applyBorder="1"/>
    <xf numFmtId="164" fontId="3" fillId="36" borderId="19" xfId="7" applyNumberFormat="1" applyFont="1" applyFill="1" applyBorder="1"/>
    <xf numFmtId="0" fontId="137" fillId="3" borderId="116" xfId="0" applyFont="1" applyFill="1" applyBorder="1" applyAlignment="1">
      <alignment vertical="center" wrapText="1"/>
    </xf>
    <xf numFmtId="0" fontId="0" fillId="0" borderId="14" xfId="0" applyBorder="1" applyAlignment="1">
      <alignment horizontal="center"/>
    </xf>
    <xf numFmtId="164" fontId="93" fillId="36" borderId="68" xfId="7" applyNumberFormat="1" applyFont="1" applyFill="1" applyBorder="1" applyAlignment="1">
      <alignment horizontal="right"/>
    </xf>
    <xf numFmtId="0" fontId="0" fillId="0" borderId="17" xfId="0" applyBorder="1" applyAlignment="1">
      <alignment horizontal="center"/>
    </xf>
    <xf numFmtId="164" fontId="93" fillId="0" borderId="18" xfId="7" applyNumberFormat="1" applyFont="1" applyBorder="1" applyAlignment="1">
      <alignment horizontal="right"/>
    </xf>
    <xf numFmtId="43" fontId="91" fillId="36" borderId="18" xfId="7" applyFont="1" applyFill="1" applyBorder="1" applyAlignment="1">
      <alignment horizontal="right"/>
    </xf>
    <xf numFmtId="43" fontId="91" fillId="36" borderId="19" xfId="7" applyFont="1" applyFill="1" applyBorder="1" applyAlignment="1">
      <alignment horizontal="right"/>
    </xf>
    <xf numFmtId="3" fontId="3" fillId="0" borderId="68" xfId="0" applyNumberFormat="1" applyFont="1" applyBorder="1" applyAlignment="1">
      <alignment vertical="center" wrapText="1"/>
    </xf>
    <xf numFmtId="0" fontId="140" fillId="0" borderId="0" xfId="0" applyFont="1" applyAlignment="1">
      <alignment horizontal="center"/>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indent="2"/>
    </xf>
    <xf numFmtId="0" fontId="93" fillId="0" borderId="12" xfId="0" applyFont="1" applyBorder="1" applyAlignment="1">
      <alignment horizontal="left" vertical="center" wrapText="1" indent="1"/>
    </xf>
    <xf numFmtId="0" fontId="93" fillId="0" borderId="13" xfId="0" applyFont="1" applyBorder="1" applyAlignment="1">
      <alignment horizontal="left" vertical="center" wrapText="1" indent="1"/>
    </xf>
    <xf numFmtId="0" fontId="3" fillId="0" borderId="14" xfId="0" applyFont="1" applyBorder="1" applyAlignment="1">
      <alignment horizontal="center" vertical="center" wrapText="1"/>
    </xf>
    <xf numFmtId="0" fontId="3" fillId="0" borderId="105" xfId="0" applyFont="1" applyBorder="1" applyAlignment="1">
      <alignment vertical="center" wrapText="1"/>
    </xf>
    <xf numFmtId="3" fontId="3" fillId="36" borderId="105" xfId="0" applyNumberFormat="1" applyFont="1" applyFill="1" applyBorder="1" applyAlignment="1">
      <alignment vertical="center" wrapText="1"/>
    </xf>
    <xf numFmtId="3" fontId="3" fillId="36" borderId="106" xfId="0" applyNumberFormat="1" applyFont="1" applyFill="1" applyBorder="1" applyAlignment="1">
      <alignment vertical="center" wrapText="1"/>
    </xf>
    <xf numFmtId="3" fontId="3" fillId="36" borderId="70" xfId="0" applyNumberFormat="1" applyFont="1" applyFill="1" applyBorder="1" applyAlignment="1">
      <alignment vertical="center" wrapText="1"/>
    </xf>
    <xf numFmtId="14" fontId="93" fillId="3" borderId="105" xfId="8" quotePrefix="1" applyNumberFormat="1" applyFont="1" applyFill="1" applyBorder="1" applyAlignment="1" applyProtection="1">
      <alignment horizontal="left"/>
      <protection locked="0"/>
    </xf>
    <xf numFmtId="0" fontId="3" fillId="0" borderId="17" xfId="0" applyFont="1" applyBorder="1" applyAlignment="1">
      <alignment horizontal="center" vertical="center" wrapText="1"/>
    </xf>
    <xf numFmtId="0" fontId="4" fillId="0" borderId="18" xfId="0" applyFont="1" applyBorder="1" applyAlignment="1">
      <alignment vertical="center" wrapText="1"/>
    </xf>
    <xf numFmtId="3" fontId="3" fillId="36" borderId="18" xfId="0" applyNumberFormat="1" applyFont="1" applyFill="1" applyBorder="1" applyAlignment="1">
      <alignment vertical="center" wrapText="1"/>
    </xf>
    <xf numFmtId="3" fontId="3" fillId="36" borderId="20" xfId="0" applyNumberFormat="1" applyFont="1" applyFill="1" applyBorder="1" applyAlignment="1">
      <alignment vertical="center" wrapText="1"/>
    </xf>
    <xf numFmtId="3" fontId="3" fillId="36" borderId="33" xfId="0" applyNumberFormat="1" applyFont="1" applyFill="1" applyBorder="1" applyAlignment="1">
      <alignment vertical="center" wrapText="1"/>
    </xf>
    <xf numFmtId="3" fontId="3" fillId="0" borderId="0" xfId="0" applyNumberFormat="1" applyFont="1"/>
    <xf numFmtId="0" fontId="86" fillId="0" borderId="105" xfId="0" applyFont="1" applyBorder="1" applyAlignment="1">
      <alignment horizontal="center" vertical="center" wrapText="1"/>
    </xf>
    <xf numFmtId="0" fontId="84" fillId="0" borderId="105" xfId="0" applyFont="1" applyBorder="1" applyAlignment="1">
      <alignment horizontal="center" vertical="center" wrapText="1"/>
    </xf>
    <xf numFmtId="0" fontId="119" fillId="3" borderId="105" xfId="20966" applyFont="1" applyFill="1" applyBorder="1" applyAlignment="1">
      <alignment horizontal="left" vertical="center" wrapText="1"/>
    </xf>
    <xf numFmtId="43" fontId="4" fillId="0" borderId="68" xfId="7" applyFont="1" applyFill="1" applyBorder="1" applyAlignment="1">
      <alignment vertical="center" wrapText="1"/>
    </xf>
    <xf numFmtId="43" fontId="3" fillId="0" borderId="68" xfId="7" applyFont="1" applyFill="1" applyBorder="1" applyAlignment="1">
      <alignment vertical="center" wrapText="1"/>
    </xf>
    <xf numFmtId="43" fontId="4" fillId="0" borderId="68" xfId="7" applyFont="1" applyBorder="1" applyAlignment="1">
      <alignment vertical="center"/>
    </xf>
    <xf numFmtId="0" fontId="122" fillId="0" borderId="105" xfId="20966" applyFont="1" applyBorder="1" applyAlignment="1">
      <alignment horizontal="left" vertical="center" wrapText="1" indent="1"/>
    </xf>
    <xf numFmtId="167" fontId="4" fillId="36" borderId="19" xfId="0" applyNumberFormat="1" applyFont="1" applyFill="1" applyBorder="1" applyAlignment="1">
      <alignment horizontal="center" vertical="center"/>
    </xf>
    <xf numFmtId="0" fontId="119" fillId="0" borderId="105" xfId="0" applyFont="1" applyBorder="1" applyAlignment="1">
      <alignment horizontal="left" vertical="center" wrapText="1"/>
    </xf>
    <xf numFmtId="0" fontId="122" fillId="0" borderId="105" xfId="0" applyFont="1" applyBorder="1" applyAlignment="1">
      <alignment horizontal="left" vertical="center" wrapText="1" indent="1"/>
    </xf>
    <xf numFmtId="164" fontId="133" fillId="0" borderId="105" xfId="7" applyNumberFormat="1" applyFont="1" applyBorder="1" applyAlignment="1">
      <alignment horizontal="center" vertical="center"/>
    </xf>
    <xf numFmtId="164" fontId="129" fillId="0" borderId="105" xfId="7" applyNumberFormat="1" applyFont="1" applyBorder="1" applyAlignment="1">
      <alignment vertical="center"/>
    </xf>
    <xf numFmtId="0" fontId="86" fillId="0" borderId="12" xfId="0" applyFont="1" applyBorder="1" applyAlignment="1">
      <alignment horizontal="center" vertical="center" wrapText="1"/>
    </xf>
    <xf numFmtId="0" fontId="84" fillId="0" borderId="12" xfId="0" applyFont="1" applyBorder="1" applyAlignment="1">
      <alignment horizontal="center" vertical="center" wrapText="1"/>
    </xf>
    <xf numFmtId="0" fontId="84" fillId="0" borderId="13" xfId="0" applyFont="1" applyBorder="1" applyAlignment="1">
      <alignment horizontal="center" vertical="center" wrapText="1"/>
    </xf>
    <xf numFmtId="167" fontId="132" fillId="0" borderId="68" xfId="0" applyNumberFormat="1" applyFont="1" applyBorder="1" applyAlignment="1">
      <alignment horizontal="center"/>
    </xf>
    <xf numFmtId="167" fontId="129" fillId="0" borderId="68" xfId="0" applyNumberFormat="1" applyFont="1" applyBorder="1" applyAlignment="1">
      <alignment horizontal="center"/>
    </xf>
    <xf numFmtId="167" fontId="134" fillId="0" borderId="68" xfId="0" applyNumberFormat="1" applyFont="1" applyBorder="1" applyAlignment="1">
      <alignment horizontal="center"/>
    </xf>
    <xf numFmtId="167" fontId="131" fillId="0" borderId="68" xfId="0" applyNumberFormat="1" applyFont="1" applyBorder="1" applyAlignment="1">
      <alignment horizontal="center"/>
    </xf>
    <xf numFmtId="167" fontId="129" fillId="80" borderId="68" xfId="0" applyNumberFormat="1" applyFont="1" applyFill="1" applyBorder="1" applyAlignment="1">
      <alignment horizontal="center"/>
    </xf>
    <xf numFmtId="0" fontId="132" fillId="0" borderId="68" xfId="0" applyFont="1" applyBorder="1"/>
    <xf numFmtId="0" fontId="121" fillId="0" borderId="18" xfId="0" applyFont="1" applyBorder="1" applyAlignment="1">
      <alignment horizontal="left" vertical="center" wrapText="1"/>
    </xf>
    <xf numFmtId="164" fontId="131" fillId="0" borderId="18" xfId="7" applyNumberFormat="1" applyFont="1" applyBorder="1" applyAlignment="1">
      <alignment horizontal="center" vertical="center"/>
    </xf>
    <xf numFmtId="0" fontId="132" fillId="0" borderId="19" xfId="0" applyFont="1" applyBorder="1"/>
    <xf numFmtId="0" fontId="2" fillId="3" borderId="105" xfId="11" applyFill="1" applyBorder="1" applyAlignment="1">
      <alignment horizontal="left" vertical="center" wrapText="1"/>
    </xf>
    <xf numFmtId="43" fontId="3" fillId="0" borderId="69" xfId="7" applyFont="1" applyBorder="1"/>
    <xf numFmtId="43" fontId="3" fillId="0" borderId="108" xfId="7" applyFont="1" applyBorder="1"/>
    <xf numFmtId="43" fontId="3" fillId="0" borderId="105" xfId="7" applyFont="1" applyBorder="1"/>
    <xf numFmtId="0" fontId="4" fillId="3" borderId="0" xfId="0" applyFont="1" applyFill="1" applyAlignment="1">
      <alignment horizontal="center" wrapText="1"/>
    </xf>
    <xf numFmtId="0" fontId="3" fillId="3" borderId="0" xfId="0" applyFont="1" applyFill="1" applyAlignment="1">
      <alignment horizontal="center"/>
    </xf>
    <xf numFmtId="0" fontId="3" fillId="0" borderId="105" xfId="0" applyFont="1" applyBorder="1" applyAlignment="1">
      <alignment wrapText="1"/>
    </xf>
    <xf numFmtId="0" fontId="96" fillId="0" borderId="105" xfId="0" applyFont="1" applyBorder="1" applyAlignment="1">
      <alignment horizontal="left" wrapText="1" indent="2"/>
    </xf>
    <xf numFmtId="0" fontId="4" fillId="0" borderId="105" xfId="0" applyFont="1" applyBorder="1" applyAlignment="1">
      <alignment wrapText="1"/>
    </xf>
    <xf numFmtId="0" fontId="107" fillId="3" borderId="0" xfId="0" applyFont="1" applyFill="1" applyAlignment="1">
      <alignment horizontal="center"/>
    </xf>
    <xf numFmtId="0" fontId="96" fillId="0" borderId="105" xfId="0" applyFont="1" applyBorder="1" applyAlignment="1">
      <alignment horizontal="left" wrapText="1" indent="4"/>
    </xf>
    <xf numFmtId="0" fontId="3" fillId="3" borderId="0" xfId="0" applyFont="1" applyFill="1" applyAlignment="1">
      <alignment wrapText="1"/>
    </xf>
    <xf numFmtId="0" fontId="3" fillId="3" borderId="0" xfId="0" applyFont="1" applyFill="1"/>
    <xf numFmtId="164" fontId="111" fillId="0" borderId="85" xfId="7" applyNumberFormat="1" applyFont="1" applyBorder="1" applyAlignment="1">
      <alignment vertical="center"/>
    </xf>
    <xf numFmtId="164" fontId="108" fillId="0" borderId="69" xfId="7" applyNumberFormat="1" applyFont="1" applyBorder="1" applyAlignment="1">
      <alignment horizontal="left" vertical="center"/>
    </xf>
    <xf numFmtId="164" fontId="108" fillId="79" borderId="69" xfId="7" applyNumberFormat="1" applyFont="1" applyFill="1" applyBorder="1" applyAlignment="1">
      <alignment vertical="center"/>
    </xf>
    <xf numFmtId="164" fontId="111" fillId="0" borderId="63" xfId="7" applyNumberFormat="1" applyFont="1" applyBorder="1" applyAlignment="1">
      <alignment vertical="center"/>
    </xf>
    <xf numFmtId="164" fontId="108" fillId="0" borderId="108" xfId="7" applyNumberFormat="1" applyFont="1" applyBorder="1" applyAlignment="1">
      <alignment horizontal="left" vertical="center"/>
    </xf>
    <xf numFmtId="164" fontId="108" fillId="79" borderId="108" xfId="7" applyNumberFormat="1" applyFont="1" applyFill="1" applyBorder="1" applyAlignment="1">
      <alignment vertical="center"/>
    </xf>
    <xf numFmtId="0" fontId="108" fillId="0" borderId="64" xfId="0" applyFont="1" applyBorder="1" applyAlignment="1">
      <alignment wrapText="1"/>
    </xf>
    <xf numFmtId="0" fontId="108" fillId="0" borderId="109" xfId="0" applyFont="1" applyBorder="1" applyAlignment="1">
      <alignment horizontal="center" vertical="center"/>
    </xf>
    <xf numFmtId="0" fontId="108" fillId="0" borderId="74" xfId="0" applyFont="1" applyBorder="1" applyAlignment="1">
      <alignment horizontal="center" vertical="center" wrapText="1"/>
    </xf>
    <xf numFmtId="0" fontId="108" fillId="0" borderId="56" xfId="0" applyFont="1" applyBorder="1" applyAlignment="1">
      <alignment horizontal="center" vertical="center" wrapText="1"/>
    </xf>
    <xf numFmtId="164" fontId="111" fillId="0" borderId="105" xfId="7" applyNumberFormat="1" applyFont="1" applyBorder="1" applyAlignment="1">
      <alignment vertical="center"/>
    </xf>
    <xf numFmtId="164" fontId="108" fillId="0" borderId="105" xfId="7" applyNumberFormat="1" applyFont="1" applyBorder="1" applyAlignment="1">
      <alignment horizontal="left" vertical="center"/>
    </xf>
    <xf numFmtId="0" fontId="90" fillId="0" borderId="54" xfId="0" applyFont="1" applyBorder="1" applyAlignment="1">
      <alignment horizontal="left" wrapText="1"/>
    </xf>
    <xf numFmtId="0" fontId="90" fillId="0" borderId="53" xfId="0" applyFont="1" applyBorder="1" applyAlignment="1">
      <alignment horizontal="left" wrapText="1"/>
    </xf>
    <xf numFmtId="0" fontId="90" fillId="0" borderId="113" xfId="0" applyFont="1" applyBorder="1" applyAlignment="1">
      <alignment horizontal="center" vertical="center"/>
    </xf>
    <xf numFmtId="0" fontId="90" fillId="0" borderId="26" xfId="0" applyFont="1" applyBorder="1" applyAlignment="1">
      <alignment horizontal="center" vertical="center"/>
    </xf>
    <xf numFmtId="0" fontId="90" fillId="0" borderId="114" xfId="0" applyFont="1" applyBorder="1" applyAlignment="1">
      <alignment horizontal="center" vertical="center"/>
    </xf>
    <xf numFmtId="164" fontId="3" fillId="0" borderId="106" xfId="7" applyNumberFormat="1" applyFont="1" applyBorder="1" applyAlignment="1">
      <alignment horizontal="center"/>
    </xf>
    <xf numFmtId="164" fontId="3" fillId="0" borderId="107" xfId="7" applyNumberFormat="1" applyFont="1" applyBorder="1" applyAlignment="1">
      <alignment horizontal="center"/>
    </xf>
    <xf numFmtId="164" fontId="3" fillId="0" borderId="70" xfId="7" applyNumberFormat="1" applyFont="1" applyBorder="1" applyAlignment="1">
      <alignment horizont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2" fillId="0" borderId="12" xfId="0" applyFont="1" applyBorder="1" applyAlignment="1">
      <alignment horizontal="center" vertical="center"/>
    </xf>
    <xf numFmtId="0" fontId="92" fillId="0" borderId="13" xfId="0" applyFont="1" applyBorder="1" applyAlignment="1">
      <alignment horizontal="center" vertical="center"/>
    </xf>
    <xf numFmtId="0" fontId="3" fillId="0" borderId="106" xfId="0" applyFont="1" applyBorder="1" applyAlignment="1">
      <alignment horizontal="center"/>
    </xf>
    <xf numFmtId="0" fontId="3" fillId="0" borderId="107" xfId="0" applyFont="1" applyBorder="1" applyAlignment="1">
      <alignment horizontal="center"/>
    </xf>
    <xf numFmtId="0" fontId="3" fillId="0" borderId="70" xfId="0" applyFont="1" applyBorder="1" applyAlignment="1">
      <alignment horizontal="center"/>
    </xf>
    <xf numFmtId="0" fontId="3" fillId="0" borderId="4" xfId="0" applyFont="1" applyBorder="1" applyAlignment="1">
      <alignment horizontal="center" vertical="center"/>
    </xf>
    <xf numFmtId="0" fontId="3" fillId="0" borderId="5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wrapText="1"/>
    </xf>
    <xf numFmtId="0" fontId="0" fillId="0" borderId="105" xfId="0" applyBorder="1" applyAlignment="1">
      <alignment horizontal="center" vertical="center" wrapText="1"/>
    </xf>
    <xf numFmtId="0" fontId="117" fillId="0" borderId="12" xfId="0" applyFont="1" applyBorder="1" applyAlignment="1">
      <alignment horizontal="center" vertical="center"/>
    </xf>
    <xf numFmtId="0" fontId="117" fillId="0" borderId="13" xfId="0" applyFont="1" applyBorder="1" applyAlignment="1">
      <alignment horizontal="center" vertical="center"/>
    </xf>
    <xf numFmtId="0" fontId="45" fillId="0" borderId="3" xfId="0" applyFont="1" applyBorder="1" applyAlignment="1">
      <alignment horizontal="center" vertical="center" wrapText="1"/>
    </xf>
    <xf numFmtId="0" fontId="45" fillId="0" borderId="15" xfId="0" applyFont="1" applyBorder="1" applyAlignment="1">
      <alignment horizontal="center" vertical="center" wrapText="1"/>
    </xf>
    <xf numFmtId="0" fontId="86" fillId="0" borderId="105" xfId="0" applyFont="1" applyBorder="1" applyAlignment="1">
      <alignment horizontal="center" vertical="center" wrapText="1"/>
    </xf>
    <xf numFmtId="0" fontId="84" fillId="0" borderId="105" xfId="0" applyFont="1" applyBorder="1" applyAlignment="1">
      <alignment horizontal="center" vertical="center" wrapText="1"/>
    </xf>
    <xf numFmtId="0" fontId="45" fillId="0" borderId="105" xfId="11" applyFont="1" applyBorder="1" applyAlignment="1">
      <alignment horizontal="center" vertical="center" wrapText="1"/>
    </xf>
    <xf numFmtId="0" fontId="45" fillId="0" borderId="68" xfId="11" applyFont="1" applyBorder="1" applyAlignment="1">
      <alignment horizontal="center" vertical="center" wrapText="1"/>
    </xf>
    <xf numFmtId="0" fontId="45" fillId="0" borderId="58" xfId="11" applyFont="1" applyBorder="1" applyAlignment="1">
      <alignment horizontal="center" vertical="center" wrapText="1"/>
    </xf>
    <xf numFmtId="0" fontId="45" fillId="0" borderId="0" xfId="11" applyFont="1" applyAlignment="1">
      <alignment horizontal="center" vertical="center" wrapText="1"/>
    </xf>
    <xf numFmtId="9" fontId="3" fillId="0" borderId="106" xfId="0" applyNumberFormat="1" applyFont="1" applyBorder="1" applyAlignment="1">
      <alignment horizontal="center" vertical="center"/>
    </xf>
    <xf numFmtId="9" fontId="3" fillId="0" borderId="108" xfId="0" applyNumberFormat="1" applyFont="1" applyBorder="1" applyAlignment="1">
      <alignment horizontal="center" vertical="center"/>
    </xf>
    <xf numFmtId="0" fontId="95" fillId="3" borderId="74" xfId="13" applyFont="1" applyFill="1" applyBorder="1" applyAlignment="1" applyProtection="1">
      <alignment horizontal="center" vertical="center" wrapText="1"/>
      <protection locked="0"/>
    </xf>
    <xf numFmtId="0" fontId="95" fillId="3" borderId="52" xfId="13" applyFont="1" applyFill="1" applyBorder="1" applyAlignment="1" applyProtection="1">
      <alignment horizontal="center" vertical="center" wrapText="1"/>
      <protection locked="0"/>
    </xf>
    <xf numFmtId="0" fontId="3" fillId="0" borderId="109" xfId="0" applyFont="1" applyBorder="1" applyAlignment="1">
      <alignment horizontal="center" vertical="center" wrapText="1"/>
    </xf>
    <xf numFmtId="0" fontId="3" fillId="0" borderId="6" xfId="0" applyFont="1" applyBorder="1" applyAlignment="1">
      <alignment horizontal="center" vertical="center" wrapText="1"/>
    </xf>
    <xf numFmtId="164" fontId="45" fillId="3" borderId="57" xfId="1" applyNumberFormat="1" applyFont="1" applyFill="1" applyBorder="1" applyAlignment="1" applyProtection="1">
      <alignment horizontal="center"/>
      <protection locked="0"/>
    </xf>
    <xf numFmtId="164" fontId="45" fillId="3" borderId="23" xfId="1" applyNumberFormat="1" applyFont="1" applyFill="1" applyBorder="1" applyAlignment="1" applyProtection="1">
      <alignment horizontal="center"/>
      <protection locked="0"/>
    </xf>
    <xf numFmtId="164" fontId="45" fillId="3" borderId="24" xfId="1" applyNumberFormat="1" applyFont="1" applyFill="1" applyBorder="1" applyAlignment="1" applyProtection="1">
      <alignment horizontal="center"/>
      <protection locked="0"/>
    </xf>
    <xf numFmtId="164" fontId="45" fillId="0" borderId="11" xfId="1" applyNumberFormat="1" applyFont="1" applyFill="1" applyBorder="1" applyAlignment="1" applyProtection="1">
      <alignment horizontal="center"/>
      <protection locked="0"/>
    </xf>
    <xf numFmtId="164" fontId="45" fillId="0" borderId="12" xfId="1" applyNumberFormat="1" applyFont="1" applyFill="1" applyBorder="1" applyAlignment="1" applyProtection="1">
      <alignment horizontal="center"/>
      <protection locked="0"/>
    </xf>
    <xf numFmtId="164" fontId="45" fillId="0" borderId="13" xfId="1" applyNumberFormat="1" applyFont="1" applyFill="1" applyBorder="1" applyAlignment="1" applyProtection="1">
      <alignment horizontal="center"/>
      <protection locked="0"/>
    </xf>
    <xf numFmtId="0" fontId="86" fillId="0" borderId="46" xfId="0" applyFont="1" applyBorder="1" applyAlignment="1">
      <alignment horizontal="center" vertical="center" wrapText="1"/>
    </xf>
    <xf numFmtId="0" fontId="86" fillId="0" borderId="47" xfId="0" applyFont="1" applyBorder="1" applyAlignment="1">
      <alignment horizontal="center" vertical="center" wrapText="1"/>
    </xf>
    <xf numFmtId="164" fontId="45" fillId="0" borderId="60" xfId="1" applyNumberFormat="1" applyFont="1" applyFill="1" applyBorder="1" applyAlignment="1" applyProtection="1">
      <alignment horizontal="center" vertical="center" wrapText="1"/>
      <protection locked="0"/>
    </xf>
    <xf numFmtId="164" fontId="45" fillId="0" borderId="61" xfId="1" applyNumberFormat="1" applyFont="1" applyFill="1" applyBorder="1" applyAlignment="1" applyProtection="1">
      <alignment horizontal="center" vertical="center" wrapText="1"/>
      <protection locked="0"/>
    </xf>
    <xf numFmtId="0" fontId="3" fillId="0" borderId="59" xfId="0" applyFont="1" applyBorder="1" applyAlignment="1">
      <alignment horizontal="center" vertical="center" wrapText="1"/>
    </xf>
    <xf numFmtId="0" fontId="3" fillId="0" borderId="52" xfId="0" applyFont="1" applyBorder="1" applyAlignment="1">
      <alignment horizontal="center" vertical="center" wrapText="1"/>
    </xf>
    <xf numFmtId="0" fontId="86" fillId="0" borderId="62" xfId="0" applyFont="1" applyBorder="1" applyAlignment="1">
      <alignment horizontal="center"/>
    </xf>
    <xf numFmtId="0" fontId="86" fillId="0" borderId="63" xfId="0" applyFont="1" applyBorder="1" applyAlignment="1">
      <alignment horizontal="center"/>
    </xf>
    <xf numFmtId="0" fontId="3" fillId="0" borderId="2" xfId="0" applyFont="1" applyBorder="1" applyAlignment="1">
      <alignment horizontal="center" vertical="center" wrapText="1"/>
    </xf>
    <xf numFmtId="0" fontId="3" fillId="0" borderId="7" xfId="0" applyFont="1" applyBorder="1" applyAlignment="1">
      <alignment horizontal="center" wrapText="1"/>
    </xf>
    <xf numFmtId="0" fontId="3" fillId="0" borderId="9" xfId="0" applyFont="1" applyBorder="1" applyAlignment="1">
      <alignment horizontal="center" wrapText="1"/>
    </xf>
    <xf numFmtId="0" fontId="96" fillId="0" borderId="49" xfId="0" applyFont="1" applyBorder="1" applyAlignment="1">
      <alignment horizontal="left" vertical="center"/>
    </xf>
    <xf numFmtId="0" fontId="96" fillId="0" borderId="50" xfId="0" applyFont="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0" xfId="0" applyFont="1" applyAlignment="1">
      <alignment horizontal="center" vertical="center" wrapText="1"/>
    </xf>
    <xf numFmtId="0" fontId="3" fillId="0" borderId="78" xfId="0" applyFont="1" applyBorder="1" applyAlignment="1">
      <alignment horizontal="center" vertical="center" wrapText="1"/>
    </xf>
    <xf numFmtId="0" fontId="3" fillId="0" borderId="12" xfId="0" applyFont="1" applyBorder="1" applyAlignment="1">
      <alignment horizontal="center"/>
    </xf>
    <xf numFmtId="0" fontId="3" fillId="0" borderId="13" xfId="0" applyFont="1" applyBorder="1" applyAlignment="1">
      <alignment horizontal="center" vertical="center" wrapText="1"/>
    </xf>
    <xf numFmtId="0" fontId="3" fillId="0" borderId="68" xfId="0" applyFont="1" applyBorder="1" applyAlignment="1">
      <alignment horizontal="center"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111" fillId="0" borderId="91" xfId="0" applyFont="1" applyBorder="1" applyAlignment="1">
      <alignment horizontal="left" vertical="center" wrapText="1"/>
    </xf>
    <xf numFmtId="0" fontId="111" fillId="0" borderId="92" xfId="0" applyFont="1" applyBorder="1" applyAlignment="1">
      <alignment horizontal="left" vertical="center" wrapText="1"/>
    </xf>
    <xf numFmtId="0" fontId="111" fillId="0" borderId="94" xfId="0" applyFont="1" applyBorder="1" applyAlignment="1">
      <alignment horizontal="left" vertical="center" wrapText="1"/>
    </xf>
    <xf numFmtId="0" fontId="111" fillId="0" borderId="95" xfId="0" applyFont="1" applyBorder="1" applyAlignment="1">
      <alignment horizontal="left" vertical="center" wrapText="1"/>
    </xf>
    <xf numFmtId="0" fontId="112" fillId="0" borderId="88" xfId="0" applyFont="1" applyBorder="1" applyAlignment="1">
      <alignment horizontal="center" vertical="center" wrapText="1"/>
    </xf>
    <xf numFmtId="0" fontId="112" fillId="0" borderId="89" xfId="0" applyFont="1" applyBorder="1" applyAlignment="1">
      <alignment horizontal="center" vertical="center" wrapText="1"/>
    </xf>
    <xf numFmtId="0" fontId="112" fillId="0" borderId="90" xfId="0" applyFont="1" applyBorder="1" applyAlignment="1">
      <alignment horizontal="center" vertical="center" wrapText="1"/>
    </xf>
    <xf numFmtId="0" fontId="112" fillId="0" borderId="71" xfId="0" applyFont="1" applyBorder="1" applyAlignment="1">
      <alignment horizontal="center" vertical="center" wrapText="1"/>
    </xf>
    <xf numFmtId="0" fontId="112" fillId="0" borderId="93" xfId="0" applyFont="1" applyBorder="1" applyAlignment="1">
      <alignment horizontal="center" vertical="center" wrapText="1"/>
    </xf>
    <xf numFmtId="0" fontId="112" fillId="0" borderId="63" xfId="0" applyFont="1" applyBorder="1" applyAlignment="1">
      <alignment horizontal="center" vertical="center" wrapText="1"/>
    </xf>
    <xf numFmtId="0" fontId="108" fillId="0" borderId="109" xfId="0" applyFont="1" applyBorder="1" applyAlignment="1">
      <alignment horizontal="center" vertical="center" wrapText="1"/>
    </xf>
    <xf numFmtId="0" fontId="108" fillId="0" borderId="6" xfId="0" applyFont="1" applyBorder="1" applyAlignment="1">
      <alignment horizontal="center" vertical="center" wrapText="1"/>
    </xf>
    <xf numFmtId="0" fontId="108" fillId="0" borderId="105" xfId="0" applyFont="1" applyBorder="1" applyAlignment="1">
      <alignment horizontal="center" vertical="center" wrapText="1"/>
    </xf>
    <xf numFmtId="0" fontId="116" fillId="0" borderId="105" xfId="0" applyFont="1" applyBorder="1" applyAlignment="1">
      <alignment horizontal="center" vertical="center"/>
    </xf>
    <xf numFmtId="0" fontId="116" fillId="0" borderId="88" xfId="0" applyFont="1" applyBorder="1" applyAlignment="1">
      <alignment horizontal="center" vertical="center"/>
    </xf>
    <xf numFmtId="0" fontId="116" fillId="0" borderId="90" xfId="0" applyFont="1" applyBorder="1" applyAlignment="1">
      <alignment horizontal="center" vertical="center"/>
    </xf>
    <xf numFmtId="0" fontId="116" fillId="0" borderId="71" xfId="0" applyFont="1" applyBorder="1" applyAlignment="1">
      <alignment horizontal="center" vertical="center"/>
    </xf>
    <xf numFmtId="0" fontId="116" fillId="0" borderId="63" xfId="0" applyFont="1" applyBorder="1" applyAlignment="1">
      <alignment horizontal="center" vertical="center"/>
    </xf>
    <xf numFmtId="0" fontId="112" fillId="0" borderId="105" xfId="0" applyFont="1" applyBorder="1" applyAlignment="1">
      <alignment horizontal="center" vertical="center" wrapText="1"/>
    </xf>
    <xf numFmtId="0" fontId="108" fillId="0" borderId="108" xfId="0" applyFont="1" applyBorder="1" applyAlignment="1">
      <alignment horizontal="center" vertical="center" wrapText="1"/>
    </xf>
    <xf numFmtId="0" fontId="111" fillId="0" borderId="88" xfId="0" applyFont="1" applyBorder="1" applyAlignment="1">
      <alignment horizontal="center" vertical="center" wrapText="1"/>
    </xf>
    <xf numFmtId="0" fontId="111" fillId="0" borderId="90" xfId="0" applyFont="1" applyBorder="1" applyAlignment="1">
      <alignment horizontal="center" vertical="center" wrapText="1"/>
    </xf>
    <xf numFmtId="0" fontId="111" fillId="0" borderId="58" xfId="0" applyFont="1" applyBorder="1" applyAlignment="1">
      <alignment horizontal="center" vertical="center" wrapText="1"/>
    </xf>
    <xf numFmtId="0" fontId="111" fillId="0" borderId="56" xfId="0" applyFont="1" applyBorder="1" applyAlignment="1">
      <alignment horizontal="center" vertical="center" wrapText="1"/>
    </xf>
    <xf numFmtId="0" fontId="111" fillId="0" borderId="71" xfId="0" applyFont="1" applyBorder="1" applyAlignment="1">
      <alignment horizontal="center" vertical="center" wrapText="1"/>
    </xf>
    <xf numFmtId="0" fontId="111" fillId="0" borderId="63" xfId="0" applyFont="1" applyBorder="1" applyAlignment="1">
      <alignment horizontal="center" vertical="center" wrapText="1"/>
    </xf>
    <xf numFmtId="0" fontId="108" fillId="0" borderId="106" xfId="0" applyFont="1" applyBorder="1" applyAlignment="1">
      <alignment horizontal="center" vertical="center" wrapText="1"/>
    </xf>
    <xf numFmtId="0" fontId="108" fillId="0" borderId="107" xfId="0" applyFont="1" applyBorder="1" applyAlignment="1">
      <alignment horizontal="center" vertical="center" wrapText="1"/>
    </xf>
    <xf numFmtId="0" fontId="111" fillId="0" borderId="64" xfId="0" applyFont="1" applyBorder="1" applyAlignment="1">
      <alignment horizontal="center" vertical="center" wrapText="1"/>
    </xf>
    <xf numFmtId="0" fontId="111" fillId="0" borderId="6" xfId="0" applyFont="1" applyBorder="1" applyAlignment="1">
      <alignment horizontal="center" vertical="center" wrapText="1"/>
    </xf>
    <xf numFmtId="0" fontId="108" fillId="0" borderId="64" xfId="0" applyFont="1" applyBorder="1" applyAlignment="1">
      <alignment horizontal="center" vertical="center" wrapText="1"/>
    </xf>
    <xf numFmtId="0" fontId="108" fillId="0" borderId="63" xfId="0" applyFont="1" applyBorder="1" applyAlignment="1">
      <alignment horizontal="center" vertical="center" wrapText="1"/>
    </xf>
    <xf numFmtId="0" fontId="111" fillId="0" borderId="49" xfId="0" applyFont="1" applyBorder="1" applyAlignment="1">
      <alignment horizontal="left" vertical="top" wrapText="1"/>
    </xf>
    <xf numFmtId="0" fontId="111" fillId="0" borderId="65" xfId="0" applyFont="1" applyBorder="1" applyAlignment="1">
      <alignment horizontal="left" vertical="top" wrapText="1"/>
    </xf>
    <xf numFmtId="0" fontId="111" fillId="0" borderId="51" xfId="0" applyFont="1" applyBorder="1" applyAlignment="1">
      <alignment horizontal="left" vertical="top" wrapText="1"/>
    </xf>
    <xf numFmtId="0" fontId="111" fillId="0" borderId="78" xfId="0" applyFont="1" applyBorder="1" applyAlignment="1">
      <alignment horizontal="left" vertical="top" wrapText="1"/>
    </xf>
    <xf numFmtId="0" fontId="111" fillId="0" borderId="85" xfId="0" applyFont="1" applyBorder="1" applyAlignment="1">
      <alignment horizontal="left" vertical="top" wrapText="1"/>
    </xf>
    <xf numFmtId="0" fontId="111" fillId="0" borderId="112" xfId="0" applyFont="1" applyBorder="1" applyAlignment="1">
      <alignment horizontal="left" vertical="top" wrapText="1"/>
    </xf>
    <xf numFmtId="0" fontId="111" fillId="0" borderId="72" xfId="0" applyFont="1" applyBorder="1" applyAlignment="1">
      <alignment horizontal="center" vertical="center" wrapText="1"/>
    </xf>
    <xf numFmtId="0" fontId="111" fillId="0" borderId="55" xfId="0" applyFont="1" applyBorder="1" applyAlignment="1">
      <alignment horizontal="center" vertical="center" wrapText="1"/>
    </xf>
    <xf numFmtId="0" fontId="108" fillId="0" borderId="52"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23" xfId="0" applyFont="1" applyBorder="1" applyAlignment="1">
      <alignment horizontal="center" vertical="center" wrapText="1"/>
    </xf>
    <xf numFmtId="0" fontId="108" fillId="0" borderId="24" xfId="0" applyFont="1" applyBorder="1" applyAlignment="1">
      <alignment horizontal="center" vertical="center" wrapText="1"/>
    </xf>
    <xf numFmtId="0" fontId="108" fillId="0" borderId="88" xfId="0" applyFont="1" applyBorder="1" applyAlignment="1">
      <alignment horizontal="center" vertical="top" wrapText="1"/>
    </xf>
    <xf numFmtId="0" fontId="108" fillId="0" borderId="89" xfId="0" applyFont="1" applyBorder="1" applyAlignment="1">
      <alignment horizontal="center" vertical="top" wrapText="1"/>
    </xf>
    <xf numFmtId="0" fontId="108" fillId="0" borderId="107" xfId="0" applyFont="1" applyBorder="1" applyAlignment="1">
      <alignment horizontal="center" vertical="top" wrapText="1"/>
    </xf>
    <xf numFmtId="0" fontId="108" fillId="0" borderId="108" xfId="0" applyFont="1" applyBorder="1" applyAlignment="1">
      <alignment horizontal="center" vertical="top" wrapText="1"/>
    </xf>
    <xf numFmtId="0" fontId="127" fillId="0" borderId="97" xfId="0" applyFont="1" applyBorder="1" applyAlignment="1">
      <alignment horizontal="left" vertical="top" wrapText="1"/>
    </xf>
    <xf numFmtId="0" fontId="127" fillId="0" borderId="98" xfId="0" applyFont="1" applyBorder="1" applyAlignment="1">
      <alignment horizontal="left" vertical="top" wrapText="1"/>
    </xf>
    <xf numFmtId="0" fontId="114" fillId="0" borderId="88" xfId="0" applyFont="1" applyBorder="1" applyAlignment="1">
      <alignment horizontal="center" vertical="center"/>
    </xf>
    <xf numFmtId="0" fontId="114" fillId="0" borderId="90" xfId="0" applyFont="1" applyBorder="1" applyAlignment="1">
      <alignment horizontal="center" vertical="center"/>
    </xf>
    <xf numFmtId="0" fontId="114" fillId="0" borderId="71" xfId="0" applyFont="1" applyBorder="1" applyAlignment="1">
      <alignment horizontal="center" vertical="center"/>
    </xf>
    <xf numFmtId="0" fontId="114" fillId="0" borderId="63" xfId="0" applyFont="1" applyBorder="1" applyAlignment="1">
      <alignment horizontal="center" vertical="center"/>
    </xf>
    <xf numFmtId="0" fontId="113" fillId="0" borderId="105" xfId="0" applyFont="1" applyBorder="1" applyAlignment="1">
      <alignment horizontal="center" vertical="center" wrapText="1"/>
    </xf>
    <xf numFmtId="0" fontId="113" fillId="0" borderId="109" xfId="0" applyFont="1" applyBorder="1" applyAlignment="1">
      <alignment horizontal="center" vertical="center" wrapText="1"/>
    </xf>
  </cellXfs>
  <cellStyles count="20968">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87" xfId="20967" xr:uid="{A48F51F2-9E1E-4A99-93AF-7EC300633C78}"/>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1" defaultTableStyle="TableStyleMedium2" defaultPivotStyle="PivotStyleMedium9">
    <tableStyle name="Invisible" pivot="0" table="0" count="0" xr9:uid="{822BCCD5-BAA4-4FE2-BAA9-21D4070A7E18}"/>
  </tableStyles>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90" zoomScaleNormal="90" workbookViewId="0"/>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78"/>
      <c r="B1" s="114" t="s">
        <v>222</v>
      </c>
      <c r="C1" s="78"/>
    </row>
    <row r="2" spans="1:3">
      <c r="A2" s="115">
        <v>1</v>
      </c>
      <c r="B2" s="199" t="s">
        <v>223</v>
      </c>
      <c r="C2" s="37" t="s">
        <v>709</v>
      </c>
    </row>
    <row r="3" spans="1:3">
      <c r="A3" s="115">
        <v>2</v>
      </c>
      <c r="B3" s="200" t="s">
        <v>219</v>
      </c>
      <c r="C3" s="37" t="s">
        <v>710</v>
      </c>
    </row>
    <row r="4" spans="1:3">
      <c r="A4" s="115">
        <v>3</v>
      </c>
      <c r="B4" s="201" t="s">
        <v>224</v>
      </c>
      <c r="C4" s="37" t="s">
        <v>732</v>
      </c>
    </row>
    <row r="5" spans="1:3" ht="15">
      <c r="A5" s="116">
        <v>4</v>
      </c>
      <c r="B5" s="202" t="s">
        <v>220</v>
      </c>
      <c r="C5" s="387" t="s">
        <v>711</v>
      </c>
    </row>
    <row r="6" spans="1:3" s="117" customFormat="1" ht="45.75" customHeight="1">
      <c r="A6" s="660" t="s">
        <v>295</v>
      </c>
      <c r="B6" s="661"/>
      <c r="C6" s="661"/>
    </row>
    <row r="7" spans="1:3" ht="15">
      <c r="A7" s="118" t="s">
        <v>29</v>
      </c>
      <c r="B7" s="114" t="s">
        <v>221</v>
      </c>
    </row>
    <row r="8" spans="1:3">
      <c r="A8" s="78">
        <v>1</v>
      </c>
      <c r="B8" s="143" t="s">
        <v>20</v>
      </c>
    </row>
    <row r="9" spans="1:3">
      <c r="A9" s="78">
        <v>2</v>
      </c>
      <c r="B9" s="144" t="s">
        <v>21</v>
      </c>
    </row>
    <row r="10" spans="1:3">
      <c r="A10" s="78">
        <v>3</v>
      </c>
      <c r="B10" s="144" t="s">
        <v>22</v>
      </c>
    </row>
    <row r="11" spans="1:3">
      <c r="A11" s="78">
        <v>4</v>
      </c>
      <c r="B11" s="144" t="s">
        <v>23</v>
      </c>
    </row>
    <row r="12" spans="1:3">
      <c r="A12" s="78">
        <v>5</v>
      </c>
      <c r="B12" s="144" t="s">
        <v>24</v>
      </c>
    </row>
    <row r="13" spans="1:3">
      <c r="A13" s="78">
        <v>6</v>
      </c>
      <c r="B13" s="145" t="s">
        <v>231</v>
      </c>
    </row>
    <row r="14" spans="1:3">
      <c r="A14" s="78">
        <v>7</v>
      </c>
      <c r="B14" s="144" t="s">
        <v>225</v>
      </c>
    </row>
    <row r="15" spans="1:3">
      <c r="A15" s="78">
        <v>8</v>
      </c>
      <c r="B15" s="144" t="s">
        <v>226</v>
      </c>
    </row>
    <row r="16" spans="1:3">
      <c r="A16" s="78">
        <v>9</v>
      </c>
      <c r="B16" s="144" t="s">
        <v>25</v>
      </c>
    </row>
    <row r="17" spans="1:2">
      <c r="A17" s="198" t="s">
        <v>294</v>
      </c>
      <c r="B17" s="197" t="s">
        <v>281</v>
      </c>
    </row>
    <row r="18" spans="1:2">
      <c r="A18" s="78">
        <v>10</v>
      </c>
      <c r="B18" s="144" t="s">
        <v>26</v>
      </c>
    </row>
    <row r="19" spans="1:2">
      <c r="A19" s="78">
        <v>11</v>
      </c>
      <c r="B19" s="145" t="s">
        <v>227</v>
      </c>
    </row>
    <row r="20" spans="1:2">
      <c r="A20" s="78">
        <v>12</v>
      </c>
      <c r="B20" s="145" t="s">
        <v>27</v>
      </c>
    </row>
    <row r="21" spans="1:2">
      <c r="A21" s="237">
        <v>13</v>
      </c>
      <c r="B21" s="238" t="s">
        <v>228</v>
      </c>
    </row>
    <row r="22" spans="1:2">
      <c r="A22" s="237">
        <v>14</v>
      </c>
      <c r="B22" s="239" t="s">
        <v>253</v>
      </c>
    </row>
    <row r="23" spans="1:2">
      <c r="A23" s="237">
        <v>15</v>
      </c>
      <c r="B23" s="240" t="s">
        <v>28</v>
      </c>
    </row>
    <row r="24" spans="1:2">
      <c r="A24" s="237">
        <v>15.1</v>
      </c>
      <c r="B24" s="241" t="s">
        <v>307</v>
      </c>
    </row>
    <row r="25" spans="1:2">
      <c r="A25" s="237">
        <v>16</v>
      </c>
      <c r="B25" s="241" t="s">
        <v>371</v>
      </c>
    </row>
    <row r="26" spans="1:2">
      <c r="A26" s="237">
        <v>17</v>
      </c>
      <c r="B26" s="241" t="s">
        <v>412</v>
      </c>
    </row>
    <row r="27" spans="1:2">
      <c r="A27" s="237">
        <v>18</v>
      </c>
      <c r="B27" s="241" t="s">
        <v>699</v>
      </c>
    </row>
    <row r="28" spans="1:2">
      <c r="A28" s="237">
        <v>19</v>
      </c>
      <c r="B28" s="241" t="s">
        <v>700</v>
      </c>
    </row>
    <row r="29" spans="1:2">
      <c r="A29" s="237">
        <v>20</v>
      </c>
      <c r="B29" s="280" t="s">
        <v>701</v>
      </c>
    </row>
    <row r="30" spans="1:2">
      <c r="A30" s="237">
        <v>21</v>
      </c>
      <c r="B30" s="241" t="s">
        <v>528</v>
      </c>
    </row>
    <row r="31" spans="1:2">
      <c r="A31" s="237">
        <v>22</v>
      </c>
      <c r="B31" s="241" t="s">
        <v>702</v>
      </c>
    </row>
    <row r="32" spans="1:2">
      <c r="A32" s="237">
        <v>23</v>
      </c>
      <c r="B32" s="241" t="s">
        <v>703</v>
      </c>
    </row>
    <row r="33" spans="1:2">
      <c r="A33" s="237">
        <v>24</v>
      </c>
      <c r="B33" s="241" t="s">
        <v>704</v>
      </c>
    </row>
    <row r="34" spans="1:2">
      <c r="A34" s="237">
        <v>25</v>
      </c>
      <c r="B34" s="241" t="s">
        <v>413</v>
      </c>
    </row>
    <row r="35" spans="1:2">
      <c r="A35" s="237">
        <v>26</v>
      </c>
      <c r="B35" s="241" t="s">
        <v>550</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0"/>
  <sheetViews>
    <sheetView zoomScale="90" zoomScaleNormal="90" workbookViewId="0">
      <pane xSplit="1" ySplit="5" topLeftCell="B8" activePane="bottomRight" state="frozen"/>
      <selection pane="topRight"/>
      <selection pane="bottomLeft"/>
      <selection pane="bottomRight"/>
    </sheetView>
  </sheetViews>
  <sheetFormatPr defaultColWidth="9.140625" defaultRowHeight="14.25"/>
  <cols>
    <col min="1" max="1" width="9.5703125" style="3" bestFit="1" customWidth="1"/>
    <col min="2" max="2" width="86" style="3" customWidth="1"/>
    <col min="3" max="3" width="14.28515625" style="3" bestFit="1" customWidth="1"/>
    <col min="4" max="4" width="13.85546875" style="4" bestFit="1" customWidth="1"/>
    <col min="5" max="7" width="14.28515625" style="4" bestFit="1" customWidth="1"/>
    <col min="8" max="8" width="6.7109375" style="5" customWidth="1"/>
    <col min="9" max="9" width="11.7109375" style="5" bestFit="1" customWidth="1"/>
    <col min="10" max="10" width="9.28515625" style="5" bestFit="1" customWidth="1"/>
    <col min="11" max="12" width="17.7109375" style="5" bestFit="1" customWidth="1"/>
    <col min="13" max="13" width="16.42578125" style="5" bestFit="1" customWidth="1"/>
    <col min="14" max="16384" width="9.140625" style="5"/>
  </cols>
  <sheetData>
    <row r="1" spans="1:21">
      <c r="A1" s="2" t="s">
        <v>30</v>
      </c>
      <c r="B1" s="3" t="str">
        <f>'Info '!C2</f>
        <v>JSC Cartu Bank</v>
      </c>
    </row>
    <row r="2" spans="1:21">
      <c r="A2" s="2" t="s">
        <v>31</v>
      </c>
      <c r="B2" s="414">
        <v>45473</v>
      </c>
    </row>
    <row r="3" spans="1:21" ht="15" thickBot="1">
      <c r="A3" s="2"/>
    </row>
    <row r="4" spans="1:21" ht="15" customHeight="1" thickBot="1">
      <c r="A4" s="6" t="s">
        <v>93</v>
      </c>
      <c r="B4" s="7" t="s">
        <v>92</v>
      </c>
      <c r="C4" s="7"/>
      <c r="D4" s="662" t="s">
        <v>698</v>
      </c>
      <c r="E4" s="663"/>
      <c r="F4" s="663"/>
      <c r="G4" s="664"/>
    </row>
    <row r="5" spans="1:21">
      <c r="A5" s="8" t="s">
        <v>6</v>
      </c>
      <c r="B5" s="9"/>
      <c r="C5" s="247" t="str">
        <f>INT((MONTH($B$2))/3)&amp;"Q"&amp;"-"&amp;YEAR($B$2)</f>
        <v>2Q-2024</v>
      </c>
      <c r="D5" s="247" t="str">
        <f>IF(INT(MONTH($B$2))=3, "4"&amp;"Q"&amp;"-"&amp;YEAR($B$2)-1, IF(INT(MONTH($B$2))=6, "1"&amp;"Q"&amp;"-"&amp;YEAR($B$2), IF(INT(MONTH($B$2))=9, "2"&amp;"Q"&amp;"-"&amp;YEAR($B$2),IF(INT(MONTH($B$2))=12, "3"&amp;"Q"&amp;"-"&amp;YEAR($B$2), 0))))</f>
        <v>1Q-2024</v>
      </c>
      <c r="E5" s="247" t="str">
        <f>IF(INT(MONTH($B$2))=3, "3"&amp;"Q"&amp;"-"&amp;YEAR($B$2)-1, IF(INT(MONTH($B$2))=6, "4"&amp;"Q"&amp;"-"&amp;YEAR($B$2)-1, IF(INT(MONTH($B$2))=9, "1"&amp;"Q"&amp;"-"&amp;YEAR($B$2),IF(INT(MONTH($B$2))=12, "2"&amp;"Q"&amp;"-"&amp;YEAR($B$2), 0))))</f>
        <v>4Q-2023</v>
      </c>
      <c r="F5" s="247" t="str">
        <f>IF(INT(MONTH($B$2))=3, "2"&amp;"Q"&amp;"-"&amp;YEAR($B$2)-1, IF(INT(MONTH($B$2))=6, "3"&amp;"Q"&amp;"-"&amp;YEAR($B$2)-1, IF(INT(MONTH($B$2))=9, "4"&amp;"Q"&amp;"-"&amp;YEAR($B$2)-1,IF(INT(MONTH($B$2))=12, "1"&amp;"Q"&amp;"-"&amp;YEAR($B$2), 0))))</f>
        <v>3Q-2023</v>
      </c>
      <c r="G5" s="248" t="str">
        <f>IF(INT(MONTH($B$2))=3, "1"&amp;"Q"&amp;"-"&amp;YEAR($B$2)-1, IF(INT(MONTH($B$2))=6, "2"&amp;"Q"&amp;"-"&amp;YEAR($B$2)-1, IF(INT(MONTH($B$2))=9, "3"&amp;"Q"&amp;"-"&amp;YEAR($B$2)-1,IF(INT(MONTH($B$2))=12, "4"&amp;"Q"&amp;"-"&amp;YEAR($B$2)-1, 0))))</f>
        <v>2Q-2023</v>
      </c>
    </row>
    <row r="6" spans="1:21">
      <c r="B6" s="119" t="s">
        <v>91</v>
      </c>
      <c r="C6" s="250"/>
      <c r="D6" s="250"/>
      <c r="E6" s="250"/>
      <c r="F6" s="250"/>
      <c r="G6" s="251"/>
    </row>
    <row r="7" spans="1:21">
      <c r="A7" s="10"/>
      <c r="B7" s="120" t="s">
        <v>89</v>
      </c>
      <c r="C7" s="250"/>
      <c r="D7" s="250"/>
      <c r="E7" s="250"/>
      <c r="F7" s="250"/>
      <c r="G7" s="251"/>
    </row>
    <row r="8" spans="1:21">
      <c r="A8" s="8">
        <v>1</v>
      </c>
      <c r="B8" s="11" t="s">
        <v>361</v>
      </c>
      <c r="C8" s="390">
        <v>391791559.37544596</v>
      </c>
      <c r="D8" s="390">
        <v>385048994.53103387</v>
      </c>
      <c r="E8" s="390">
        <v>376291664.09609789</v>
      </c>
      <c r="F8" s="390">
        <v>373620930.09606028</v>
      </c>
      <c r="G8" s="531">
        <v>363342214.73040265</v>
      </c>
      <c r="I8" s="529"/>
      <c r="J8" s="529"/>
      <c r="K8" s="529"/>
      <c r="L8" s="529"/>
      <c r="M8" s="529"/>
      <c r="N8" s="415"/>
      <c r="O8" s="415"/>
      <c r="P8" s="417"/>
      <c r="Q8" s="417"/>
      <c r="R8" s="417"/>
      <c r="S8" s="417"/>
      <c r="T8" s="417"/>
      <c r="U8" s="417"/>
    </row>
    <row r="9" spans="1:21">
      <c r="A9" s="8">
        <v>2</v>
      </c>
      <c r="B9" s="11" t="s">
        <v>362</v>
      </c>
      <c r="C9" s="390">
        <v>469582522.90272719</v>
      </c>
      <c r="D9" s="390">
        <v>459740358.0583151</v>
      </c>
      <c r="E9" s="390">
        <v>450823727.62337911</v>
      </c>
      <c r="F9" s="390">
        <v>447853293.6233415</v>
      </c>
      <c r="G9" s="531">
        <v>435938378.25768387</v>
      </c>
      <c r="I9" s="529"/>
      <c r="J9" s="529"/>
      <c r="K9" s="529"/>
      <c r="L9" s="529"/>
      <c r="M9" s="529"/>
      <c r="N9" s="417"/>
      <c r="O9" s="417"/>
      <c r="P9" s="417"/>
      <c r="Q9" s="417"/>
      <c r="R9" s="417"/>
      <c r="S9" s="417"/>
    </row>
    <row r="10" spans="1:21">
      <c r="A10" s="8">
        <v>3</v>
      </c>
      <c r="B10" s="11" t="s">
        <v>142</v>
      </c>
      <c r="C10" s="390">
        <v>489815242.90272719</v>
      </c>
      <c r="D10" s="390">
        <v>481841818.0583151</v>
      </c>
      <c r="E10" s="390">
        <v>472876807.62337911</v>
      </c>
      <c r="F10" s="390">
        <v>473564973.6233415</v>
      </c>
      <c r="G10" s="531">
        <v>461068298.25768387</v>
      </c>
      <c r="I10" s="529"/>
      <c r="J10" s="529"/>
      <c r="K10" s="529"/>
      <c r="L10" s="529"/>
      <c r="M10" s="529"/>
      <c r="N10" s="417"/>
      <c r="O10" s="417"/>
      <c r="P10" s="417"/>
      <c r="Q10" s="417"/>
      <c r="R10" s="417"/>
      <c r="S10" s="417"/>
    </row>
    <row r="11" spans="1:21">
      <c r="A11" s="8">
        <v>4</v>
      </c>
      <c r="B11" s="11" t="s">
        <v>364</v>
      </c>
      <c r="C11" s="390">
        <v>293827830.5881716</v>
      </c>
      <c r="D11" s="390">
        <v>289992921.27775925</v>
      </c>
      <c r="E11" s="390">
        <v>303188079.15592307</v>
      </c>
      <c r="F11" s="390">
        <v>297174304.811638</v>
      </c>
      <c r="G11" s="531">
        <v>278139307.84550673</v>
      </c>
      <c r="I11" s="529"/>
      <c r="J11" s="529"/>
      <c r="K11" s="529"/>
      <c r="L11" s="529"/>
      <c r="M11" s="529"/>
      <c r="N11" s="417"/>
      <c r="O11" s="417"/>
      <c r="P11" s="417"/>
      <c r="Q11" s="417"/>
      <c r="R11" s="417"/>
      <c r="S11" s="417"/>
    </row>
    <row r="12" spans="1:21">
      <c r="A12" s="8">
        <v>5</v>
      </c>
      <c r="B12" s="11" t="s">
        <v>365</v>
      </c>
      <c r="C12" s="390">
        <v>347261979.47127527</v>
      </c>
      <c r="D12" s="390">
        <v>342979091.85260135</v>
      </c>
      <c r="E12" s="390">
        <v>361529519.79794037</v>
      </c>
      <c r="F12" s="390">
        <v>350246436.63473833</v>
      </c>
      <c r="G12" s="531">
        <v>327367338.29175586</v>
      </c>
      <c r="I12" s="529"/>
      <c r="J12" s="529"/>
      <c r="K12" s="529"/>
      <c r="L12" s="529"/>
      <c r="M12" s="529"/>
      <c r="N12" s="417"/>
      <c r="O12" s="417"/>
      <c r="P12" s="417"/>
      <c r="Q12" s="417"/>
      <c r="R12" s="417"/>
      <c r="S12" s="417"/>
    </row>
    <row r="13" spans="1:21">
      <c r="A13" s="8">
        <v>6</v>
      </c>
      <c r="B13" s="11" t="s">
        <v>363</v>
      </c>
      <c r="C13" s="390">
        <v>417975697.32150793</v>
      </c>
      <c r="D13" s="390">
        <v>413110099.14772004</v>
      </c>
      <c r="E13" s="390">
        <v>438744569.43002486</v>
      </c>
      <c r="F13" s="390">
        <v>420482791.05234879</v>
      </c>
      <c r="G13" s="531">
        <v>392522284.5152328</v>
      </c>
      <c r="I13" s="529"/>
      <c r="J13" s="529"/>
      <c r="K13" s="529"/>
      <c r="L13" s="529"/>
      <c r="M13" s="529"/>
      <c r="N13" s="417"/>
      <c r="O13" s="417"/>
      <c r="P13" s="417"/>
      <c r="Q13" s="417"/>
      <c r="R13" s="417"/>
      <c r="S13" s="417"/>
    </row>
    <row r="14" spans="1:21">
      <c r="A14" s="10"/>
      <c r="B14" s="119" t="s">
        <v>367</v>
      </c>
      <c r="C14" s="454"/>
      <c r="D14" s="454"/>
      <c r="E14" s="454"/>
      <c r="F14" s="454"/>
      <c r="G14" s="455"/>
      <c r="I14" s="529"/>
      <c r="J14" s="529"/>
      <c r="K14" s="529"/>
      <c r="L14" s="529"/>
      <c r="M14" s="529"/>
      <c r="N14" s="417"/>
      <c r="O14" s="417"/>
      <c r="P14" s="417"/>
      <c r="Q14" s="417"/>
      <c r="R14" s="417"/>
      <c r="S14" s="417"/>
    </row>
    <row r="15" spans="1:21" ht="15" customHeight="1">
      <c r="A15" s="8">
        <v>7</v>
      </c>
      <c r="B15" s="11" t="s">
        <v>366</v>
      </c>
      <c r="C15" s="390">
        <v>1541383415.3659451</v>
      </c>
      <c r="D15" s="390">
        <v>1566974847.240495</v>
      </c>
      <c r="E15" s="390">
        <v>1709985391.8341746</v>
      </c>
      <c r="F15" s="390">
        <v>1537487671.4177198</v>
      </c>
      <c r="G15" s="531">
        <v>1448643417.9665234</v>
      </c>
      <c r="I15" s="529"/>
      <c r="J15" s="529"/>
      <c r="K15" s="529"/>
      <c r="L15" s="529"/>
      <c r="M15" s="529"/>
      <c r="N15" s="417"/>
      <c r="O15" s="417"/>
      <c r="P15" s="417"/>
      <c r="Q15" s="417"/>
      <c r="R15" s="417"/>
      <c r="S15" s="417"/>
    </row>
    <row r="16" spans="1:21">
      <c r="A16" s="10"/>
      <c r="B16" s="119" t="s">
        <v>368</v>
      </c>
      <c r="C16" s="454"/>
      <c r="D16" s="454"/>
      <c r="E16" s="454"/>
      <c r="F16" s="454"/>
      <c r="G16" s="455"/>
      <c r="I16" s="529"/>
      <c r="J16" s="529"/>
      <c r="K16" s="529"/>
      <c r="L16" s="529"/>
      <c r="M16" s="529"/>
      <c r="N16" s="417"/>
      <c r="O16" s="417"/>
      <c r="P16" s="417"/>
      <c r="Q16" s="417"/>
      <c r="R16" s="417"/>
      <c r="S16" s="417"/>
    </row>
    <row r="17" spans="1:19">
      <c r="A17" s="8"/>
      <c r="B17" s="120" t="s">
        <v>352</v>
      </c>
      <c r="C17" s="454"/>
      <c r="D17" s="454"/>
      <c r="E17" s="454"/>
      <c r="F17" s="454"/>
      <c r="G17" s="455"/>
      <c r="I17" s="529"/>
      <c r="J17" s="529"/>
      <c r="K17" s="529"/>
      <c r="L17" s="529"/>
      <c r="M17" s="529"/>
      <c r="N17" s="417"/>
      <c r="O17" s="417"/>
      <c r="P17" s="417"/>
      <c r="Q17" s="417"/>
      <c r="R17" s="417"/>
      <c r="S17" s="417"/>
    </row>
    <row r="18" spans="1:19">
      <c r="A18" s="8">
        <v>8</v>
      </c>
      <c r="B18" s="11" t="s">
        <v>361</v>
      </c>
      <c r="C18" s="391">
        <v>0.25418176650254759</v>
      </c>
      <c r="D18" s="391">
        <v>0.24572761662966094</v>
      </c>
      <c r="E18" s="391">
        <v>0.2200554846217006</v>
      </c>
      <c r="F18" s="391">
        <v>0.2430074315662927</v>
      </c>
      <c r="G18" s="532">
        <v>0.25081549415413085</v>
      </c>
      <c r="I18" s="529"/>
      <c r="J18" s="529"/>
      <c r="K18" s="529"/>
      <c r="L18" s="529"/>
      <c r="M18" s="529"/>
      <c r="N18" s="417"/>
      <c r="O18" s="417"/>
      <c r="P18" s="417"/>
      <c r="Q18" s="417"/>
      <c r="R18" s="417"/>
      <c r="S18" s="417"/>
    </row>
    <row r="19" spans="1:19" ht="15" customHeight="1">
      <c r="A19" s="8">
        <v>9</v>
      </c>
      <c r="B19" s="11" t="s">
        <v>362</v>
      </c>
      <c r="C19" s="391">
        <v>0.30465004243687283</v>
      </c>
      <c r="D19" s="391">
        <v>0.29339357863206045</v>
      </c>
      <c r="E19" s="391">
        <v>0.26364185903355225</v>
      </c>
      <c r="F19" s="391">
        <v>0.29128903076691032</v>
      </c>
      <c r="G19" s="532">
        <v>0.30092869842988368</v>
      </c>
      <c r="I19" s="529"/>
      <c r="J19" s="529"/>
      <c r="K19" s="529"/>
      <c r="L19" s="529"/>
      <c r="M19" s="529"/>
      <c r="N19" s="417"/>
      <c r="O19" s="417"/>
      <c r="P19" s="417"/>
      <c r="Q19" s="417"/>
      <c r="R19" s="417"/>
      <c r="S19" s="417"/>
    </row>
    <row r="20" spans="1:19">
      <c r="A20" s="8">
        <v>10</v>
      </c>
      <c r="B20" s="11" t="s">
        <v>142</v>
      </c>
      <c r="C20" s="391">
        <v>0.31777638063300329</v>
      </c>
      <c r="D20" s="391">
        <v>0.30749811900737123</v>
      </c>
      <c r="E20" s="391">
        <v>0.27653850721856704</v>
      </c>
      <c r="F20" s="391">
        <v>0.30801220876565888</v>
      </c>
      <c r="G20" s="532">
        <v>0.31827590733466382</v>
      </c>
      <c r="I20" s="529"/>
      <c r="J20" s="529"/>
      <c r="K20" s="529"/>
      <c r="L20" s="529"/>
      <c r="M20" s="529"/>
      <c r="N20" s="417"/>
      <c r="O20" s="417"/>
      <c r="P20" s="417"/>
      <c r="Q20" s="417"/>
      <c r="R20" s="417"/>
      <c r="S20" s="417"/>
    </row>
    <row r="21" spans="1:19">
      <c r="A21" s="8">
        <v>11</v>
      </c>
      <c r="B21" s="11" t="s">
        <v>364</v>
      </c>
      <c r="C21" s="391">
        <v>0.19062604907969177</v>
      </c>
      <c r="D21" s="391">
        <v>0.18506546023278442</v>
      </c>
      <c r="E21" s="391">
        <v>0.17730448494107642</v>
      </c>
      <c r="F21" s="391">
        <v>0.19328565056890057</v>
      </c>
      <c r="G21" s="532">
        <v>0.19199984233244502</v>
      </c>
      <c r="I21" s="529"/>
      <c r="J21" s="529"/>
      <c r="K21" s="529"/>
      <c r="L21" s="529"/>
      <c r="M21" s="529"/>
      <c r="N21" s="417"/>
      <c r="O21" s="417"/>
      <c r="P21" s="417"/>
      <c r="Q21" s="417"/>
      <c r="R21" s="417"/>
      <c r="S21" s="417"/>
    </row>
    <row r="22" spans="1:19">
      <c r="A22" s="8">
        <v>12</v>
      </c>
      <c r="B22" s="11" t="s">
        <v>365</v>
      </c>
      <c r="C22" s="391">
        <v>0.22529240681419335</v>
      </c>
      <c r="D22" s="391">
        <v>0.21887976852761942</v>
      </c>
      <c r="E22" s="391">
        <v>0.2114225779497183</v>
      </c>
      <c r="F22" s="391">
        <v>0.22780438708284115</v>
      </c>
      <c r="G22" s="532">
        <v>0.22598200097528828</v>
      </c>
      <c r="I22" s="529"/>
      <c r="J22" s="529"/>
      <c r="K22" s="529"/>
      <c r="L22" s="529"/>
      <c r="M22" s="529"/>
      <c r="N22" s="417"/>
      <c r="O22" s="417"/>
      <c r="P22" s="417"/>
      <c r="Q22" s="417"/>
      <c r="R22" s="417"/>
      <c r="S22" s="417"/>
    </row>
    <row r="23" spans="1:19">
      <c r="A23" s="8">
        <v>13</v>
      </c>
      <c r="B23" s="11" t="s">
        <v>363</v>
      </c>
      <c r="C23" s="391">
        <v>0.27116919330695854</v>
      </c>
      <c r="D23" s="391">
        <v>0.26363543733661288</v>
      </c>
      <c r="E23" s="391">
        <v>0.25657796348740503</v>
      </c>
      <c r="F23" s="391">
        <v>0.27348693512749989</v>
      </c>
      <c r="G23" s="532">
        <v>0.27095852550534527</v>
      </c>
      <c r="I23" s="529"/>
      <c r="J23" s="529"/>
      <c r="K23" s="529"/>
      <c r="L23" s="529"/>
      <c r="M23" s="529"/>
      <c r="N23" s="417"/>
      <c r="O23" s="417"/>
      <c r="P23" s="417"/>
      <c r="Q23" s="417"/>
      <c r="R23" s="417"/>
      <c r="S23" s="417"/>
    </row>
    <row r="24" spans="1:19">
      <c r="A24" s="10"/>
      <c r="B24" s="119" t="s">
        <v>88</v>
      </c>
      <c r="C24" s="454"/>
      <c r="D24" s="454"/>
      <c r="E24" s="454"/>
      <c r="F24" s="454"/>
      <c r="G24" s="455"/>
      <c r="I24" s="529"/>
      <c r="J24" s="529"/>
      <c r="K24" s="529"/>
      <c r="L24" s="529"/>
      <c r="M24" s="529"/>
      <c r="N24" s="417"/>
      <c r="O24" s="417"/>
      <c r="P24" s="417"/>
      <c r="Q24" s="417"/>
      <c r="R24" s="417"/>
      <c r="S24" s="417"/>
    </row>
    <row r="25" spans="1:19" ht="15" customHeight="1">
      <c r="A25" s="252">
        <v>14</v>
      </c>
      <c r="B25" s="11" t="s">
        <v>87</v>
      </c>
      <c r="C25" s="457">
        <v>5.7674257903819602E-2</v>
      </c>
      <c r="D25" s="457">
        <v>5.4875768954618667E-2</v>
      </c>
      <c r="E25" s="457">
        <v>5.7344233722558084E-2</v>
      </c>
      <c r="F25" s="457">
        <v>5.8459088440763904E-2</v>
      </c>
      <c r="G25" s="533">
        <v>5.8932561950689646E-2</v>
      </c>
      <c r="I25" s="529"/>
      <c r="J25" s="529"/>
      <c r="K25" s="529"/>
      <c r="L25" s="529"/>
      <c r="M25" s="529"/>
      <c r="N25" s="417"/>
      <c r="O25" s="417"/>
      <c r="P25" s="417"/>
      <c r="Q25" s="417"/>
      <c r="R25" s="417"/>
      <c r="S25" s="417"/>
    </row>
    <row r="26" spans="1:19">
      <c r="A26" s="252">
        <v>15</v>
      </c>
      <c r="B26" s="11" t="s">
        <v>86</v>
      </c>
      <c r="C26" s="457">
        <v>1.8249022023876623E-2</v>
      </c>
      <c r="D26" s="457">
        <v>1.7495223723369958E-2</v>
      </c>
      <c r="E26" s="457">
        <v>1.6819674940562964E-2</v>
      </c>
      <c r="F26" s="457">
        <v>1.7575286443819432E-2</v>
      </c>
      <c r="G26" s="533">
        <v>1.8003214718788973E-2</v>
      </c>
      <c r="I26" s="529"/>
      <c r="J26" s="529"/>
      <c r="K26" s="529"/>
      <c r="L26" s="529"/>
      <c r="M26" s="529"/>
      <c r="N26" s="417"/>
      <c r="O26" s="417"/>
      <c r="P26" s="417"/>
      <c r="Q26" s="417"/>
      <c r="R26" s="417"/>
      <c r="S26" s="417"/>
    </row>
    <row r="27" spans="1:19">
      <c r="A27" s="252">
        <v>16</v>
      </c>
      <c r="B27" s="11" t="s">
        <v>85</v>
      </c>
      <c r="C27" s="457">
        <v>2.4172177585236036E-2</v>
      </c>
      <c r="D27" s="457">
        <v>2.2240813700082133E-2</v>
      </c>
      <c r="E27" s="457">
        <v>2.3999154323538555E-2</v>
      </c>
      <c r="F27" s="457">
        <v>3.0621258655551504E-2</v>
      </c>
      <c r="G27" s="533">
        <v>3.2684822253998901E-2</v>
      </c>
      <c r="I27" s="529"/>
      <c r="J27" s="529"/>
      <c r="K27" s="529"/>
      <c r="L27" s="529"/>
      <c r="M27" s="529"/>
      <c r="N27" s="417"/>
      <c r="O27" s="417"/>
      <c r="P27" s="417"/>
      <c r="Q27" s="417"/>
      <c r="R27" s="417"/>
      <c r="S27" s="417"/>
    </row>
    <row r="28" spans="1:19">
      <c r="A28" s="252">
        <v>17</v>
      </c>
      <c r="B28" s="11" t="s">
        <v>84</v>
      </c>
      <c r="C28" s="457">
        <v>3.9425235879942976E-2</v>
      </c>
      <c r="D28" s="457">
        <v>3.7380545231248709E-2</v>
      </c>
      <c r="E28" s="457">
        <v>4.0524558781995117E-2</v>
      </c>
      <c r="F28" s="457">
        <v>4.0883801996944483E-2</v>
      </c>
      <c r="G28" s="533">
        <v>4.0929347231900677E-2</v>
      </c>
      <c r="I28" s="529"/>
      <c r="J28" s="529"/>
      <c r="K28" s="529"/>
      <c r="L28" s="529"/>
      <c r="M28" s="529"/>
      <c r="N28" s="417"/>
      <c r="O28" s="417"/>
      <c r="P28" s="417"/>
      <c r="Q28" s="417"/>
      <c r="R28" s="417"/>
      <c r="S28" s="417"/>
    </row>
    <row r="29" spans="1:19">
      <c r="A29" s="252">
        <v>18</v>
      </c>
      <c r="B29" s="11" t="s">
        <v>166</v>
      </c>
      <c r="C29" s="457">
        <v>1.7049686434943742E-2</v>
      </c>
      <c r="D29" s="457">
        <v>1.8541412346713988E-2</v>
      </c>
      <c r="E29" s="457">
        <v>1.969664832373531E-2</v>
      </c>
      <c r="F29" s="457">
        <v>2.251794295170945E-2</v>
      </c>
      <c r="G29" s="533">
        <v>2.2260717933284234E-2</v>
      </c>
      <c r="I29" s="529"/>
      <c r="J29" s="529"/>
      <c r="K29" s="529"/>
      <c r="L29" s="529"/>
      <c r="M29" s="529"/>
      <c r="N29" s="417"/>
      <c r="O29" s="417"/>
      <c r="P29" s="417"/>
      <c r="Q29" s="417"/>
      <c r="R29" s="417"/>
      <c r="S29" s="417"/>
    </row>
    <row r="30" spans="1:19">
      <c r="A30" s="252">
        <v>19</v>
      </c>
      <c r="B30" s="11" t="s">
        <v>167</v>
      </c>
      <c r="C30" s="457">
        <v>7.6609913781296085E-2</v>
      </c>
      <c r="D30" s="457">
        <v>8.7302368472783651E-2</v>
      </c>
      <c r="E30" s="457">
        <v>8.4994182335935461E-2</v>
      </c>
      <c r="F30" s="457">
        <v>9.2459119931558753E-2</v>
      </c>
      <c r="G30" s="533">
        <v>8.8726767329609685E-2</v>
      </c>
      <c r="I30" s="529"/>
      <c r="J30" s="529"/>
      <c r="K30" s="529"/>
      <c r="L30" s="529"/>
      <c r="M30" s="529"/>
      <c r="N30" s="417"/>
      <c r="O30" s="417"/>
      <c r="P30" s="417"/>
      <c r="Q30" s="417"/>
      <c r="R30" s="417"/>
      <c r="S30" s="417"/>
    </row>
    <row r="31" spans="1:19">
      <c r="A31" s="10"/>
      <c r="B31" s="119" t="s">
        <v>229</v>
      </c>
      <c r="C31" s="458"/>
      <c r="D31" s="458"/>
      <c r="E31" s="458"/>
      <c r="F31" s="458"/>
      <c r="G31" s="459"/>
      <c r="I31" s="529"/>
      <c r="J31" s="529"/>
      <c r="K31" s="529"/>
      <c r="L31" s="529"/>
      <c r="M31" s="529"/>
      <c r="N31" s="417"/>
      <c r="O31" s="417"/>
      <c r="P31" s="417"/>
      <c r="Q31" s="417"/>
      <c r="R31" s="417"/>
      <c r="S31" s="417"/>
    </row>
    <row r="32" spans="1:19">
      <c r="A32" s="252">
        <v>20</v>
      </c>
      <c r="B32" s="11" t="s">
        <v>83</v>
      </c>
      <c r="C32" s="457">
        <v>0.16739580962701317</v>
      </c>
      <c r="D32" s="457">
        <v>0.1751715494874084</v>
      </c>
      <c r="E32" s="457">
        <v>0.17385549077393081</v>
      </c>
      <c r="F32" s="457">
        <v>0.18376928655220376</v>
      </c>
      <c r="G32" s="533">
        <v>0.19351802003762955</v>
      </c>
      <c r="I32" s="529"/>
      <c r="J32" s="529"/>
      <c r="K32" s="529"/>
      <c r="L32" s="529"/>
      <c r="M32" s="529"/>
      <c r="N32" s="417"/>
      <c r="O32" s="417"/>
      <c r="P32" s="417"/>
      <c r="Q32" s="417"/>
      <c r="R32" s="417"/>
      <c r="S32" s="417"/>
    </row>
    <row r="33" spans="1:19" ht="15" customHeight="1">
      <c r="A33" s="252">
        <v>21</v>
      </c>
      <c r="B33" s="11" t="s">
        <v>708</v>
      </c>
      <c r="C33" s="457">
        <v>5.6825676862527673E-2</v>
      </c>
      <c r="D33" s="457">
        <v>5.5314187069218902E-2</v>
      </c>
      <c r="E33" s="457">
        <v>5.5527686167949848E-2</v>
      </c>
      <c r="F33" s="457">
        <v>6.8674837885990325E-2</v>
      </c>
      <c r="G33" s="533">
        <v>7.2508202025997864E-2</v>
      </c>
      <c r="I33" s="529"/>
      <c r="J33" s="529"/>
      <c r="K33" s="529"/>
      <c r="L33" s="529"/>
      <c r="M33" s="529"/>
      <c r="N33" s="417"/>
      <c r="O33" s="417"/>
      <c r="P33" s="417"/>
      <c r="Q33" s="417"/>
      <c r="R33" s="417"/>
      <c r="S33" s="417"/>
    </row>
    <row r="34" spans="1:19">
      <c r="A34" s="252">
        <v>22</v>
      </c>
      <c r="B34" s="11" t="s">
        <v>82</v>
      </c>
      <c r="C34" s="457">
        <v>0.60596268968147471</v>
      </c>
      <c r="D34" s="457">
        <v>0.60076124620324745</v>
      </c>
      <c r="E34" s="457">
        <v>0.59786655273602507</v>
      </c>
      <c r="F34" s="457">
        <v>0.62688866397167309</v>
      </c>
      <c r="G34" s="533">
        <v>0.60732555354873607</v>
      </c>
      <c r="I34" s="529"/>
      <c r="J34" s="529"/>
      <c r="K34" s="529"/>
      <c r="L34" s="529"/>
      <c r="M34" s="529"/>
      <c r="N34" s="417"/>
      <c r="O34" s="417"/>
      <c r="P34" s="417"/>
      <c r="Q34" s="417"/>
      <c r="R34" s="417"/>
      <c r="S34" s="417"/>
    </row>
    <row r="35" spans="1:19" ht="15" customHeight="1">
      <c r="A35" s="252">
        <v>23</v>
      </c>
      <c r="B35" s="11" t="s">
        <v>81</v>
      </c>
      <c r="C35" s="457">
        <v>0.6392349704505722</v>
      </c>
      <c r="D35" s="457">
        <v>0.66521936215639776</v>
      </c>
      <c r="E35" s="457">
        <v>0.70292682848530985</v>
      </c>
      <c r="F35" s="457">
        <v>0.67837086138197189</v>
      </c>
      <c r="G35" s="533">
        <v>0.6665049155040712</v>
      </c>
      <c r="I35" s="529"/>
      <c r="J35" s="529"/>
      <c r="K35" s="529"/>
      <c r="L35" s="529"/>
      <c r="M35" s="529"/>
      <c r="N35" s="417"/>
      <c r="O35" s="417"/>
      <c r="P35" s="417"/>
      <c r="Q35" s="417"/>
      <c r="R35" s="417"/>
      <c r="S35" s="417"/>
    </row>
    <row r="36" spans="1:19">
      <c r="A36" s="252">
        <v>24</v>
      </c>
      <c r="B36" s="11" t="s">
        <v>80</v>
      </c>
      <c r="C36" s="457">
        <v>4.9618510723805714E-2</v>
      </c>
      <c r="D36" s="457">
        <v>-2.9410197199612402E-2</v>
      </c>
      <c r="E36" s="457">
        <v>8.2256850464705614E-2</v>
      </c>
      <c r="F36" s="457">
        <v>5.1315337553480909E-2</v>
      </c>
      <c r="G36" s="533">
        <v>-2.6987007565252063E-3</v>
      </c>
      <c r="I36" s="529"/>
      <c r="J36" s="529"/>
      <c r="K36" s="529"/>
      <c r="L36" s="529"/>
      <c r="M36" s="529"/>
      <c r="N36" s="417"/>
      <c r="O36" s="417"/>
      <c r="P36" s="417"/>
      <c r="Q36" s="417"/>
      <c r="R36" s="417"/>
      <c r="S36" s="417"/>
    </row>
    <row r="37" spans="1:19" ht="15" customHeight="1">
      <c r="A37" s="10"/>
      <c r="B37" s="119" t="s">
        <v>230</v>
      </c>
      <c r="C37" s="458"/>
      <c r="D37" s="458"/>
      <c r="E37" s="458"/>
      <c r="F37" s="458"/>
      <c r="G37" s="459"/>
      <c r="I37" s="529"/>
      <c r="J37" s="529"/>
      <c r="K37" s="529"/>
      <c r="L37" s="529"/>
      <c r="M37" s="529"/>
      <c r="N37" s="417"/>
      <c r="O37" s="417"/>
      <c r="P37" s="417"/>
      <c r="Q37" s="417"/>
      <c r="R37" s="417"/>
      <c r="S37" s="417"/>
    </row>
    <row r="38" spans="1:19" ht="15" customHeight="1">
      <c r="A38" s="252">
        <v>25</v>
      </c>
      <c r="B38" s="11" t="s">
        <v>79</v>
      </c>
      <c r="C38" s="456">
        <v>0.31132062250960379</v>
      </c>
      <c r="D38" s="456">
        <v>0.41214973247393905</v>
      </c>
      <c r="E38" s="456">
        <v>0.40062390758849781</v>
      </c>
      <c r="F38" s="456">
        <v>0.36192685266940555</v>
      </c>
      <c r="G38" s="534">
        <v>0.41680946751997805</v>
      </c>
      <c r="I38" s="529"/>
      <c r="J38" s="529"/>
      <c r="K38" s="529"/>
      <c r="L38" s="529"/>
      <c r="M38" s="529"/>
      <c r="N38" s="417"/>
      <c r="O38" s="417"/>
      <c r="P38" s="417"/>
      <c r="Q38" s="417"/>
      <c r="R38" s="417"/>
      <c r="S38" s="417"/>
    </row>
    <row r="39" spans="1:19" ht="15" customHeight="1">
      <c r="A39" s="252">
        <v>26</v>
      </c>
      <c r="B39" s="11" t="s">
        <v>78</v>
      </c>
      <c r="C39" s="456">
        <v>0.82144817326135444</v>
      </c>
      <c r="D39" s="456">
        <v>0.82965058095857669</v>
      </c>
      <c r="E39" s="456">
        <v>0.8489862438231317</v>
      </c>
      <c r="F39" s="456">
        <v>0.84848953386063752</v>
      </c>
      <c r="G39" s="534">
        <v>0.83777399043728651</v>
      </c>
      <c r="I39" s="529"/>
      <c r="J39" s="529"/>
      <c r="K39" s="529"/>
      <c r="L39" s="529"/>
      <c r="M39" s="529"/>
      <c r="N39" s="417"/>
      <c r="O39" s="417"/>
      <c r="P39" s="417"/>
      <c r="Q39" s="417"/>
      <c r="R39" s="417"/>
      <c r="S39" s="417"/>
    </row>
    <row r="40" spans="1:19" ht="15" customHeight="1">
      <c r="A40" s="252">
        <v>27</v>
      </c>
      <c r="B40" s="11" t="s">
        <v>77</v>
      </c>
      <c r="C40" s="456">
        <v>0.35841567228758969</v>
      </c>
      <c r="D40" s="456">
        <v>0.41594505265157111</v>
      </c>
      <c r="E40" s="456">
        <v>0.4167029865556765</v>
      </c>
      <c r="F40" s="456">
        <v>0.39649401889530933</v>
      </c>
      <c r="G40" s="534">
        <v>0.37629362421774254</v>
      </c>
      <c r="I40" s="529"/>
      <c r="J40" s="529"/>
      <c r="K40" s="529"/>
      <c r="L40" s="529"/>
      <c r="M40" s="529"/>
      <c r="N40" s="417"/>
      <c r="O40" s="417"/>
      <c r="P40" s="417"/>
      <c r="Q40" s="417"/>
      <c r="R40" s="417"/>
      <c r="S40" s="417"/>
    </row>
    <row r="41" spans="1:19" ht="15" customHeight="1">
      <c r="A41" s="253"/>
      <c r="B41" s="119" t="s">
        <v>270</v>
      </c>
      <c r="C41" s="454"/>
      <c r="D41" s="454"/>
      <c r="E41" s="454"/>
      <c r="F41" s="454"/>
      <c r="G41" s="455"/>
      <c r="I41" s="529"/>
      <c r="J41" s="529"/>
      <c r="K41" s="529"/>
      <c r="L41" s="529"/>
      <c r="M41" s="529"/>
      <c r="N41" s="417"/>
      <c r="O41" s="417"/>
      <c r="P41" s="417"/>
      <c r="Q41" s="417"/>
      <c r="R41" s="417"/>
      <c r="S41" s="417"/>
    </row>
    <row r="42" spans="1:19">
      <c r="A42" s="252">
        <v>28</v>
      </c>
      <c r="B42" s="11" t="s">
        <v>254</v>
      </c>
      <c r="C42" s="460">
        <v>808543794.65732729</v>
      </c>
      <c r="D42" s="460">
        <v>959733056.45312023</v>
      </c>
      <c r="E42" s="460">
        <v>976674513.45507908</v>
      </c>
      <c r="F42" s="460">
        <v>747210753.9191823</v>
      </c>
      <c r="G42" s="535">
        <v>603233109.1620934</v>
      </c>
      <c r="I42" s="529"/>
      <c r="J42" s="529"/>
      <c r="K42" s="529"/>
      <c r="L42" s="529"/>
      <c r="M42" s="529"/>
      <c r="N42" s="417"/>
      <c r="O42" s="417"/>
      <c r="P42" s="417"/>
      <c r="Q42" s="417"/>
      <c r="R42" s="417"/>
      <c r="S42" s="417"/>
    </row>
    <row r="43" spans="1:19" ht="15" customHeight="1">
      <c r="A43" s="252">
        <v>29</v>
      </c>
      <c r="B43" s="11" t="s">
        <v>266</v>
      </c>
      <c r="C43" s="461">
        <v>527370809.20028573</v>
      </c>
      <c r="D43" s="461">
        <v>611442068.28643262</v>
      </c>
      <c r="E43" s="461">
        <v>668582287.51580203</v>
      </c>
      <c r="F43" s="461">
        <v>497673914.00995106</v>
      </c>
      <c r="G43" s="536">
        <v>354552657.47314662</v>
      </c>
      <c r="I43" s="529"/>
      <c r="J43" s="529"/>
      <c r="K43" s="529"/>
      <c r="L43" s="529"/>
      <c r="M43" s="529"/>
      <c r="N43" s="417"/>
      <c r="O43" s="417"/>
      <c r="P43" s="417"/>
      <c r="Q43" s="417"/>
      <c r="R43" s="417"/>
      <c r="S43" s="417"/>
    </row>
    <row r="44" spans="1:19" ht="15" customHeight="1">
      <c r="A44" s="274">
        <v>30</v>
      </c>
      <c r="B44" s="275" t="s">
        <v>255</v>
      </c>
      <c r="C44" s="456">
        <v>1.5331599332989574</v>
      </c>
      <c r="D44" s="456">
        <v>1.5696222197186622</v>
      </c>
      <c r="E44" s="456">
        <v>1.4608142209151709</v>
      </c>
      <c r="F44" s="456">
        <v>1.5014063081960967</v>
      </c>
      <c r="G44" s="534">
        <v>1.7013921527517575</v>
      </c>
      <c r="I44" s="529"/>
      <c r="J44" s="529"/>
      <c r="K44" s="529"/>
      <c r="L44" s="529"/>
      <c r="M44" s="529"/>
      <c r="N44" s="417"/>
      <c r="O44" s="417"/>
      <c r="P44" s="417"/>
      <c r="Q44" s="417"/>
      <c r="R44" s="417"/>
      <c r="S44" s="417"/>
    </row>
    <row r="45" spans="1:19" ht="15" customHeight="1">
      <c r="A45" s="274"/>
      <c r="B45" s="119" t="s">
        <v>371</v>
      </c>
      <c r="C45" s="454"/>
      <c r="D45" s="454"/>
      <c r="E45" s="454"/>
      <c r="F45" s="454"/>
      <c r="G45" s="455"/>
      <c r="I45" s="529"/>
      <c r="J45" s="529"/>
      <c r="K45" s="529"/>
      <c r="L45" s="529"/>
      <c r="M45" s="529"/>
      <c r="N45" s="417"/>
      <c r="O45" s="417"/>
      <c r="P45" s="417"/>
      <c r="Q45" s="417"/>
      <c r="R45" s="417"/>
      <c r="S45" s="417"/>
    </row>
    <row r="46" spans="1:19" ht="15" customHeight="1">
      <c r="A46" s="274">
        <v>31</v>
      </c>
      <c r="B46" s="275" t="s">
        <v>378</v>
      </c>
      <c r="C46" s="462">
        <v>1304071715.687022</v>
      </c>
      <c r="D46" s="462">
        <v>1405929791.4593749</v>
      </c>
      <c r="E46" s="462">
        <v>1582702523.327899</v>
      </c>
      <c r="F46" s="462">
        <v>1248548511.3347964</v>
      </c>
      <c r="G46" s="537">
        <v>1220747487.9431939</v>
      </c>
      <c r="I46" s="529"/>
      <c r="J46" s="529"/>
      <c r="K46" s="529"/>
      <c r="L46" s="529"/>
      <c r="M46" s="529"/>
      <c r="N46" s="417"/>
      <c r="O46" s="417"/>
      <c r="P46" s="417"/>
      <c r="Q46" s="417"/>
      <c r="R46" s="417"/>
      <c r="S46" s="417"/>
    </row>
    <row r="47" spans="1:19" ht="15" customHeight="1">
      <c r="A47" s="274">
        <v>32</v>
      </c>
      <c r="B47" s="275" t="s">
        <v>393</v>
      </c>
      <c r="C47" s="462">
        <v>778817568.01857877</v>
      </c>
      <c r="D47" s="462">
        <v>733521750.39291084</v>
      </c>
      <c r="E47" s="462">
        <v>771423032.04251766</v>
      </c>
      <c r="F47" s="462">
        <v>727112579.54485583</v>
      </c>
      <c r="G47" s="537">
        <v>702093549.48053932</v>
      </c>
      <c r="I47" s="529"/>
      <c r="J47" s="529"/>
      <c r="K47" s="529"/>
      <c r="L47" s="529"/>
      <c r="M47" s="529"/>
      <c r="N47" s="417"/>
      <c r="O47" s="417"/>
      <c r="P47" s="417"/>
      <c r="Q47" s="417"/>
      <c r="R47" s="417"/>
      <c r="S47" s="417"/>
    </row>
    <row r="48" spans="1:19" ht="15" thickBot="1">
      <c r="A48" s="254">
        <v>33</v>
      </c>
      <c r="B48" s="121" t="s">
        <v>411</v>
      </c>
      <c r="C48" s="463">
        <v>1.6744251404148003</v>
      </c>
      <c r="D48" s="463">
        <v>1.9166845300855615</v>
      </c>
      <c r="E48" s="463">
        <v>2.0516661514984</v>
      </c>
      <c r="F48" s="463">
        <v>1.7171323209898792</v>
      </c>
      <c r="G48" s="538">
        <v>1.7387248306815994</v>
      </c>
      <c r="I48" s="529"/>
      <c r="J48" s="529"/>
      <c r="K48" s="529"/>
      <c r="L48" s="529"/>
      <c r="M48" s="529"/>
      <c r="N48" s="417"/>
      <c r="O48" s="417"/>
      <c r="P48" s="417"/>
      <c r="Q48" s="417"/>
      <c r="R48" s="417"/>
      <c r="S48" s="417"/>
    </row>
    <row r="49" spans="1:13">
      <c r="A49" s="12"/>
      <c r="I49" s="415"/>
      <c r="J49" s="415"/>
      <c r="K49" s="415"/>
      <c r="L49" s="415"/>
      <c r="M49" s="415"/>
    </row>
    <row r="50" spans="1:13" ht="38.25">
      <c r="B50" s="166" t="s">
        <v>705</v>
      </c>
      <c r="I50" s="415"/>
      <c r="J50" s="415"/>
      <c r="K50" s="415"/>
      <c r="L50" s="415"/>
      <c r="M50" s="415"/>
    </row>
    <row r="51" spans="1:13" ht="51">
      <c r="B51" s="166" t="s">
        <v>269</v>
      </c>
      <c r="I51" s="415"/>
      <c r="J51" s="415"/>
      <c r="K51" s="415"/>
      <c r="L51" s="415"/>
      <c r="M51" s="415"/>
    </row>
    <row r="52" spans="1:13">
      <c r="I52" s="415"/>
      <c r="J52" s="415"/>
      <c r="K52" s="415"/>
      <c r="L52" s="415"/>
      <c r="M52" s="415"/>
    </row>
    <row r="53" spans="1:13">
      <c r="B53" s="165"/>
      <c r="I53" s="415"/>
      <c r="J53" s="415"/>
      <c r="K53" s="415"/>
      <c r="L53" s="415"/>
      <c r="M53" s="415"/>
    </row>
    <row r="54" spans="1:13">
      <c r="I54" s="415"/>
      <c r="J54" s="415"/>
      <c r="K54" s="415"/>
      <c r="L54" s="415"/>
      <c r="M54" s="415"/>
    </row>
    <row r="55" spans="1:13">
      <c r="I55" s="415"/>
      <c r="J55" s="415"/>
      <c r="K55" s="415"/>
      <c r="L55" s="415"/>
      <c r="M55" s="415"/>
    </row>
    <row r="56" spans="1:13">
      <c r="I56" s="415"/>
      <c r="J56" s="415"/>
      <c r="K56" s="415"/>
      <c r="L56" s="415"/>
      <c r="M56" s="415"/>
    </row>
    <row r="57" spans="1:13">
      <c r="I57" s="415"/>
      <c r="J57" s="415"/>
      <c r="K57" s="415"/>
      <c r="L57" s="415"/>
      <c r="M57" s="415"/>
    </row>
    <row r="58" spans="1:13">
      <c r="I58" s="415"/>
      <c r="J58" s="415"/>
      <c r="K58" s="415"/>
      <c r="L58" s="415"/>
      <c r="M58" s="415"/>
    </row>
    <row r="59" spans="1:13">
      <c r="I59" s="415"/>
      <c r="J59" s="415"/>
      <c r="K59" s="415"/>
      <c r="L59" s="415"/>
      <c r="M59" s="415"/>
    </row>
    <row r="60" spans="1:13">
      <c r="I60" s="415"/>
      <c r="J60" s="415"/>
      <c r="K60" s="415"/>
      <c r="L60" s="415"/>
      <c r="M60" s="415"/>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69"/>
  <sheetViews>
    <sheetView zoomScale="90" zoomScaleNormal="90" workbookViewId="0"/>
  </sheetViews>
  <sheetFormatPr defaultRowHeight="12.75"/>
  <cols>
    <col min="1" max="1" width="8.7109375" style="563"/>
    <col min="2" max="2" width="69.28515625" style="193" customWidth="1"/>
    <col min="3" max="3" width="13.42578125" style="135" bestFit="1" customWidth="1"/>
    <col min="4" max="5" width="15.140625" style="135" bestFit="1" customWidth="1"/>
    <col min="6" max="6" width="13.42578125" style="135" bestFit="1" customWidth="1"/>
    <col min="7" max="8" width="15.140625" style="135" bestFit="1" customWidth="1"/>
    <col min="9" max="9" width="9.140625" style="135"/>
    <col min="10" max="15" width="13" style="135" customWidth="1"/>
    <col min="16" max="16384" width="9.140625" style="135"/>
  </cols>
  <sheetData>
    <row r="1" spans="1:16">
      <c r="A1" s="541" t="s">
        <v>30</v>
      </c>
      <c r="B1" s="542" t="str">
        <f>'Info '!C2</f>
        <v>JSC Cartu Bank</v>
      </c>
      <c r="C1" s="542"/>
    </row>
    <row r="2" spans="1:16">
      <c r="A2" s="541" t="s">
        <v>31</v>
      </c>
      <c r="B2" s="543">
        <f>'1. key ratios '!B2</f>
        <v>45473</v>
      </c>
      <c r="C2" s="542"/>
    </row>
    <row r="3" spans="1:16" ht="13.5" thickBot="1">
      <c r="A3" s="541"/>
      <c r="B3" s="542"/>
      <c r="C3" s="542"/>
    </row>
    <row r="4" spans="1:16" ht="21" customHeight="1">
      <c r="A4" s="668" t="s">
        <v>6</v>
      </c>
      <c r="B4" s="670" t="s">
        <v>555</v>
      </c>
      <c r="C4" s="672" t="s">
        <v>556</v>
      </c>
      <c r="D4" s="672"/>
      <c r="E4" s="672"/>
      <c r="F4" s="672" t="s">
        <v>557</v>
      </c>
      <c r="G4" s="672"/>
      <c r="H4" s="673"/>
    </row>
    <row r="5" spans="1:16" ht="21" customHeight="1">
      <c r="A5" s="669"/>
      <c r="B5" s="671"/>
      <c r="C5" s="564" t="s">
        <v>32</v>
      </c>
      <c r="D5" s="564" t="s">
        <v>33</v>
      </c>
      <c r="E5" s="564" t="s">
        <v>34</v>
      </c>
      <c r="F5" s="564" t="s">
        <v>32</v>
      </c>
      <c r="G5" s="564" t="s">
        <v>33</v>
      </c>
      <c r="H5" s="574" t="s">
        <v>34</v>
      </c>
    </row>
    <row r="6" spans="1:16" ht="26.45" customHeight="1">
      <c r="A6" s="669"/>
      <c r="B6" s="575" t="s">
        <v>558</v>
      </c>
      <c r="C6" s="674"/>
      <c r="D6" s="675"/>
      <c r="E6" s="675"/>
      <c r="F6" s="675"/>
      <c r="G6" s="675"/>
      <c r="H6" s="676"/>
    </row>
    <row r="7" spans="1:16" ht="23.1" customHeight="1">
      <c r="A7" s="576">
        <v>1</v>
      </c>
      <c r="B7" s="577" t="s">
        <v>559</v>
      </c>
      <c r="C7" s="400">
        <f>SUM(C8:C10)</f>
        <v>96742734.806722313</v>
      </c>
      <c r="D7" s="400">
        <f>SUM(D8:D10)</f>
        <v>573687001.73375285</v>
      </c>
      <c r="E7" s="539">
        <f>C7+D7</f>
        <v>670429736.54047513</v>
      </c>
      <c r="F7" s="400">
        <f>SUM(F8:F10)</f>
        <v>50308713.72696507</v>
      </c>
      <c r="G7" s="400">
        <f>SUM(G8:G10)</f>
        <v>610471022.91608059</v>
      </c>
      <c r="H7" s="578">
        <f>F7+G7</f>
        <v>660779736.64304566</v>
      </c>
      <c r="I7" s="439"/>
      <c r="J7" s="439"/>
      <c r="K7" s="439"/>
      <c r="L7" s="439"/>
      <c r="M7" s="439"/>
      <c r="N7" s="439"/>
      <c r="O7" s="439"/>
      <c r="P7" s="439"/>
    </row>
    <row r="8" spans="1:16">
      <c r="A8" s="576">
        <v>1.1000000000000001</v>
      </c>
      <c r="B8" s="555" t="s">
        <v>560</v>
      </c>
      <c r="C8" s="400">
        <v>8767194.4499999993</v>
      </c>
      <c r="D8" s="400">
        <v>15852158.685699999</v>
      </c>
      <c r="E8" s="539">
        <f t="shared" ref="E8:E36" si="0">C8+D8</f>
        <v>24619353.135699999</v>
      </c>
      <c r="F8" s="400">
        <v>9520492.1500000004</v>
      </c>
      <c r="G8" s="400">
        <v>22266914.627100002</v>
      </c>
      <c r="H8" s="578">
        <f t="shared" ref="H8:H36" si="1">F8+G8</f>
        <v>31787406.777100004</v>
      </c>
      <c r="I8" s="439"/>
      <c r="J8" s="439"/>
      <c r="K8" s="439"/>
      <c r="L8" s="439"/>
      <c r="M8" s="439"/>
      <c r="N8" s="439"/>
      <c r="O8" s="439"/>
    </row>
    <row r="9" spans="1:16">
      <c r="A9" s="576">
        <v>1.2</v>
      </c>
      <c r="B9" s="555" t="s">
        <v>561</v>
      </c>
      <c r="C9" s="400">
        <v>20982020.210000001</v>
      </c>
      <c r="D9" s="400">
        <v>212545257.23563242</v>
      </c>
      <c r="E9" s="539">
        <f t="shared" si="0"/>
        <v>233527277.44563243</v>
      </c>
      <c r="F9" s="400">
        <v>5435382.8600000003</v>
      </c>
      <c r="G9" s="400">
        <v>240529266.42573729</v>
      </c>
      <c r="H9" s="578">
        <f t="shared" si="1"/>
        <v>245964649.28573731</v>
      </c>
      <c r="I9" s="439"/>
      <c r="J9" s="439"/>
      <c r="K9" s="439"/>
      <c r="L9" s="439"/>
      <c r="M9" s="439"/>
      <c r="N9" s="439"/>
      <c r="O9" s="439"/>
    </row>
    <row r="10" spans="1:16">
      <c r="A10" s="576">
        <v>1.3</v>
      </c>
      <c r="B10" s="555" t="s">
        <v>562</v>
      </c>
      <c r="C10" s="400">
        <v>66993520.146722317</v>
      </c>
      <c r="D10" s="400">
        <v>345289585.81242043</v>
      </c>
      <c r="E10" s="539">
        <f t="shared" si="0"/>
        <v>412283105.95914274</v>
      </c>
      <c r="F10" s="400">
        <v>35352838.716965064</v>
      </c>
      <c r="G10" s="400">
        <v>347674841.86324328</v>
      </c>
      <c r="H10" s="578">
        <f t="shared" si="1"/>
        <v>383027680.58020836</v>
      </c>
      <c r="I10" s="439"/>
      <c r="J10" s="439"/>
      <c r="K10" s="439"/>
      <c r="L10" s="439"/>
      <c r="M10" s="439"/>
      <c r="N10" s="439"/>
      <c r="O10" s="439"/>
    </row>
    <row r="11" spans="1:16">
      <c r="A11" s="576">
        <v>2</v>
      </c>
      <c r="B11" s="544" t="s">
        <v>563</v>
      </c>
      <c r="C11" s="400">
        <v>0</v>
      </c>
      <c r="D11" s="400">
        <v>0</v>
      </c>
      <c r="E11" s="539">
        <f t="shared" si="0"/>
        <v>0</v>
      </c>
      <c r="F11" s="400">
        <v>0</v>
      </c>
      <c r="G11" s="400">
        <v>0</v>
      </c>
      <c r="H11" s="578">
        <f t="shared" si="1"/>
        <v>0</v>
      </c>
      <c r="I11" s="439"/>
      <c r="J11" s="439"/>
      <c r="K11" s="439"/>
      <c r="L11" s="439"/>
      <c r="M11" s="439"/>
      <c r="N11" s="439"/>
      <c r="O11" s="439"/>
    </row>
    <row r="12" spans="1:16">
      <c r="A12" s="576">
        <v>2.1</v>
      </c>
      <c r="B12" s="553" t="s">
        <v>564</v>
      </c>
      <c r="C12" s="400">
        <v>0</v>
      </c>
      <c r="D12" s="400">
        <v>0</v>
      </c>
      <c r="E12" s="539">
        <f t="shared" si="0"/>
        <v>0</v>
      </c>
      <c r="F12" s="400">
        <v>0</v>
      </c>
      <c r="G12" s="400">
        <v>0</v>
      </c>
      <c r="H12" s="578">
        <f t="shared" si="1"/>
        <v>0</v>
      </c>
      <c r="I12" s="439"/>
      <c r="J12" s="439"/>
      <c r="K12" s="439"/>
      <c r="L12" s="439"/>
      <c r="M12" s="439"/>
      <c r="N12" s="439"/>
      <c r="O12" s="439"/>
    </row>
    <row r="13" spans="1:16" ht="26.45" customHeight="1">
      <c r="A13" s="576">
        <v>3</v>
      </c>
      <c r="B13" s="545" t="s">
        <v>565</v>
      </c>
      <c r="C13" s="400">
        <v>0</v>
      </c>
      <c r="D13" s="400">
        <v>0</v>
      </c>
      <c r="E13" s="539">
        <f t="shared" si="0"/>
        <v>0</v>
      </c>
      <c r="F13" s="400">
        <v>0</v>
      </c>
      <c r="G13" s="400">
        <v>0</v>
      </c>
      <c r="H13" s="578">
        <f t="shared" si="1"/>
        <v>0</v>
      </c>
      <c r="I13" s="439"/>
      <c r="J13" s="439"/>
      <c r="K13" s="439"/>
      <c r="L13" s="439"/>
      <c r="M13" s="439"/>
      <c r="N13" s="439"/>
      <c r="O13" s="439"/>
    </row>
    <row r="14" spans="1:16" ht="26.45" customHeight="1">
      <c r="A14" s="576">
        <v>4</v>
      </c>
      <c r="B14" s="546" t="s">
        <v>566</v>
      </c>
      <c r="C14" s="400">
        <v>0</v>
      </c>
      <c r="D14" s="400">
        <v>0</v>
      </c>
      <c r="E14" s="539">
        <f t="shared" si="0"/>
        <v>0</v>
      </c>
      <c r="F14" s="400">
        <v>0</v>
      </c>
      <c r="G14" s="400">
        <v>0</v>
      </c>
      <c r="H14" s="578">
        <f t="shared" si="1"/>
        <v>0</v>
      </c>
      <c r="I14" s="439"/>
      <c r="J14" s="439"/>
      <c r="K14" s="439"/>
      <c r="L14" s="439"/>
      <c r="M14" s="439"/>
      <c r="N14" s="439"/>
      <c r="O14" s="439"/>
    </row>
    <row r="15" spans="1:16" ht="24.6" customHeight="1">
      <c r="A15" s="576">
        <v>5</v>
      </c>
      <c r="B15" s="547" t="s">
        <v>567</v>
      </c>
      <c r="C15" s="392">
        <f>SUM(C16:C18)</f>
        <v>7300257.6699999999</v>
      </c>
      <c r="D15" s="392">
        <f>SUM(D16:D18)</f>
        <v>0</v>
      </c>
      <c r="E15" s="540">
        <f t="shared" si="0"/>
        <v>7300257.6699999999</v>
      </c>
      <c r="F15" s="392">
        <f>SUM(F16:F18)</f>
        <v>7234737.6699999999</v>
      </c>
      <c r="G15" s="392">
        <f>SUM(G16:G18)</f>
        <v>0</v>
      </c>
      <c r="H15" s="579">
        <f t="shared" si="1"/>
        <v>7234737.6699999999</v>
      </c>
      <c r="I15" s="439"/>
      <c r="J15" s="439"/>
      <c r="K15" s="439"/>
      <c r="L15" s="439"/>
      <c r="M15" s="439"/>
      <c r="N15" s="439"/>
      <c r="O15" s="439"/>
    </row>
    <row r="16" spans="1:16">
      <c r="A16" s="576">
        <v>5.0999999999999996</v>
      </c>
      <c r="B16" s="548" t="s">
        <v>568</v>
      </c>
      <c r="C16" s="400">
        <v>168050</v>
      </c>
      <c r="D16" s="400">
        <v>0</v>
      </c>
      <c r="E16" s="539">
        <f t="shared" si="0"/>
        <v>168050</v>
      </c>
      <c r="F16" s="400">
        <v>168050</v>
      </c>
      <c r="G16" s="400">
        <v>0</v>
      </c>
      <c r="H16" s="578">
        <f t="shared" si="1"/>
        <v>168050</v>
      </c>
      <c r="I16" s="439"/>
      <c r="J16" s="439"/>
      <c r="K16" s="439"/>
      <c r="L16" s="439"/>
      <c r="M16" s="439"/>
      <c r="N16" s="439"/>
      <c r="O16" s="439"/>
    </row>
    <row r="17" spans="1:15">
      <c r="A17" s="576">
        <v>5.2</v>
      </c>
      <c r="B17" s="548" t="s">
        <v>569</v>
      </c>
      <c r="C17" s="400">
        <v>7132207.6699999999</v>
      </c>
      <c r="D17" s="400">
        <v>0</v>
      </c>
      <c r="E17" s="539">
        <f t="shared" si="0"/>
        <v>7132207.6699999999</v>
      </c>
      <c r="F17" s="400">
        <v>7066687.6699999999</v>
      </c>
      <c r="G17" s="400">
        <v>0</v>
      </c>
      <c r="H17" s="578">
        <f t="shared" si="1"/>
        <v>7066687.6699999999</v>
      </c>
      <c r="I17" s="439"/>
      <c r="J17" s="439"/>
      <c r="K17" s="439"/>
      <c r="L17" s="439"/>
      <c r="M17" s="439"/>
      <c r="N17" s="439"/>
      <c r="O17" s="439"/>
    </row>
    <row r="18" spans="1:15">
      <c r="A18" s="576">
        <v>5.3</v>
      </c>
      <c r="B18" s="549" t="s">
        <v>570</v>
      </c>
      <c r="C18" s="400">
        <v>0</v>
      </c>
      <c r="D18" s="400">
        <v>0</v>
      </c>
      <c r="E18" s="539">
        <f t="shared" si="0"/>
        <v>0</v>
      </c>
      <c r="F18" s="400">
        <v>0</v>
      </c>
      <c r="G18" s="400">
        <v>0</v>
      </c>
      <c r="H18" s="578">
        <f t="shared" si="1"/>
        <v>0</v>
      </c>
      <c r="I18" s="439"/>
      <c r="J18" s="439"/>
      <c r="K18" s="439"/>
      <c r="L18" s="439"/>
      <c r="M18" s="439"/>
      <c r="N18" s="439"/>
      <c r="O18" s="439"/>
    </row>
    <row r="19" spans="1:15">
      <c r="A19" s="576">
        <v>6</v>
      </c>
      <c r="B19" s="545" t="s">
        <v>571</v>
      </c>
      <c r="C19" s="400">
        <f>SUM(C20:C21)</f>
        <v>390589291.800295</v>
      </c>
      <c r="D19" s="400">
        <f>SUM(D20:D21)</f>
        <v>538119447.77522898</v>
      </c>
      <c r="E19" s="539">
        <f t="shared" si="0"/>
        <v>928708739.57552397</v>
      </c>
      <c r="F19" s="400">
        <f>SUM(F20:F21)</f>
        <v>339051885.89714611</v>
      </c>
      <c r="G19" s="400">
        <f>SUM(G20:G21)</f>
        <v>465553009.49485141</v>
      </c>
      <c r="H19" s="578">
        <f t="shared" si="1"/>
        <v>804604895.39199758</v>
      </c>
      <c r="I19" s="439"/>
      <c r="J19" s="439"/>
      <c r="K19" s="439"/>
      <c r="L19" s="439"/>
      <c r="M19" s="439"/>
      <c r="N19" s="439"/>
      <c r="O19" s="439"/>
    </row>
    <row r="20" spans="1:15">
      <c r="A20" s="576">
        <v>6.1</v>
      </c>
      <c r="B20" s="548" t="s">
        <v>569</v>
      </c>
      <c r="C20" s="400">
        <v>55617814.644951656</v>
      </c>
      <c r="D20" s="400">
        <v>0</v>
      </c>
      <c r="E20" s="539">
        <f t="shared" si="0"/>
        <v>55617814.644951656</v>
      </c>
      <c r="F20" s="400">
        <v>50723652.916073769</v>
      </c>
      <c r="G20" s="400">
        <v>0</v>
      </c>
      <c r="H20" s="578">
        <f t="shared" si="1"/>
        <v>50723652.916073769</v>
      </c>
      <c r="I20" s="439"/>
      <c r="J20" s="439"/>
      <c r="K20" s="439"/>
      <c r="L20" s="439"/>
      <c r="M20" s="439"/>
      <c r="N20" s="439"/>
      <c r="O20" s="439"/>
    </row>
    <row r="21" spans="1:15">
      <c r="A21" s="576">
        <v>6.2</v>
      </c>
      <c r="B21" s="549" t="s">
        <v>570</v>
      </c>
      <c r="C21" s="400">
        <v>334971477.15534335</v>
      </c>
      <c r="D21" s="400">
        <v>538119447.77522898</v>
      </c>
      <c r="E21" s="539">
        <f t="shared" si="0"/>
        <v>873090924.93057227</v>
      </c>
      <c r="F21" s="400">
        <v>288328232.98107231</v>
      </c>
      <c r="G21" s="400">
        <v>465553009.49485141</v>
      </c>
      <c r="H21" s="578">
        <f t="shared" si="1"/>
        <v>753881242.47592378</v>
      </c>
      <c r="I21" s="439"/>
      <c r="J21" s="439"/>
      <c r="K21" s="439"/>
      <c r="L21" s="439"/>
      <c r="M21" s="439"/>
      <c r="N21" s="439"/>
      <c r="O21" s="439"/>
    </row>
    <row r="22" spans="1:15">
      <c r="A22" s="576">
        <v>7</v>
      </c>
      <c r="B22" s="544" t="s">
        <v>572</v>
      </c>
      <c r="C22" s="400">
        <v>9522300</v>
      </c>
      <c r="D22" s="400">
        <v>0</v>
      </c>
      <c r="E22" s="539">
        <f t="shared" si="0"/>
        <v>9522300</v>
      </c>
      <c r="F22" s="400">
        <v>9372300</v>
      </c>
      <c r="G22" s="400">
        <v>0</v>
      </c>
      <c r="H22" s="578">
        <f t="shared" si="1"/>
        <v>9372300</v>
      </c>
      <c r="I22" s="439"/>
      <c r="J22" s="439"/>
      <c r="K22" s="439"/>
      <c r="L22" s="439"/>
      <c r="M22" s="439"/>
      <c r="N22" s="439"/>
      <c r="O22" s="439"/>
    </row>
    <row r="23" spans="1:15">
      <c r="A23" s="576">
        <v>8</v>
      </c>
      <c r="B23" s="550" t="s">
        <v>573</v>
      </c>
      <c r="C23" s="400">
        <v>0</v>
      </c>
      <c r="D23" s="400">
        <v>0</v>
      </c>
      <c r="E23" s="539">
        <f t="shared" si="0"/>
        <v>0</v>
      </c>
      <c r="F23" s="400">
        <v>0</v>
      </c>
      <c r="G23" s="400">
        <v>0</v>
      </c>
      <c r="H23" s="578">
        <f t="shared" si="1"/>
        <v>0</v>
      </c>
      <c r="I23" s="439"/>
      <c r="J23" s="439"/>
      <c r="K23" s="439"/>
      <c r="L23" s="439"/>
      <c r="M23" s="439"/>
      <c r="N23" s="439"/>
      <c r="O23" s="439"/>
    </row>
    <row r="24" spans="1:15">
      <c r="A24" s="576">
        <v>9</v>
      </c>
      <c r="B24" s="546" t="s">
        <v>574</v>
      </c>
      <c r="C24" s="400">
        <f>SUM(C25:C26)</f>
        <v>19307480.801769372</v>
      </c>
      <c r="D24" s="400">
        <f>SUM(D25:D26)</f>
        <v>0</v>
      </c>
      <c r="E24" s="539">
        <f t="shared" si="0"/>
        <v>19307480.801769372</v>
      </c>
      <c r="F24" s="400">
        <f>SUM(F25:F26)</f>
        <v>14881728.141529512</v>
      </c>
      <c r="G24" s="400">
        <f>SUM(G25:G26)</f>
        <v>0</v>
      </c>
      <c r="H24" s="578">
        <f t="shared" si="1"/>
        <v>14881728.141529512</v>
      </c>
      <c r="I24" s="439"/>
      <c r="J24" s="439"/>
      <c r="K24" s="439"/>
      <c r="L24" s="439"/>
      <c r="M24" s="439"/>
      <c r="N24" s="439"/>
      <c r="O24" s="439"/>
    </row>
    <row r="25" spans="1:15">
      <c r="A25" s="576">
        <v>9.1</v>
      </c>
      <c r="B25" s="548" t="s">
        <v>575</v>
      </c>
      <c r="C25" s="400">
        <v>19307480.801769372</v>
      </c>
      <c r="D25" s="400">
        <v>0</v>
      </c>
      <c r="E25" s="539">
        <f t="shared" si="0"/>
        <v>19307480.801769372</v>
      </c>
      <c r="F25" s="400">
        <v>14881728.141529512</v>
      </c>
      <c r="G25" s="400">
        <v>0</v>
      </c>
      <c r="H25" s="578">
        <f t="shared" si="1"/>
        <v>14881728.141529512</v>
      </c>
      <c r="I25" s="439"/>
      <c r="J25" s="439"/>
      <c r="K25" s="439"/>
      <c r="L25" s="439"/>
      <c r="M25" s="439"/>
      <c r="N25" s="439"/>
      <c r="O25" s="439"/>
    </row>
    <row r="26" spans="1:15">
      <c r="A26" s="576">
        <v>9.1999999999999993</v>
      </c>
      <c r="B26" s="548" t="s">
        <v>576</v>
      </c>
      <c r="C26" s="400">
        <v>0</v>
      </c>
      <c r="D26" s="400">
        <v>0</v>
      </c>
      <c r="E26" s="539">
        <f t="shared" si="0"/>
        <v>0</v>
      </c>
      <c r="F26" s="400">
        <v>0</v>
      </c>
      <c r="G26" s="400">
        <v>0</v>
      </c>
      <c r="H26" s="578">
        <f t="shared" si="1"/>
        <v>0</v>
      </c>
      <c r="I26" s="439"/>
      <c r="J26" s="439"/>
      <c r="K26" s="439"/>
      <c r="L26" s="439"/>
      <c r="M26" s="439"/>
      <c r="N26" s="439"/>
      <c r="O26" s="439"/>
    </row>
    <row r="27" spans="1:15">
      <c r="A27" s="576">
        <v>10</v>
      </c>
      <c r="B27" s="546" t="s">
        <v>577</v>
      </c>
      <c r="C27" s="400">
        <f>SUM(C28:C29)</f>
        <v>8474588.3999999985</v>
      </c>
      <c r="D27" s="400">
        <f>SUM(D28:D29)</f>
        <v>0</v>
      </c>
      <c r="E27" s="539">
        <f t="shared" si="0"/>
        <v>8474588.3999999985</v>
      </c>
      <c r="F27" s="400">
        <f>SUM(F28:F29)</f>
        <v>5499614.5799999991</v>
      </c>
      <c r="G27" s="400">
        <f>SUM(G28:G29)</f>
        <v>0</v>
      </c>
      <c r="H27" s="578">
        <f t="shared" si="1"/>
        <v>5499614.5799999991</v>
      </c>
      <c r="I27" s="439"/>
      <c r="J27" s="439"/>
      <c r="K27" s="439"/>
      <c r="L27" s="439"/>
      <c r="M27" s="439"/>
      <c r="N27" s="439"/>
      <c r="O27" s="439"/>
    </row>
    <row r="28" spans="1:15">
      <c r="A28" s="576">
        <v>10.1</v>
      </c>
      <c r="B28" s="548" t="s">
        <v>578</v>
      </c>
      <c r="C28" s="400">
        <v>0</v>
      </c>
      <c r="D28" s="400">
        <v>0</v>
      </c>
      <c r="E28" s="539">
        <f t="shared" si="0"/>
        <v>0</v>
      </c>
      <c r="F28" s="400">
        <v>0</v>
      </c>
      <c r="G28" s="400">
        <v>0</v>
      </c>
      <c r="H28" s="578">
        <f t="shared" si="1"/>
        <v>0</v>
      </c>
      <c r="I28" s="439"/>
      <c r="J28" s="439"/>
      <c r="K28" s="439"/>
      <c r="L28" s="439"/>
      <c r="M28" s="439"/>
      <c r="N28" s="439"/>
      <c r="O28" s="439"/>
    </row>
    <row r="29" spans="1:15">
      <c r="A29" s="576">
        <v>10.199999999999999</v>
      </c>
      <c r="B29" s="548" t="s">
        <v>579</v>
      </c>
      <c r="C29" s="400">
        <v>8474588.3999999985</v>
      </c>
      <c r="D29" s="400">
        <v>0</v>
      </c>
      <c r="E29" s="539">
        <f t="shared" si="0"/>
        <v>8474588.3999999985</v>
      </c>
      <c r="F29" s="400">
        <v>5499614.5799999991</v>
      </c>
      <c r="G29" s="400">
        <v>0</v>
      </c>
      <c r="H29" s="578">
        <f t="shared" si="1"/>
        <v>5499614.5799999991</v>
      </c>
      <c r="I29" s="439"/>
      <c r="J29" s="439"/>
      <c r="K29" s="439"/>
      <c r="L29" s="439"/>
      <c r="M29" s="439"/>
      <c r="N29" s="439"/>
      <c r="O29" s="439"/>
    </row>
    <row r="30" spans="1:15">
      <c r="A30" s="576">
        <v>11</v>
      </c>
      <c r="B30" s="546" t="s">
        <v>580</v>
      </c>
      <c r="C30" s="400">
        <f>SUM(C31:C32)</f>
        <v>1525819.2746986602</v>
      </c>
      <c r="D30" s="400">
        <f>SUM(D31:D32)</f>
        <v>0</v>
      </c>
      <c r="E30" s="539">
        <f t="shared" si="0"/>
        <v>1525819.2746986602</v>
      </c>
      <c r="F30" s="400">
        <f>SUM(F31:F32)</f>
        <v>0</v>
      </c>
      <c r="G30" s="400">
        <f>SUM(G31:G32)</f>
        <v>0</v>
      </c>
      <c r="H30" s="578">
        <f t="shared" si="1"/>
        <v>0</v>
      </c>
      <c r="I30" s="439"/>
      <c r="J30" s="439"/>
      <c r="K30" s="439"/>
      <c r="L30" s="439"/>
      <c r="M30" s="439"/>
      <c r="N30" s="439"/>
      <c r="O30" s="439"/>
    </row>
    <row r="31" spans="1:15">
      <c r="A31" s="576">
        <v>11.1</v>
      </c>
      <c r="B31" s="548" t="s">
        <v>581</v>
      </c>
      <c r="C31" s="400">
        <v>1525819.2746986602</v>
      </c>
      <c r="D31" s="400">
        <v>0</v>
      </c>
      <c r="E31" s="539">
        <f t="shared" si="0"/>
        <v>1525819.2746986602</v>
      </c>
      <c r="F31" s="400">
        <v>0</v>
      </c>
      <c r="G31" s="400">
        <v>0</v>
      </c>
      <c r="H31" s="578">
        <f t="shared" si="1"/>
        <v>0</v>
      </c>
      <c r="I31" s="439"/>
      <c r="J31" s="439"/>
      <c r="K31" s="439"/>
      <c r="L31" s="439"/>
      <c r="M31" s="439"/>
      <c r="N31" s="439"/>
      <c r="O31" s="439"/>
    </row>
    <row r="32" spans="1:15">
      <c r="A32" s="576">
        <v>11.2</v>
      </c>
      <c r="B32" s="548" t="s">
        <v>582</v>
      </c>
      <c r="C32" s="400">
        <v>0</v>
      </c>
      <c r="D32" s="400">
        <v>0</v>
      </c>
      <c r="E32" s="539">
        <f t="shared" si="0"/>
        <v>0</v>
      </c>
      <c r="F32" s="400">
        <v>0</v>
      </c>
      <c r="G32" s="400">
        <v>0</v>
      </c>
      <c r="H32" s="578">
        <f t="shared" si="1"/>
        <v>0</v>
      </c>
      <c r="I32" s="439"/>
      <c r="J32" s="439"/>
      <c r="K32" s="439"/>
      <c r="L32" s="439"/>
      <c r="M32" s="439"/>
      <c r="N32" s="439"/>
      <c r="O32" s="439"/>
    </row>
    <row r="33" spans="1:15">
      <c r="A33" s="576">
        <v>13</v>
      </c>
      <c r="B33" s="546" t="s">
        <v>583</v>
      </c>
      <c r="C33" s="400">
        <v>94211982.217155874</v>
      </c>
      <c r="D33" s="400">
        <v>361939.36409999995</v>
      </c>
      <c r="E33" s="539">
        <f t="shared" si="0"/>
        <v>94573921.581255868</v>
      </c>
      <c r="F33" s="400">
        <v>112218546.68584004</v>
      </c>
      <c r="G33" s="400">
        <v>327375.94630000001</v>
      </c>
      <c r="H33" s="578">
        <f t="shared" si="1"/>
        <v>112545922.63214004</v>
      </c>
      <c r="I33" s="439"/>
      <c r="J33" s="439"/>
      <c r="K33" s="439"/>
      <c r="L33" s="439"/>
      <c r="M33" s="439"/>
      <c r="N33" s="439"/>
      <c r="O33" s="439"/>
    </row>
    <row r="34" spans="1:15">
      <c r="A34" s="576">
        <v>13.1</v>
      </c>
      <c r="B34" s="580" t="s">
        <v>584</v>
      </c>
      <c r="C34" s="400">
        <v>90973971.317155898</v>
      </c>
      <c r="D34" s="400">
        <v>0</v>
      </c>
      <c r="E34" s="539">
        <f t="shared" si="0"/>
        <v>90973971.317155898</v>
      </c>
      <c r="F34" s="400">
        <v>108050736.29584004</v>
      </c>
      <c r="G34" s="400">
        <v>0</v>
      </c>
      <c r="H34" s="578">
        <f t="shared" si="1"/>
        <v>108050736.29584004</v>
      </c>
      <c r="I34" s="439"/>
      <c r="J34" s="439"/>
      <c r="K34" s="439"/>
      <c r="L34" s="439"/>
      <c r="M34" s="439"/>
      <c r="N34" s="439"/>
      <c r="O34" s="439"/>
    </row>
    <row r="35" spans="1:15">
      <c r="A35" s="576">
        <v>13.2</v>
      </c>
      <c r="B35" s="580" t="s">
        <v>585</v>
      </c>
      <c r="C35" s="400">
        <v>0</v>
      </c>
      <c r="D35" s="400">
        <v>0</v>
      </c>
      <c r="E35" s="539">
        <f t="shared" si="0"/>
        <v>0</v>
      </c>
      <c r="F35" s="400">
        <v>0</v>
      </c>
      <c r="G35" s="400">
        <v>0</v>
      </c>
      <c r="H35" s="578">
        <f t="shared" si="1"/>
        <v>0</v>
      </c>
      <c r="I35" s="439"/>
      <c r="J35" s="439"/>
      <c r="K35" s="439"/>
      <c r="L35" s="439"/>
      <c r="M35" s="439"/>
      <c r="N35" s="439"/>
      <c r="O35" s="439"/>
    </row>
    <row r="36" spans="1:15">
      <c r="A36" s="576">
        <v>14</v>
      </c>
      <c r="B36" s="562" t="s">
        <v>586</v>
      </c>
      <c r="C36" s="400">
        <f>SUM(C7,C11,C13,C14,C15,C19,C22,C23,C24,C27,C30,C33)</f>
        <v>627674454.97064114</v>
      </c>
      <c r="D36" s="400">
        <f>SUM(D7,D11,D13,D14,D15,D19,D22,D23,D24,D27,D30,D33)</f>
        <v>1112168388.8730817</v>
      </c>
      <c r="E36" s="539">
        <f t="shared" si="0"/>
        <v>1739842843.8437228</v>
      </c>
      <c r="F36" s="400">
        <f>SUM(F7,F11,F13,F14,F15,F19,F22,F23,F24,F27,F30,F33)</f>
        <v>538567526.70148075</v>
      </c>
      <c r="G36" s="400">
        <f>SUM(G7,G11,G13,G14,G15,G19,G22,G23,G24,G27,G30,G33)</f>
        <v>1076351408.3572321</v>
      </c>
      <c r="H36" s="578">
        <f t="shared" si="1"/>
        <v>1614918935.058713</v>
      </c>
      <c r="I36" s="439"/>
      <c r="J36" s="439"/>
      <c r="K36" s="439"/>
      <c r="L36" s="439"/>
      <c r="M36" s="439"/>
      <c r="N36" s="439"/>
      <c r="O36" s="439"/>
    </row>
    <row r="37" spans="1:15" ht="22.5" customHeight="1">
      <c r="A37" s="576"/>
      <c r="B37" s="560" t="s">
        <v>587</v>
      </c>
      <c r="C37" s="665"/>
      <c r="D37" s="666"/>
      <c r="E37" s="666"/>
      <c r="F37" s="666"/>
      <c r="G37" s="666"/>
      <c r="H37" s="667"/>
      <c r="I37" s="439"/>
      <c r="J37" s="439"/>
      <c r="K37" s="439"/>
      <c r="L37" s="439"/>
      <c r="M37" s="439"/>
      <c r="N37" s="439"/>
      <c r="O37" s="439"/>
    </row>
    <row r="38" spans="1:15">
      <c r="A38" s="576">
        <v>15</v>
      </c>
      <c r="B38" s="551" t="s">
        <v>588</v>
      </c>
      <c r="C38" s="400">
        <v>0</v>
      </c>
      <c r="D38" s="400">
        <v>0</v>
      </c>
      <c r="E38" s="539">
        <f>C38+D38</f>
        <v>0</v>
      </c>
      <c r="F38" s="400">
        <v>0</v>
      </c>
      <c r="G38" s="400">
        <v>0</v>
      </c>
      <c r="H38" s="578">
        <f>F38+G38</f>
        <v>0</v>
      </c>
      <c r="I38" s="439"/>
      <c r="J38" s="439"/>
      <c r="K38" s="439"/>
      <c r="L38" s="439"/>
      <c r="M38" s="439"/>
      <c r="N38" s="439"/>
      <c r="O38" s="439"/>
    </row>
    <row r="39" spans="1:15">
      <c r="A39" s="576">
        <v>15.1</v>
      </c>
      <c r="B39" s="553" t="s">
        <v>564</v>
      </c>
      <c r="C39" s="400">
        <v>0</v>
      </c>
      <c r="D39" s="400">
        <v>0</v>
      </c>
      <c r="E39" s="539">
        <f t="shared" ref="E39:E53" si="2">C39+D39</f>
        <v>0</v>
      </c>
      <c r="F39" s="400">
        <v>0</v>
      </c>
      <c r="G39" s="400">
        <v>0</v>
      </c>
      <c r="H39" s="578">
        <f t="shared" ref="H39:H53" si="3">F39+G39</f>
        <v>0</v>
      </c>
      <c r="I39" s="439"/>
      <c r="J39" s="439"/>
      <c r="K39" s="439"/>
      <c r="L39" s="439"/>
      <c r="M39" s="439"/>
      <c r="N39" s="439"/>
      <c r="O39" s="439"/>
    </row>
    <row r="40" spans="1:15" ht="24" customHeight="1">
      <c r="A40" s="576">
        <v>16</v>
      </c>
      <c r="B40" s="544" t="s">
        <v>589</v>
      </c>
      <c r="C40" s="400">
        <v>0</v>
      </c>
      <c r="D40" s="400">
        <v>0</v>
      </c>
      <c r="E40" s="539">
        <f t="shared" si="2"/>
        <v>0</v>
      </c>
      <c r="F40" s="400">
        <v>0</v>
      </c>
      <c r="G40" s="400">
        <v>0</v>
      </c>
      <c r="H40" s="578">
        <f t="shared" si="3"/>
        <v>0</v>
      </c>
      <c r="I40" s="439"/>
      <c r="J40" s="439"/>
      <c r="K40" s="439"/>
      <c r="L40" s="439"/>
      <c r="M40" s="439"/>
      <c r="N40" s="439"/>
      <c r="O40" s="439"/>
    </row>
    <row r="41" spans="1:15">
      <c r="A41" s="576">
        <v>17</v>
      </c>
      <c r="B41" s="544" t="s">
        <v>590</v>
      </c>
      <c r="C41" s="400">
        <f>SUM(C42:C45)</f>
        <v>231570455.33674651</v>
      </c>
      <c r="D41" s="400">
        <f>SUM(D42:D45)</f>
        <v>992364339.92831767</v>
      </c>
      <c r="E41" s="539">
        <f t="shared" si="2"/>
        <v>1223934795.2650642</v>
      </c>
      <c r="F41" s="400">
        <f>SUM(F42:F45)</f>
        <v>187370912.58997384</v>
      </c>
      <c r="G41" s="400">
        <f>SUM(G42:G45)</f>
        <v>943922147.71546423</v>
      </c>
      <c r="H41" s="578">
        <f t="shared" si="3"/>
        <v>1131293060.305438</v>
      </c>
      <c r="I41" s="439"/>
      <c r="J41" s="439"/>
      <c r="K41" s="439"/>
      <c r="L41" s="439"/>
      <c r="M41" s="439"/>
      <c r="N41" s="439"/>
      <c r="O41" s="439"/>
    </row>
    <row r="42" spans="1:15">
      <c r="A42" s="576">
        <v>17.100000000000001</v>
      </c>
      <c r="B42" s="554" t="s">
        <v>591</v>
      </c>
      <c r="C42" s="400">
        <v>224982671.78999996</v>
      </c>
      <c r="D42" s="400">
        <v>991752917.56900001</v>
      </c>
      <c r="E42" s="539">
        <f t="shared" si="2"/>
        <v>1216735589.359</v>
      </c>
      <c r="F42" s="400">
        <v>185677174.27000001</v>
      </c>
      <c r="G42" s="400">
        <v>943583422.97979999</v>
      </c>
      <c r="H42" s="578">
        <f t="shared" si="3"/>
        <v>1129260597.2498</v>
      </c>
      <c r="I42" s="439"/>
      <c r="J42" s="439"/>
      <c r="K42" s="439"/>
      <c r="L42" s="439"/>
      <c r="M42" s="439"/>
      <c r="N42" s="439"/>
      <c r="O42" s="439"/>
    </row>
    <row r="43" spans="1:15">
      <c r="A43" s="576">
        <v>17.2</v>
      </c>
      <c r="B43" s="555" t="s">
        <v>592</v>
      </c>
      <c r="C43" s="400">
        <v>0</v>
      </c>
      <c r="D43" s="400">
        <v>0</v>
      </c>
      <c r="E43" s="539">
        <f t="shared" si="2"/>
        <v>0</v>
      </c>
      <c r="F43" s="400">
        <v>0</v>
      </c>
      <c r="G43" s="400">
        <v>0</v>
      </c>
      <c r="H43" s="578">
        <f t="shared" si="3"/>
        <v>0</v>
      </c>
      <c r="I43" s="439"/>
      <c r="J43" s="439"/>
      <c r="K43" s="439"/>
      <c r="L43" s="439"/>
      <c r="M43" s="439"/>
      <c r="N43" s="439"/>
      <c r="O43" s="439"/>
    </row>
    <row r="44" spans="1:15">
      <c r="A44" s="576">
        <v>17.3</v>
      </c>
      <c r="B44" s="554" t="s">
        <v>593</v>
      </c>
      <c r="C44" s="400">
        <v>0</v>
      </c>
      <c r="D44" s="400">
        <v>0</v>
      </c>
      <c r="E44" s="539">
        <f t="shared" si="2"/>
        <v>0</v>
      </c>
      <c r="F44" s="400">
        <v>0</v>
      </c>
      <c r="G44" s="400">
        <v>0</v>
      </c>
      <c r="H44" s="578">
        <f t="shared" si="3"/>
        <v>0</v>
      </c>
      <c r="I44" s="439"/>
      <c r="J44" s="439"/>
      <c r="K44" s="439"/>
      <c r="L44" s="439"/>
      <c r="M44" s="439"/>
      <c r="N44" s="439"/>
      <c r="O44" s="439"/>
    </row>
    <row r="45" spans="1:15">
      <c r="A45" s="576">
        <v>17.399999999999999</v>
      </c>
      <c r="B45" s="554" t="s">
        <v>594</v>
      </c>
      <c r="C45" s="400">
        <v>6587783.5467465399</v>
      </c>
      <c r="D45" s="400">
        <v>611422.359317653</v>
      </c>
      <c r="E45" s="539">
        <f t="shared" si="2"/>
        <v>7199205.9060641928</v>
      </c>
      <c r="F45" s="400">
        <v>1693738.3199738171</v>
      </c>
      <c r="G45" s="400">
        <v>338724.73566419201</v>
      </c>
      <c r="H45" s="578">
        <f t="shared" si="3"/>
        <v>2032463.0556380092</v>
      </c>
      <c r="I45" s="439"/>
      <c r="J45" s="439"/>
      <c r="K45" s="439"/>
      <c r="L45" s="439"/>
      <c r="M45" s="439"/>
      <c r="N45" s="439"/>
      <c r="O45" s="439"/>
    </row>
    <row r="46" spans="1:15">
      <c r="A46" s="576">
        <v>18</v>
      </c>
      <c r="B46" s="546" t="s">
        <v>595</v>
      </c>
      <c r="C46" s="400">
        <v>179456.78182512114</v>
      </c>
      <c r="D46" s="400">
        <v>119101.15165167628</v>
      </c>
      <c r="E46" s="539">
        <f t="shared" si="2"/>
        <v>298557.93347679742</v>
      </c>
      <c r="F46" s="400">
        <v>169327.47787702823</v>
      </c>
      <c r="G46" s="400">
        <v>100675.99060275398</v>
      </c>
      <c r="H46" s="578">
        <f t="shared" si="3"/>
        <v>270003.46847978223</v>
      </c>
      <c r="I46" s="439"/>
      <c r="J46" s="439"/>
      <c r="K46" s="439"/>
      <c r="L46" s="439"/>
      <c r="M46" s="439"/>
      <c r="N46" s="439"/>
      <c r="O46" s="439"/>
    </row>
    <row r="47" spans="1:15">
      <c r="A47" s="576">
        <v>19</v>
      </c>
      <c r="B47" s="546" t="s">
        <v>596</v>
      </c>
      <c r="C47" s="400">
        <f>SUM(C48:C49)</f>
        <v>2089720.4413551635</v>
      </c>
      <c r="D47" s="400">
        <f>SUM(D48:D49)</f>
        <v>0</v>
      </c>
      <c r="E47" s="539">
        <f t="shared" si="2"/>
        <v>2089720.4413551635</v>
      </c>
      <c r="F47" s="400">
        <f>SUM(F48:F49)</f>
        <v>9446056.2293110881</v>
      </c>
      <c r="G47" s="400">
        <f>SUM(G48:G49)</f>
        <v>0</v>
      </c>
      <c r="H47" s="578">
        <f t="shared" si="3"/>
        <v>9446056.2293110881</v>
      </c>
      <c r="I47" s="439"/>
      <c r="J47" s="439"/>
      <c r="K47" s="439"/>
      <c r="L47" s="439"/>
      <c r="M47" s="439"/>
      <c r="N47" s="439"/>
      <c r="O47" s="439"/>
    </row>
    <row r="48" spans="1:15">
      <c r="A48" s="576">
        <v>19.100000000000001</v>
      </c>
      <c r="B48" s="556" t="s">
        <v>597</v>
      </c>
      <c r="C48" s="400">
        <v>0</v>
      </c>
      <c r="D48" s="400">
        <v>0</v>
      </c>
      <c r="E48" s="539">
        <f t="shared" si="2"/>
        <v>0</v>
      </c>
      <c r="F48" s="400">
        <v>8839511.3066509664</v>
      </c>
      <c r="G48" s="400">
        <v>0</v>
      </c>
      <c r="H48" s="578">
        <f t="shared" si="3"/>
        <v>8839511.3066509664</v>
      </c>
      <c r="I48" s="439"/>
      <c r="J48" s="439"/>
      <c r="K48" s="439"/>
      <c r="L48" s="439"/>
      <c r="M48" s="439"/>
      <c r="N48" s="439"/>
      <c r="O48" s="439"/>
    </row>
    <row r="49" spans="1:15">
      <c r="A49" s="576">
        <v>19.2</v>
      </c>
      <c r="B49" s="557" t="s">
        <v>598</v>
      </c>
      <c r="C49" s="400">
        <v>2089720.4413551635</v>
      </c>
      <c r="D49" s="400">
        <v>0</v>
      </c>
      <c r="E49" s="539">
        <f t="shared" si="2"/>
        <v>2089720.4413551635</v>
      </c>
      <c r="F49" s="400">
        <v>606544.92266012123</v>
      </c>
      <c r="G49" s="400">
        <v>0</v>
      </c>
      <c r="H49" s="578">
        <f t="shared" si="3"/>
        <v>606544.92266012123</v>
      </c>
      <c r="I49" s="439"/>
      <c r="J49" s="439"/>
      <c r="K49" s="439"/>
      <c r="L49" s="439"/>
      <c r="M49" s="439"/>
      <c r="N49" s="439"/>
      <c r="O49" s="439"/>
    </row>
    <row r="50" spans="1:15">
      <c r="A50" s="576">
        <v>20</v>
      </c>
      <c r="B50" s="558" t="s">
        <v>599</v>
      </c>
      <c r="C50" s="400">
        <v>0</v>
      </c>
      <c r="D50" s="400">
        <v>85763372.543099776</v>
      </c>
      <c r="E50" s="539">
        <f t="shared" si="2"/>
        <v>85763372.543099776</v>
      </c>
      <c r="F50" s="400">
        <v>0</v>
      </c>
      <c r="G50" s="400">
        <v>78258757.831299767</v>
      </c>
      <c r="H50" s="578">
        <f t="shared" si="3"/>
        <v>78258757.831299767</v>
      </c>
      <c r="I50" s="439"/>
      <c r="J50" s="439"/>
      <c r="K50" s="439"/>
      <c r="L50" s="439"/>
      <c r="M50" s="439"/>
      <c r="N50" s="439"/>
      <c r="O50" s="439"/>
    </row>
    <row r="51" spans="1:15">
      <c r="A51" s="576">
        <v>21</v>
      </c>
      <c r="B51" s="550" t="s">
        <v>600</v>
      </c>
      <c r="C51" s="400">
        <v>553187.39959999977</v>
      </c>
      <c r="D51" s="400">
        <v>104258.43379999998</v>
      </c>
      <c r="E51" s="539">
        <f t="shared" si="2"/>
        <v>657445.83339999977</v>
      </c>
      <c r="F51" s="400">
        <v>980292.72959999996</v>
      </c>
      <c r="G51" s="400">
        <v>65326.392299999978</v>
      </c>
      <c r="H51" s="578">
        <f t="shared" si="3"/>
        <v>1045619.1218999999</v>
      </c>
      <c r="I51" s="439"/>
      <c r="J51" s="439"/>
      <c r="K51" s="439"/>
      <c r="L51" s="439"/>
      <c r="M51" s="439"/>
      <c r="N51" s="439"/>
      <c r="O51" s="439"/>
    </row>
    <row r="52" spans="1:15">
      <c r="A52" s="576">
        <v>21.1</v>
      </c>
      <c r="B52" s="555" t="s">
        <v>601</v>
      </c>
      <c r="C52" s="400">
        <v>0</v>
      </c>
      <c r="D52" s="400">
        <v>0</v>
      </c>
      <c r="E52" s="539">
        <f t="shared" si="2"/>
        <v>0</v>
      </c>
      <c r="F52" s="400">
        <v>0</v>
      </c>
      <c r="G52" s="400">
        <v>0</v>
      </c>
      <c r="H52" s="578">
        <f t="shared" si="3"/>
        <v>0</v>
      </c>
      <c r="I52" s="439"/>
      <c r="J52" s="439"/>
      <c r="K52" s="439"/>
      <c r="L52" s="439"/>
      <c r="M52" s="439"/>
      <c r="N52" s="439"/>
      <c r="O52" s="439"/>
    </row>
    <row r="53" spans="1:15">
      <c r="A53" s="576">
        <v>22</v>
      </c>
      <c r="B53" s="559" t="s">
        <v>602</v>
      </c>
      <c r="C53" s="400">
        <f>SUM(C38,C40,C41,C46,C47,C50,C51)</f>
        <v>234392819.95952681</v>
      </c>
      <c r="D53" s="400">
        <f>SUM(D38,D40,D41,D46,D47,D50,D51)</f>
        <v>1078351072.056869</v>
      </c>
      <c r="E53" s="539">
        <f t="shared" si="2"/>
        <v>1312743892.0163958</v>
      </c>
      <c r="F53" s="400">
        <f>SUM(F38,F40,F41,F46,F47,F50,F51)</f>
        <v>197966589.02676195</v>
      </c>
      <c r="G53" s="400">
        <f>SUM(G38,G40,G41,G46,G47,G50,G51)</f>
        <v>1022346907.9296668</v>
      </c>
      <c r="H53" s="578">
        <f t="shared" si="3"/>
        <v>1220313496.9564288</v>
      </c>
      <c r="I53" s="439"/>
      <c r="J53" s="439"/>
      <c r="K53" s="439"/>
      <c r="L53" s="439"/>
      <c r="M53" s="439"/>
      <c r="N53" s="439"/>
      <c r="O53" s="439"/>
    </row>
    <row r="54" spans="1:15" ht="24" customHeight="1">
      <c r="A54" s="576"/>
      <c r="B54" s="560" t="s">
        <v>603</v>
      </c>
      <c r="C54" s="665"/>
      <c r="D54" s="666"/>
      <c r="E54" s="666"/>
      <c r="F54" s="666"/>
      <c r="G54" s="666"/>
      <c r="H54" s="667"/>
      <c r="I54" s="439"/>
      <c r="J54" s="439"/>
      <c r="K54" s="439"/>
      <c r="L54" s="439"/>
      <c r="M54" s="439"/>
      <c r="N54" s="439"/>
      <c r="O54" s="439"/>
    </row>
    <row r="55" spans="1:15">
      <c r="A55" s="576">
        <v>23</v>
      </c>
      <c r="B55" s="558" t="s">
        <v>604</v>
      </c>
      <c r="C55" s="400">
        <v>114430000</v>
      </c>
      <c r="D55" s="400">
        <v>0</v>
      </c>
      <c r="E55" s="539">
        <f>C55+D55</f>
        <v>114430000</v>
      </c>
      <c r="F55" s="400">
        <v>114430000</v>
      </c>
      <c r="G55" s="400">
        <v>0</v>
      </c>
      <c r="H55" s="578">
        <f>F55+G55</f>
        <v>114430000</v>
      </c>
      <c r="I55" s="439"/>
      <c r="J55" s="439"/>
      <c r="K55" s="439"/>
      <c r="L55" s="439"/>
      <c r="M55" s="439"/>
      <c r="N55" s="439"/>
      <c r="O55" s="439"/>
    </row>
    <row r="56" spans="1:15">
      <c r="A56" s="576">
        <v>24</v>
      </c>
      <c r="B56" s="558" t="s">
        <v>605</v>
      </c>
      <c r="C56" s="400">
        <v>0</v>
      </c>
      <c r="D56" s="400">
        <v>0</v>
      </c>
      <c r="E56" s="539">
        <f t="shared" ref="E56:E69" si="4">C56+D56</f>
        <v>0</v>
      </c>
      <c r="F56" s="400">
        <v>0</v>
      </c>
      <c r="G56" s="400">
        <v>0</v>
      </c>
      <c r="H56" s="578">
        <f t="shared" ref="H56:H69" si="5">F56+G56</f>
        <v>0</v>
      </c>
      <c r="I56" s="439"/>
      <c r="J56" s="439"/>
      <c r="K56" s="439"/>
      <c r="L56" s="439"/>
      <c r="M56" s="439"/>
      <c r="N56" s="439"/>
      <c r="O56" s="439"/>
    </row>
    <row r="57" spans="1:15">
      <c r="A57" s="576">
        <v>25</v>
      </c>
      <c r="B57" s="546" t="s">
        <v>606</v>
      </c>
      <c r="C57" s="400">
        <v>0</v>
      </c>
      <c r="D57" s="400">
        <v>0</v>
      </c>
      <c r="E57" s="539">
        <f t="shared" si="4"/>
        <v>0</v>
      </c>
      <c r="F57" s="400">
        <v>0</v>
      </c>
      <c r="G57" s="400">
        <v>0</v>
      </c>
      <c r="H57" s="578">
        <f t="shared" si="5"/>
        <v>0</v>
      </c>
      <c r="I57" s="439"/>
      <c r="J57" s="439"/>
      <c r="K57" s="439"/>
      <c r="L57" s="439"/>
      <c r="M57" s="439"/>
      <c r="N57" s="439"/>
      <c r="O57" s="439"/>
    </row>
    <row r="58" spans="1:15">
      <c r="A58" s="576">
        <v>26</v>
      </c>
      <c r="B58" s="546" t="s">
        <v>607</v>
      </c>
      <c r="C58" s="400">
        <v>0</v>
      </c>
      <c r="D58" s="400">
        <v>0</v>
      </c>
      <c r="E58" s="539">
        <f t="shared" si="4"/>
        <v>0</v>
      </c>
      <c r="F58" s="400">
        <v>0</v>
      </c>
      <c r="G58" s="400">
        <v>0</v>
      </c>
      <c r="H58" s="578">
        <f t="shared" si="5"/>
        <v>0</v>
      </c>
      <c r="I58" s="439"/>
      <c r="J58" s="439"/>
      <c r="K58" s="439"/>
      <c r="L58" s="439"/>
      <c r="M58" s="439"/>
      <c r="N58" s="439"/>
      <c r="O58" s="439"/>
    </row>
    <row r="59" spans="1:15">
      <c r="A59" s="576">
        <v>27</v>
      </c>
      <c r="B59" s="546" t="s">
        <v>608</v>
      </c>
      <c r="C59" s="400">
        <f>SUM(C60:C61)</f>
        <v>25763611.367281228</v>
      </c>
      <c r="D59" s="400">
        <f>SUM(D60:D61)</f>
        <v>0</v>
      </c>
      <c r="E59" s="539">
        <f t="shared" si="4"/>
        <v>25763611.367281228</v>
      </c>
      <c r="F59" s="400">
        <f>SUM(F60:F61)</f>
        <v>25763611.367281228</v>
      </c>
      <c r="G59" s="400">
        <f>SUM(G60:G61)</f>
        <v>0</v>
      </c>
      <c r="H59" s="578">
        <f t="shared" si="5"/>
        <v>25763611.367281228</v>
      </c>
      <c r="I59" s="439"/>
      <c r="J59" s="439"/>
      <c r="K59" s="439"/>
      <c r="L59" s="439"/>
      <c r="M59" s="439"/>
      <c r="N59" s="439"/>
      <c r="O59" s="439"/>
    </row>
    <row r="60" spans="1:15">
      <c r="A60" s="576">
        <v>27.1</v>
      </c>
      <c r="B60" s="554" t="s">
        <v>609</v>
      </c>
      <c r="C60" s="400">
        <v>25763611.367281228</v>
      </c>
      <c r="D60" s="400">
        <v>0</v>
      </c>
      <c r="E60" s="539">
        <f t="shared" si="4"/>
        <v>25763611.367281228</v>
      </c>
      <c r="F60" s="400">
        <v>25763611.367281228</v>
      </c>
      <c r="G60" s="400">
        <v>0</v>
      </c>
      <c r="H60" s="578">
        <f t="shared" si="5"/>
        <v>25763611.367281228</v>
      </c>
      <c r="I60" s="439"/>
      <c r="J60" s="439"/>
      <c r="K60" s="439"/>
      <c r="L60" s="439"/>
      <c r="M60" s="439"/>
      <c r="N60" s="439"/>
      <c r="O60" s="439"/>
    </row>
    <row r="61" spans="1:15">
      <c r="A61" s="576">
        <v>27.2</v>
      </c>
      <c r="B61" s="554" t="s">
        <v>610</v>
      </c>
      <c r="C61" s="400">
        <v>0</v>
      </c>
      <c r="D61" s="400">
        <v>0</v>
      </c>
      <c r="E61" s="539">
        <f t="shared" si="4"/>
        <v>0</v>
      </c>
      <c r="F61" s="400">
        <v>0</v>
      </c>
      <c r="G61" s="400">
        <v>0</v>
      </c>
      <c r="H61" s="578">
        <f t="shared" si="5"/>
        <v>0</v>
      </c>
      <c r="I61" s="439"/>
      <c r="J61" s="439"/>
      <c r="K61" s="439"/>
      <c r="L61" s="439"/>
      <c r="M61" s="439"/>
      <c r="N61" s="439"/>
      <c r="O61" s="439"/>
    </row>
    <row r="62" spans="1:15">
      <c r="A62" s="576">
        <v>28</v>
      </c>
      <c r="B62" s="561" t="s">
        <v>611</v>
      </c>
      <c r="C62" s="400">
        <v>0</v>
      </c>
      <c r="D62" s="400">
        <v>0</v>
      </c>
      <c r="E62" s="539">
        <f t="shared" si="4"/>
        <v>0</v>
      </c>
      <c r="F62" s="400">
        <v>0</v>
      </c>
      <c r="G62" s="400">
        <v>0</v>
      </c>
      <c r="H62" s="578">
        <f t="shared" si="5"/>
        <v>0</v>
      </c>
      <c r="I62" s="439"/>
      <c r="J62" s="439"/>
      <c r="K62" s="439"/>
      <c r="L62" s="439"/>
      <c r="M62" s="439"/>
      <c r="N62" s="439"/>
      <c r="O62" s="439"/>
    </row>
    <row r="63" spans="1:15">
      <c r="A63" s="576">
        <v>29</v>
      </c>
      <c r="B63" s="546" t="s">
        <v>612</v>
      </c>
      <c r="C63" s="400">
        <f>SUM(C64:C66)</f>
        <v>94455.840627333557</v>
      </c>
      <c r="D63" s="400">
        <f>SUM(D64:D66)</f>
        <v>0</v>
      </c>
      <c r="E63" s="539">
        <f t="shared" si="4"/>
        <v>94455.840627333557</v>
      </c>
      <c r="F63" s="400">
        <f>SUM(F64:F66)</f>
        <v>12880</v>
      </c>
      <c r="G63" s="400">
        <f>SUM(G64:G66)</f>
        <v>0</v>
      </c>
      <c r="H63" s="578">
        <f t="shared" si="5"/>
        <v>12880</v>
      </c>
      <c r="I63" s="439"/>
      <c r="J63" s="439"/>
      <c r="K63" s="439"/>
      <c r="L63" s="439"/>
      <c r="M63" s="439"/>
      <c r="N63" s="439"/>
      <c r="O63" s="439"/>
    </row>
    <row r="64" spans="1:15">
      <c r="A64" s="576">
        <v>29.1</v>
      </c>
      <c r="B64" s="549" t="s">
        <v>613</v>
      </c>
      <c r="C64" s="400">
        <v>0</v>
      </c>
      <c r="D64" s="400">
        <v>0</v>
      </c>
      <c r="E64" s="539">
        <f t="shared" si="4"/>
        <v>0</v>
      </c>
      <c r="F64" s="400">
        <v>0</v>
      </c>
      <c r="G64" s="400">
        <v>0</v>
      </c>
      <c r="H64" s="578">
        <f t="shared" si="5"/>
        <v>0</v>
      </c>
      <c r="I64" s="439"/>
      <c r="J64" s="439"/>
      <c r="K64" s="439"/>
      <c r="L64" s="439"/>
      <c r="M64" s="439"/>
      <c r="N64" s="439"/>
      <c r="O64" s="439"/>
    </row>
    <row r="65" spans="1:15" ht="24.95" customHeight="1">
      <c r="A65" s="576">
        <v>29.2</v>
      </c>
      <c r="B65" s="556" t="s">
        <v>614</v>
      </c>
      <c r="C65" s="400">
        <v>0</v>
      </c>
      <c r="D65" s="400">
        <v>0</v>
      </c>
      <c r="E65" s="539">
        <f t="shared" si="4"/>
        <v>0</v>
      </c>
      <c r="F65" s="400">
        <v>0</v>
      </c>
      <c r="G65" s="400">
        <v>0</v>
      </c>
      <c r="H65" s="578">
        <f t="shared" si="5"/>
        <v>0</v>
      </c>
      <c r="I65" s="439"/>
      <c r="J65" s="439"/>
      <c r="K65" s="439"/>
      <c r="L65" s="439"/>
      <c r="M65" s="439"/>
      <c r="N65" s="439"/>
      <c r="O65" s="439"/>
    </row>
    <row r="66" spans="1:15" ht="22.5" customHeight="1">
      <c r="A66" s="576">
        <v>29.3</v>
      </c>
      <c r="B66" s="556" t="s">
        <v>615</v>
      </c>
      <c r="C66" s="400">
        <v>94455.840627333557</v>
      </c>
      <c r="D66" s="400">
        <v>0</v>
      </c>
      <c r="E66" s="539">
        <f t="shared" si="4"/>
        <v>94455.840627333557</v>
      </c>
      <c r="F66" s="400">
        <v>12880</v>
      </c>
      <c r="G66" s="400">
        <v>0</v>
      </c>
      <c r="H66" s="578">
        <f t="shared" si="5"/>
        <v>12880</v>
      </c>
      <c r="I66" s="439"/>
      <c r="J66" s="439"/>
      <c r="K66" s="439"/>
      <c r="L66" s="439"/>
      <c r="M66" s="439"/>
      <c r="N66" s="439"/>
      <c r="O66" s="439"/>
    </row>
    <row r="67" spans="1:15">
      <c r="A67" s="576">
        <v>30</v>
      </c>
      <c r="B67" s="546" t="s">
        <v>616</v>
      </c>
      <c r="C67" s="400">
        <v>286810888.62481862</v>
      </c>
      <c r="D67" s="400">
        <v>0</v>
      </c>
      <c r="E67" s="539">
        <f t="shared" si="4"/>
        <v>286810888.62481862</v>
      </c>
      <c r="F67" s="400">
        <v>254398949.31040269</v>
      </c>
      <c r="G67" s="400">
        <v>0</v>
      </c>
      <c r="H67" s="578">
        <f t="shared" si="5"/>
        <v>254398949.31040269</v>
      </c>
      <c r="I67" s="439"/>
      <c r="J67" s="439"/>
      <c r="K67" s="439"/>
      <c r="L67" s="439"/>
      <c r="M67" s="439"/>
      <c r="N67" s="439"/>
      <c r="O67" s="439"/>
    </row>
    <row r="68" spans="1:15">
      <c r="A68" s="576">
        <v>31</v>
      </c>
      <c r="B68" s="581" t="s">
        <v>617</v>
      </c>
      <c r="C68" s="400">
        <f>SUM(C55,C56,C57,C58,C59,C62,C63,C67)</f>
        <v>427098955.83272719</v>
      </c>
      <c r="D68" s="400">
        <f>SUM(D55,D56,D57,D58,D59,D62,D63,D67)</f>
        <v>0</v>
      </c>
      <c r="E68" s="539">
        <f t="shared" si="4"/>
        <v>427098955.83272719</v>
      </c>
      <c r="F68" s="400">
        <f>SUM(F55,F56,F57,F58,F59,F62,F63,F67)</f>
        <v>394605440.67768395</v>
      </c>
      <c r="G68" s="400">
        <f>SUM(G55,G56,G57,G58,G59,G62,G63,G67)</f>
        <v>0</v>
      </c>
      <c r="H68" s="578">
        <f t="shared" si="5"/>
        <v>394605440.67768395</v>
      </c>
      <c r="I68" s="439"/>
      <c r="J68" s="439"/>
      <c r="K68" s="439"/>
      <c r="L68" s="439"/>
      <c r="M68" s="439"/>
      <c r="N68" s="439"/>
      <c r="O68" s="439"/>
    </row>
    <row r="69" spans="1:15" ht="13.5" thickBot="1">
      <c r="A69" s="582">
        <v>32</v>
      </c>
      <c r="B69" s="583" t="s">
        <v>618</v>
      </c>
      <c r="C69" s="584">
        <f>SUM(C53,C68)</f>
        <v>661491775.79225397</v>
      </c>
      <c r="D69" s="584">
        <f>SUM(D53,D68)</f>
        <v>1078351072.056869</v>
      </c>
      <c r="E69" s="438">
        <f t="shared" si="4"/>
        <v>1739842847.849123</v>
      </c>
      <c r="F69" s="584">
        <f>SUM(F53,F68)</f>
        <v>592572029.70444584</v>
      </c>
      <c r="G69" s="584">
        <f>SUM(G53,G68)</f>
        <v>1022346907.9296668</v>
      </c>
      <c r="H69" s="585">
        <f t="shared" si="5"/>
        <v>1614918937.6341126</v>
      </c>
      <c r="I69" s="439"/>
      <c r="J69" s="439"/>
      <c r="K69" s="439"/>
      <c r="L69" s="439"/>
      <c r="M69" s="439"/>
      <c r="N69" s="439"/>
      <c r="O69" s="439"/>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P47"/>
  <sheetViews>
    <sheetView zoomScale="90" zoomScaleNormal="90" workbookViewId="0"/>
  </sheetViews>
  <sheetFormatPr defaultRowHeight="12.75"/>
  <cols>
    <col min="1" max="1" width="9.140625" style="135"/>
    <col min="2" max="2" width="66.5703125" style="135" customWidth="1"/>
    <col min="3" max="8" width="17.85546875" style="135" customWidth="1"/>
    <col min="9" max="9" width="9.140625" style="135"/>
    <col min="10" max="10" width="12" style="135" bestFit="1" customWidth="1"/>
    <col min="11" max="11" width="10.28515625" style="135" bestFit="1" customWidth="1"/>
    <col min="12" max="12" width="12" style="135" bestFit="1" customWidth="1"/>
    <col min="13" max="15" width="17.85546875" style="135" customWidth="1"/>
    <col min="16" max="16384" width="9.140625" style="135"/>
  </cols>
  <sheetData>
    <row r="1" spans="1:16">
      <c r="A1" s="541" t="s">
        <v>30</v>
      </c>
      <c r="B1" s="542" t="str">
        <f>'Info '!C2</f>
        <v>JSC Cartu Bank</v>
      </c>
      <c r="C1" s="542"/>
    </row>
    <row r="2" spans="1:16">
      <c r="A2" s="541" t="s">
        <v>31</v>
      </c>
      <c r="B2" s="543">
        <f>'1. key ratios '!B2</f>
        <v>45473</v>
      </c>
      <c r="C2" s="542"/>
    </row>
    <row r="3" spans="1:16" ht="13.5" thickBot="1"/>
    <row r="4" spans="1:16">
      <c r="A4" s="677" t="s">
        <v>6</v>
      </c>
      <c r="B4" s="679" t="s">
        <v>619</v>
      </c>
      <c r="C4" s="672" t="s">
        <v>556</v>
      </c>
      <c r="D4" s="672"/>
      <c r="E4" s="672"/>
      <c r="F4" s="672" t="s">
        <v>557</v>
      </c>
      <c r="G4" s="672"/>
      <c r="H4" s="673"/>
    </row>
    <row r="5" spans="1:16" ht="15.6" customHeight="1">
      <c r="A5" s="678"/>
      <c r="B5" s="680"/>
      <c r="C5" s="564" t="s">
        <v>32</v>
      </c>
      <c r="D5" s="564" t="s">
        <v>33</v>
      </c>
      <c r="E5" s="564" t="s">
        <v>34</v>
      </c>
      <c r="F5" s="564" t="s">
        <v>32</v>
      </c>
      <c r="G5" s="564" t="s">
        <v>33</v>
      </c>
      <c r="H5" s="574" t="s">
        <v>34</v>
      </c>
    </row>
    <row r="6" spans="1:16">
      <c r="A6" s="171">
        <v>1</v>
      </c>
      <c r="B6" s="565" t="s">
        <v>620</v>
      </c>
      <c r="C6" s="400">
        <f>SUM(C7:C12)</f>
        <v>23683693.775087185</v>
      </c>
      <c r="D6" s="400">
        <f>SUM(D7:D12)</f>
        <v>30340277.148254987</v>
      </c>
      <c r="E6" s="539">
        <f>C6+D6</f>
        <v>54023970.923342168</v>
      </c>
      <c r="F6" s="400">
        <f>SUM(F7:F12)</f>
        <v>22225333.639054</v>
      </c>
      <c r="G6" s="400">
        <f>SUM(G7:G12)</f>
        <v>21811708.639410004</v>
      </c>
      <c r="H6" s="578">
        <f>F6+G6</f>
        <v>44037042.278464004</v>
      </c>
      <c r="I6" s="439"/>
      <c r="J6" s="439"/>
      <c r="K6" s="439"/>
      <c r="L6" s="439"/>
      <c r="M6" s="439"/>
      <c r="N6" s="439"/>
      <c r="O6" s="439"/>
      <c r="P6" s="439"/>
    </row>
    <row r="7" spans="1:16">
      <c r="A7" s="171">
        <v>1.1000000000000001</v>
      </c>
      <c r="B7" s="556" t="s">
        <v>563</v>
      </c>
      <c r="C7" s="400">
        <v>0</v>
      </c>
      <c r="D7" s="400">
        <v>0</v>
      </c>
      <c r="E7" s="539">
        <f t="shared" ref="E7:E45" si="0">C7+D7</f>
        <v>0</v>
      </c>
      <c r="F7" s="400">
        <v>0</v>
      </c>
      <c r="G7" s="400">
        <v>0</v>
      </c>
      <c r="H7" s="578">
        <f t="shared" ref="H7:H45" si="1">F7+G7</f>
        <v>0</v>
      </c>
      <c r="I7" s="439"/>
      <c r="J7" s="439"/>
      <c r="K7" s="439"/>
      <c r="L7" s="439"/>
      <c r="M7" s="439"/>
      <c r="N7" s="439"/>
      <c r="O7" s="439"/>
    </row>
    <row r="8" spans="1:16">
      <c r="A8" s="171">
        <v>1.2</v>
      </c>
      <c r="B8" s="556" t="s">
        <v>565</v>
      </c>
      <c r="C8" s="400">
        <v>0</v>
      </c>
      <c r="D8" s="400">
        <v>0</v>
      </c>
      <c r="E8" s="539">
        <f t="shared" si="0"/>
        <v>0</v>
      </c>
      <c r="F8" s="400">
        <v>0</v>
      </c>
      <c r="G8" s="400">
        <v>0</v>
      </c>
      <c r="H8" s="578">
        <f t="shared" si="1"/>
        <v>0</v>
      </c>
      <c r="I8" s="439"/>
      <c r="J8" s="439"/>
      <c r="K8" s="439"/>
      <c r="L8" s="439"/>
      <c r="M8" s="439"/>
      <c r="N8" s="439"/>
      <c r="O8" s="439"/>
    </row>
    <row r="9" spans="1:16" ht="21.6" customHeight="1">
      <c r="A9" s="171">
        <v>1.3</v>
      </c>
      <c r="B9" s="556" t="s">
        <v>621</v>
      </c>
      <c r="C9" s="400">
        <v>0</v>
      </c>
      <c r="D9" s="400">
        <v>0</v>
      </c>
      <c r="E9" s="539">
        <f t="shared" si="0"/>
        <v>0</v>
      </c>
      <c r="F9" s="400">
        <v>0</v>
      </c>
      <c r="G9" s="400">
        <v>0</v>
      </c>
      <c r="H9" s="578">
        <f t="shared" si="1"/>
        <v>0</v>
      </c>
      <c r="I9" s="439"/>
      <c r="J9" s="439"/>
      <c r="K9" s="439"/>
      <c r="L9" s="439"/>
      <c r="M9" s="439"/>
      <c r="N9" s="439"/>
      <c r="O9" s="439"/>
    </row>
    <row r="10" spans="1:16">
      <c r="A10" s="171">
        <v>1.4</v>
      </c>
      <c r="B10" s="556" t="s">
        <v>567</v>
      </c>
      <c r="C10" s="400">
        <v>318783.4499999999</v>
      </c>
      <c r="D10" s="400">
        <v>0</v>
      </c>
      <c r="E10" s="539">
        <f t="shared" si="0"/>
        <v>318783.4499999999</v>
      </c>
      <c r="F10" s="400">
        <v>318483.2300000001</v>
      </c>
      <c r="G10" s="400">
        <v>0</v>
      </c>
      <c r="H10" s="578">
        <f t="shared" si="1"/>
        <v>318483.2300000001</v>
      </c>
      <c r="I10" s="439"/>
      <c r="J10" s="439"/>
      <c r="K10" s="439"/>
      <c r="L10" s="439"/>
      <c r="M10" s="439"/>
      <c r="N10" s="439"/>
      <c r="O10" s="439"/>
    </row>
    <row r="11" spans="1:16">
      <c r="A11" s="171">
        <v>1.5</v>
      </c>
      <c r="B11" s="556" t="s">
        <v>571</v>
      </c>
      <c r="C11" s="400">
        <v>23364910.325087186</v>
      </c>
      <c r="D11" s="400">
        <v>30340277.148254987</v>
      </c>
      <c r="E11" s="539">
        <f t="shared" si="0"/>
        <v>53705187.473342173</v>
      </c>
      <c r="F11" s="400">
        <v>21906850.409054</v>
      </c>
      <c r="G11" s="400">
        <v>21811708.639410004</v>
      </c>
      <c r="H11" s="578">
        <f t="shared" si="1"/>
        <v>43718559.048464</v>
      </c>
      <c r="I11" s="439"/>
      <c r="J11" s="439"/>
      <c r="K11" s="439"/>
      <c r="L11" s="439"/>
      <c r="M11" s="439"/>
      <c r="N11" s="439"/>
      <c r="O11" s="439"/>
    </row>
    <row r="12" spans="1:16">
      <c r="A12" s="171">
        <v>1.6</v>
      </c>
      <c r="B12" s="557" t="s">
        <v>453</v>
      </c>
      <c r="C12" s="400">
        <v>0</v>
      </c>
      <c r="D12" s="400">
        <v>0</v>
      </c>
      <c r="E12" s="539">
        <f t="shared" si="0"/>
        <v>0</v>
      </c>
      <c r="F12" s="400">
        <v>0</v>
      </c>
      <c r="G12" s="400">
        <v>0</v>
      </c>
      <c r="H12" s="578">
        <f t="shared" si="1"/>
        <v>0</v>
      </c>
      <c r="I12" s="439"/>
      <c r="J12" s="439"/>
      <c r="K12" s="439"/>
      <c r="L12" s="439"/>
      <c r="M12" s="439"/>
      <c r="N12" s="439"/>
      <c r="O12" s="439"/>
    </row>
    <row r="13" spans="1:16">
      <c r="A13" s="171">
        <v>2</v>
      </c>
      <c r="B13" s="566" t="s">
        <v>622</v>
      </c>
      <c r="C13" s="400">
        <f>SUM(C14:C17)</f>
        <v>-6046016.9907111097</v>
      </c>
      <c r="D13" s="400">
        <f>SUM(D14:D17)</f>
        <v>-11063653.6318</v>
      </c>
      <c r="E13" s="539">
        <f t="shared" si="0"/>
        <v>-17109670.622511111</v>
      </c>
      <c r="F13" s="400">
        <f>SUM(F14:F17)</f>
        <v>-5414055.3805059455</v>
      </c>
      <c r="G13" s="400">
        <f>SUM(G14:G17)</f>
        <v>-8415569.3947471287</v>
      </c>
      <c r="H13" s="578">
        <f t="shared" si="1"/>
        <v>-13829624.775253074</v>
      </c>
      <c r="I13" s="439"/>
      <c r="J13" s="439"/>
      <c r="K13" s="439"/>
      <c r="L13" s="439"/>
      <c r="M13" s="439"/>
      <c r="N13" s="439"/>
      <c r="O13" s="439"/>
    </row>
    <row r="14" spans="1:16">
      <c r="A14" s="171">
        <v>2.1</v>
      </c>
      <c r="B14" s="556" t="s">
        <v>623</v>
      </c>
      <c r="C14" s="400">
        <v>0</v>
      </c>
      <c r="D14" s="400">
        <v>0</v>
      </c>
      <c r="E14" s="539">
        <f t="shared" si="0"/>
        <v>0</v>
      </c>
      <c r="F14" s="400">
        <v>0</v>
      </c>
      <c r="G14" s="400">
        <v>0</v>
      </c>
      <c r="H14" s="578">
        <f t="shared" si="1"/>
        <v>0</v>
      </c>
      <c r="I14" s="439"/>
      <c r="J14" s="439"/>
      <c r="K14" s="439"/>
      <c r="L14" s="439"/>
      <c r="M14" s="439"/>
      <c r="N14" s="439"/>
      <c r="O14" s="439"/>
    </row>
    <row r="15" spans="1:16" ht="24.6" customHeight="1">
      <c r="A15" s="171">
        <v>2.2000000000000002</v>
      </c>
      <c r="B15" s="556" t="s">
        <v>624</v>
      </c>
      <c r="C15" s="400">
        <v>0</v>
      </c>
      <c r="D15" s="400">
        <v>0</v>
      </c>
      <c r="E15" s="539">
        <f t="shared" si="0"/>
        <v>0</v>
      </c>
      <c r="F15" s="400">
        <v>0</v>
      </c>
      <c r="G15" s="400">
        <v>0</v>
      </c>
      <c r="H15" s="578">
        <f t="shared" si="1"/>
        <v>0</v>
      </c>
      <c r="I15" s="439"/>
      <c r="J15" s="439"/>
      <c r="K15" s="439"/>
      <c r="L15" s="439"/>
      <c r="M15" s="439"/>
      <c r="N15" s="439"/>
      <c r="O15" s="439"/>
    </row>
    <row r="16" spans="1:16" ht="20.45" customHeight="1">
      <c r="A16" s="171">
        <v>2.2999999999999998</v>
      </c>
      <c r="B16" s="556" t="s">
        <v>625</v>
      </c>
      <c r="C16" s="400">
        <v>-6046016.9907111097</v>
      </c>
      <c r="D16" s="400">
        <v>-11063653.6318</v>
      </c>
      <c r="E16" s="539">
        <f t="shared" si="0"/>
        <v>-17109670.622511111</v>
      </c>
      <c r="F16" s="400">
        <v>-5414055.3805059455</v>
      </c>
      <c r="G16" s="400">
        <v>-8415569.3947471287</v>
      </c>
      <c r="H16" s="578">
        <f t="shared" si="1"/>
        <v>-13829624.775253074</v>
      </c>
      <c r="I16" s="439"/>
      <c r="J16" s="439"/>
      <c r="K16" s="439"/>
      <c r="L16" s="439"/>
      <c r="M16" s="439"/>
      <c r="N16" s="439"/>
      <c r="O16" s="439"/>
    </row>
    <row r="17" spans="1:15">
      <c r="A17" s="171">
        <v>2.4</v>
      </c>
      <c r="B17" s="556" t="s">
        <v>626</v>
      </c>
      <c r="C17" s="400">
        <v>0</v>
      </c>
      <c r="D17" s="400">
        <v>0</v>
      </c>
      <c r="E17" s="539">
        <f t="shared" si="0"/>
        <v>0</v>
      </c>
      <c r="F17" s="400">
        <v>0</v>
      </c>
      <c r="G17" s="400">
        <v>0</v>
      </c>
      <c r="H17" s="578">
        <f t="shared" si="1"/>
        <v>0</v>
      </c>
      <c r="I17" s="439"/>
      <c r="J17" s="439"/>
      <c r="K17" s="439"/>
      <c r="L17" s="439"/>
      <c r="M17" s="439"/>
      <c r="N17" s="439"/>
      <c r="O17" s="439"/>
    </row>
    <row r="18" spans="1:15">
      <c r="A18" s="171">
        <v>3</v>
      </c>
      <c r="B18" s="566" t="s">
        <v>627</v>
      </c>
      <c r="C18" s="400">
        <v>0</v>
      </c>
      <c r="D18" s="400">
        <v>0</v>
      </c>
      <c r="E18" s="539">
        <f t="shared" si="0"/>
        <v>0</v>
      </c>
      <c r="F18" s="400">
        <v>0</v>
      </c>
      <c r="G18" s="400">
        <v>0</v>
      </c>
      <c r="H18" s="578">
        <f t="shared" si="1"/>
        <v>0</v>
      </c>
      <c r="I18" s="439"/>
      <c r="J18" s="439"/>
      <c r="K18" s="439"/>
      <c r="L18" s="439"/>
      <c r="M18" s="439"/>
      <c r="N18" s="439"/>
      <c r="O18" s="439"/>
    </row>
    <row r="19" spans="1:15">
      <c r="A19" s="171">
        <v>4</v>
      </c>
      <c r="B19" s="566" t="s">
        <v>628</v>
      </c>
      <c r="C19" s="400">
        <v>2270479.67</v>
      </c>
      <c r="D19" s="400">
        <v>2313840.8614059999</v>
      </c>
      <c r="E19" s="539">
        <f t="shared" si="0"/>
        <v>4584320.5314060003</v>
      </c>
      <c r="F19" s="400">
        <v>2038270.5899999999</v>
      </c>
      <c r="G19" s="400">
        <v>1708788.4225639999</v>
      </c>
      <c r="H19" s="578">
        <f t="shared" si="1"/>
        <v>3747059.0125639997</v>
      </c>
      <c r="I19" s="439"/>
      <c r="J19" s="439"/>
      <c r="K19" s="439"/>
      <c r="L19" s="439"/>
      <c r="M19" s="439"/>
      <c r="N19" s="439"/>
      <c r="O19" s="439"/>
    </row>
    <row r="20" spans="1:15">
      <c r="A20" s="171">
        <v>5</v>
      </c>
      <c r="B20" s="566" t="s">
        <v>629</v>
      </c>
      <c r="C20" s="400">
        <v>-264783.37</v>
      </c>
      <c r="D20" s="400">
        <v>-2054444.5504000001</v>
      </c>
      <c r="E20" s="539">
        <f t="shared" si="0"/>
        <v>-2319227.9204000002</v>
      </c>
      <c r="F20" s="400">
        <v>-496136.53</v>
      </c>
      <c r="G20" s="400">
        <v>-2457622.3470999999</v>
      </c>
      <c r="H20" s="578">
        <f t="shared" si="1"/>
        <v>-2953758.8771000002</v>
      </c>
      <c r="I20" s="439"/>
      <c r="J20" s="439"/>
      <c r="K20" s="439"/>
      <c r="L20" s="439"/>
      <c r="M20" s="439"/>
      <c r="N20" s="439"/>
      <c r="O20" s="439"/>
    </row>
    <row r="21" spans="1:15" ht="24" customHeight="1">
      <c r="A21" s="171">
        <v>6</v>
      </c>
      <c r="B21" s="566" t="s">
        <v>630</v>
      </c>
      <c r="C21" s="400">
        <v>0</v>
      </c>
      <c r="D21" s="400">
        <v>0</v>
      </c>
      <c r="E21" s="539">
        <f t="shared" si="0"/>
        <v>0</v>
      </c>
      <c r="F21" s="400">
        <v>0</v>
      </c>
      <c r="G21" s="400">
        <v>0</v>
      </c>
      <c r="H21" s="578">
        <f t="shared" si="1"/>
        <v>0</v>
      </c>
      <c r="I21" s="439"/>
      <c r="J21" s="439"/>
      <c r="K21" s="439"/>
      <c r="L21" s="439"/>
      <c r="M21" s="439"/>
      <c r="N21" s="439"/>
      <c r="O21" s="439"/>
    </row>
    <row r="22" spans="1:15" ht="18.600000000000001" customHeight="1">
      <c r="A22" s="171">
        <v>7</v>
      </c>
      <c r="B22" s="566" t="s">
        <v>631</v>
      </c>
      <c r="C22" s="400">
        <v>0</v>
      </c>
      <c r="D22" s="400">
        <v>0</v>
      </c>
      <c r="E22" s="539">
        <f t="shared" si="0"/>
        <v>0</v>
      </c>
      <c r="F22" s="400">
        <v>0</v>
      </c>
      <c r="G22" s="400">
        <v>0</v>
      </c>
      <c r="H22" s="578">
        <f t="shared" si="1"/>
        <v>0</v>
      </c>
      <c r="I22" s="439"/>
      <c r="J22" s="439"/>
      <c r="K22" s="439"/>
      <c r="L22" s="439"/>
      <c r="M22" s="439"/>
      <c r="N22" s="439"/>
      <c r="O22" s="439"/>
    </row>
    <row r="23" spans="1:15" ht="25.5" customHeight="1">
      <c r="A23" s="171">
        <v>8</v>
      </c>
      <c r="B23" s="567" t="s">
        <v>632</v>
      </c>
      <c r="C23" s="400">
        <v>0</v>
      </c>
      <c r="D23" s="400">
        <v>0</v>
      </c>
      <c r="E23" s="539">
        <f t="shared" si="0"/>
        <v>0</v>
      </c>
      <c r="F23" s="400">
        <v>0</v>
      </c>
      <c r="G23" s="400">
        <v>0</v>
      </c>
      <c r="H23" s="578">
        <f t="shared" si="1"/>
        <v>0</v>
      </c>
      <c r="I23" s="439"/>
      <c r="J23" s="439"/>
      <c r="K23" s="439"/>
      <c r="L23" s="439"/>
      <c r="M23" s="439"/>
      <c r="N23" s="439"/>
      <c r="O23" s="439"/>
    </row>
    <row r="24" spans="1:15" ht="34.5" customHeight="1">
      <c r="A24" s="171">
        <v>9</v>
      </c>
      <c r="B24" s="567" t="s">
        <v>633</v>
      </c>
      <c r="C24" s="400">
        <v>0</v>
      </c>
      <c r="D24" s="400">
        <v>0</v>
      </c>
      <c r="E24" s="539">
        <f t="shared" si="0"/>
        <v>0</v>
      </c>
      <c r="F24" s="400">
        <v>0</v>
      </c>
      <c r="G24" s="400">
        <v>0</v>
      </c>
      <c r="H24" s="578">
        <f t="shared" si="1"/>
        <v>0</v>
      </c>
      <c r="I24" s="439"/>
      <c r="J24" s="439"/>
      <c r="K24" s="439"/>
      <c r="L24" s="439"/>
      <c r="M24" s="439"/>
      <c r="N24" s="439"/>
      <c r="O24" s="439"/>
    </row>
    <row r="25" spans="1:15">
      <c r="A25" s="171">
        <v>10</v>
      </c>
      <c r="B25" s="566" t="s">
        <v>634</v>
      </c>
      <c r="C25" s="400">
        <v>5445765.8082630076</v>
      </c>
      <c r="D25" s="400">
        <v>0</v>
      </c>
      <c r="E25" s="539">
        <f t="shared" si="0"/>
        <v>5445765.8082630076</v>
      </c>
      <c r="F25" s="400">
        <v>1009396.8477300024</v>
      </c>
      <c r="G25" s="400">
        <v>0</v>
      </c>
      <c r="H25" s="578">
        <f t="shared" si="1"/>
        <v>1009396.8477300024</v>
      </c>
      <c r="I25" s="439"/>
      <c r="J25" s="439"/>
      <c r="K25" s="439"/>
      <c r="L25" s="439"/>
      <c r="M25" s="439"/>
      <c r="N25" s="439"/>
      <c r="O25" s="439"/>
    </row>
    <row r="26" spans="1:15">
      <c r="A26" s="171">
        <v>11</v>
      </c>
      <c r="B26" s="568" t="s">
        <v>635</v>
      </c>
      <c r="C26" s="400">
        <v>225113.76288135577</v>
      </c>
      <c r="D26" s="400">
        <v>0</v>
      </c>
      <c r="E26" s="539">
        <f t="shared" si="0"/>
        <v>225113.76288135577</v>
      </c>
      <c r="F26" s="400">
        <v>598660.36</v>
      </c>
      <c r="G26" s="400">
        <v>0</v>
      </c>
      <c r="H26" s="578">
        <f t="shared" si="1"/>
        <v>598660.36</v>
      </c>
      <c r="I26" s="439"/>
      <c r="J26" s="439"/>
      <c r="K26" s="439"/>
      <c r="L26" s="439"/>
      <c r="M26" s="439"/>
      <c r="N26" s="439"/>
      <c r="O26" s="439"/>
    </row>
    <row r="27" spans="1:15">
      <c r="A27" s="171">
        <v>12</v>
      </c>
      <c r="B27" s="566" t="s">
        <v>636</v>
      </c>
      <c r="C27" s="400">
        <v>92191.930000000008</v>
      </c>
      <c r="D27" s="400">
        <v>2031.1327000000001</v>
      </c>
      <c r="E27" s="539">
        <f t="shared" si="0"/>
        <v>94223.062700000009</v>
      </c>
      <c r="F27" s="400">
        <v>6101889.4827000005</v>
      </c>
      <c r="G27" s="400">
        <v>55.256999999999998</v>
      </c>
      <c r="H27" s="578">
        <f t="shared" si="1"/>
        <v>6101944.7397000007</v>
      </c>
      <c r="I27" s="439"/>
      <c r="J27" s="439"/>
      <c r="K27" s="439"/>
      <c r="L27" s="439"/>
      <c r="M27" s="439"/>
      <c r="N27" s="439"/>
      <c r="O27" s="439"/>
    </row>
    <row r="28" spans="1:15">
      <c r="A28" s="171">
        <v>13</v>
      </c>
      <c r="B28" s="569" t="s">
        <v>637</v>
      </c>
      <c r="C28" s="400">
        <v>-2674183.4553977642</v>
      </c>
      <c r="D28" s="400">
        <v>-1748307.5014</v>
      </c>
      <c r="E28" s="539">
        <f t="shared" si="0"/>
        <v>-4422490.9567977637</v>
      </c>
      <c r="F28" s="400">
        <v>-2038566.3595101186</v>
      </c>
      <c r="G28" s="400">
        <v>-1342283.2226</v>
      </c>
      <c r="H28" s="578">
        <f t="shared" si="1"/>
        <v>-3380849.5821101186</v>
      </c>
      <c r="I28" s="439"/>
      <c r="J28" s="439"/>
      <c r="K28" s="439"/>
      <c r="L28" s="439"/>
      <c r="M28" s="439"/>
      <c r="N28" s="439"/>
      <c r="O28" s="439"/>
    </row>
    <row r="29" spans="1:15">
      <c r="A29" s="171">
        <v>14</v>
      </c>
      <c r="B29" s="570" t="s">
        <v>638</v>
      </c>
      <c r="C29" s="400">
        <f>SUM(C30:C31)</f>
        <v>-14148765.279999997</v>
      </c>
      <c r="D29" s="400">
        <f>SUM(D30:D31)</f>
        <v>-134461.60219999985</v>
      </c>
      <c r="E29" s="539">
        <f t="shared" si="0"/>
        <v>-14283226.882199997</v>
      </c>
      <c r="F29" s="400">
        <f>SUM(F30:F31)</f>
        <v>-10737088.982600003</v>
      </c>
      <c r="G29" s="400">
        <f>SUM(G30:G31)</f>
        <v>-105957.76089999996</v>
      </c>
      <c r="H29" s="578">
        <f t="shared" si="1"/>
        <v>-10843046.743500004</v>
      </c>
      <c r="I29" s="439"/>
      <c r="J29" s="439"/>
      <c r="K29" s="439"/>
      <c r="L29" s="439"/>
      <c r="M29" s="439"/>
      <c r="N29" s="439"/>
      <c r="O29" s="439"/>
    </row>
    <row r="30" spans="1:15">
      <c r="A30" s="171">
        <v>14.1</v>
      </c>
      <c r="B30" s="548" t="s">
        <v>639</v>
      </c>
      <c r="C30" s="400">
        <v>-11062043.139999999</v>
      </c>
      <c r="D30" s="400">
        <v>0</v>
      </c>
      <c r="E30" s="539">
        <f t="shared" si="0"/>
        <v>-11062043.139999999</v>
      </c>
      <c r="F30" s="400">
        <v>-8970709.1900000013</v>
      </c>
      <c r="G30" s="400">
        <v>-42824.272799999999</v>
      </c>
      <c r="H30" s="578">
        <f t="shared" si="1"/>
        <v>-9013533.4628000017</v>
      </c>
      <c r="I30" s="439"/>
      <c r="J30" s="439"/>
      <c r="K30" s="439"/>
      <c r="L30" s="439"/>
      <c r="M30" s="439"/>
      <c r="N30" s="439"/>
      <c r="O30" s="439"/>
    </row>
    <row r="31" spans="1:15">
      <c r="A31" s="171">
        <v>14.2</v>
      </c>
      <c r="B31" s="548" t="s">
        <v>640</v>
      </c>
      <c r="C31" s="400">
        <v>-3086722.1399999997</v>
      </c>
      <c r="D31" s="400">
        <v>-134461.60219999985</v>
      </c>
      <c r="E31" s="539">
        <f t="shared" si="0"/>
        <v>-3221183.7421999993</v>
      </c>
      <c r="F31" s="400">
        <v>-1766379.7926000021</v>
      </c>
      <c r="G31" s="400">
        <v>-63133.488099999959</v>
      </c>
      <c r="H31" s="578">
        <f t="shared" si="1"/>
        <v>-1829513.2807000021</v>
      </c>
      <c r="I31" s="439"/>
      <c r="J31" s="439"/>
      <c r="K31" s="439"/>
      <c r="L31" s="439"/>
      <c r="M31" s="439"/>
      <c r="N31" s="439"/>
      <c r="O31" s="439"/>
    </row>
    <row r="32" spans="1:15">
      <c r="A32" s="171">
        <v>15</v>
      </c>
      <c r="B32" s="566" t="s">
        <v>641</v>
      </c>
      <c r="C32" s="400">
        <v>-2314038.3376338934</v>
      </c>
      <c r="D32" s="400">
        <v>0</v>
      </c>
      <c r="E32" s="539">
        <f t="shared" si="0"/>
        <v>-2314038.3376338934</v>
      </c>
      <c r="F32" s="400">
        <v>-1742767.9955346901</v>
      </c>
      <c r="G32" s="400">
        <v>0</v>
      </c>
      <c r="H32" s="578">
        <f t="shared" si="1"/>
        <v>-1742767.9955346901</v>
      </c>
      <c r="I32" s="439"/>
      <c r="J32" s="439"/>
      <c r="K32" s="439"/>
      <c r="L32" s="439"/>
      <c r="M32" s="439"/>
      <c r="N32" s="439"/>
      <c r="O32" s="439"/>
    </row>
    <row r="33" spans="1:15" ht="22.5" customHeight="1">
      <c r="A33" s="171">
        <v>16</v>
      </c>
      <c r="B33" s="546" t="s">
        <v>642</v>
      </c>
      <c r="C33" s="400">
        <v>152561.51153802284</v>
      </c>
      <c r="D33" s="400">
        <v>-103083.7404230266</v>
      </c>
      <c r="E33" s="539">
        <f t="shared" si="0"/>
        <v>49477.771114996242</v>
      </c>
      <c r="F33" s="400">
        <v>199984.25189527834</v>
      </c>
      <c r="G33" s="400">
        <v>1033511.6236853495</v>
      </c>
      <c r="H33" s="578">
        <f t="shared" si="1"/>
        <v>1233495.8755806279</v>
      </c>
      <c r="I33" s="439"/>
      <c r="J33" s="439"/>
      <c r="K33" s="439"/>
      <c r="L33" s="439"/>
      <c r="M33" s="439"/>
      <c r="N33" s="439"/>
      <c r="O33" s="439"/>
    </row>
    <row r="34" spans="1:15">
      <c r="A34" s="171">
        <v>17</v>
      </c>
      <c r="B34" s="566" t="s">
        <v>643</v>
      </c>
      <c r="C34" s="400">
        <f>SUM(C35:C36)</f>
        <v>-176545.26333268863</v>
      </c>
      <c r="D34" s="400">
        <f>SUM(D35:D36)</f>
        <v>69334.539905089405</v>
      </c>
      <c r="E34" s="539">
        <f t="shared" si="0"/>
        <v>-107210.72342759922</v>
      </c>
      <c r="F34" s="400">
        <f>SUM(F35:F36)</f>
        <v>-23944.38786763373</v>
      </c>
      <c r="G34" s="400">
        <f>SUM(G35:G36)</f>
        <v>-93558.334996155114</v>
      </c>
      <c r="H34" s="578">
        <f t="shared" si="1"/>
        <v>-117502.72286378885</v>
      </c>
      <c r="I34" s="439"/>
      <c r="J34" s="439"/>
      <c r="K34" s="439"/>
      <c r="L34" s="439"/>
      <c r="M34" s="439"/>
      <c r="N34" s="439"/>
      <c r="O34" s="439"/>
    </row>
    <row r="35" spans="1:15">
      <c r="A35" s="171">
        <v>17.100000000000001</v>
      </c>
      <c r="B35" s="548" t="s">
        <v>644</v>
      </c>
      <c r="C35" s="400">
        <v>-100994.32005500572</v>
      </c>
      <c r="D35" s="400">
        <v>67803.021492266504</v>
      </c>
      <c r="E35" s="539">
        <f t="shared" si="0"/>
        <v>-33191.298562739219</v>
      </c>
      <c r="F35" s="400">
        <v>-26911.456074004946</v>
      </c>
      <c r="G35" s="400">
        <v>-45157.214300825035</v>
      </c>
      <c r="H35" s="578">
        <f t="shared" si="1"/>
        <v>-72068.670374829977</v>
      </c>
      <c r="I35" s="439"/>
      <c r="J35" s="439"/>
      <c r="K35" s="439"/>
      <c r="L35" s="439"/>
      <c r="M35" s="439"/>
      <c r="N35" s="439"/>
      <c r="O35" s="439"/>
    </row>
    <row r="36" spans="1:15">
      <c r="A36" s="171">
        <v>17.2</v>
      </c>
      <c r="B36" s="548" t="s">
        <v>645</v>
      </c>
      <c r="C36" s="400">
        <v>-75550.943277682905</v>
      </c>
      <c r="D36" s="400">
        <v>1531.5184128228975</v>
      </c>
      <c r="E36" s="539">
        <f t="shared" si="0"/>
        <v>-74019.424864860004</v>
      </c>
      <c r="F36" s="400">
        <v>2967.0682063712156</v>
      </c>
      <c r="G36" s="400">
        <v>-48401.120695330072</v>
      </c>
      <c r="H36" s="578">
        <f t="shared" si="1"/>
        <v>-45434.052488958856</v>
      </c>
      <c r="I36" s="439"/>
      <c r="J36" s="439"/>
      <c r="K36" s="439"/>
      <c r="L36" s="439"/>
      <c r="M36" s="439"/>
      <c r="N36" s="439"/>
      <c r="O36" s="439"/>
    </row>
    <row r="37" spans="1:15" ht="41.45" customHeight="1">
      <c r="A37" s="171">
        <v>18</v>
      </c>
      <c r="B37" s="571" t="s">
        <v>646</v>
      </c>
      <c r="C37" s="400">
        <f>SUM(C38:C39)</f>
        <v>-556345.85618668434</v>
      </c>
      <c r="D37" s="400">
        <f>SUM(D38:D39)</f>
        <v>-3406996.3118369426</v>
      </c>
      <c r="E37" s="539">
        <f t="shared" si="0"/>
        <v>-3963342.1680236268</v>
      </c>
      <c r="F37" s="400">
        <f>SUM(F38:F39)</f>
        <v>-7179370.8070060695</v>
      </c>
      <c r="G37" s="400">
        <f>SUM(G38:G39)</f>
        <v>5180490.3367545297</v>
      </c>
      <c r="H37" s="578">
        <f t="shared" si="1"/>
        <v>-1998880.4702515397</v>
      </c>
      <c r="I37" s="439"/>
      <c r="J37" s="439"/>
      <c r="K37" s="439"/>
      <c r="L37" s="439"/>
      <c r="M37" s="439"/>
      <c r="N37" s="439"/>
      <c r="O37" s="439"/>
    </row>
    <row r="38" spans="1:15">
      <c r="A38" s="171">
        <v>18.100000000000001</v>
      </c>
      <c r="B38" s="572" t="s">
        <v>647</v>
      </c>
      <c r="C38" s="400">
        <v>0</v>
      </c>
      <c r="D38" s="400">
        <v>0</v>
      </c>
      <c r="E38" s="539">
        <f t="shared" si="0"/>
        <v>0</v>
      </c>
      <c r="F38" s="400">
        <v>0</v>
      </c>
      <c r="G38" s="400">
        <v>0</v>
      </c>
      <c r="H38" s="578">
        <f t="shared" si="1"/>
        <v>0</v>
      </c>
      <c r="I38" s="439"/>
      <c r="J38" s="439"/>
      <c r="K38" s="439"/>
      <c r="L38" s="439"/>
      <c r="M38" s="439"/>
      <c r="N38" s="439"/>
      <c r="O38" s="439"/>
    </row>
    <row r="39" spans="1:15">
      <c r="A39" s="171">
        <v>18.2</v>
      </c>
      <c r="B39" s="572" t="s">
        <v>648</v>
      </c>
      <c r="C39" s="400">
        <v>-556345.85618668434</v>
      </c>
      <c r="D39" s="400">
        <v>-3406996.3118369426</v>
      </c>
      <c r="E39" s="539">
        <f t="shared" si="0"/>
        <v>-3963342.1680236268</v>
      </c>
      <c r="F39" s="400">
        <v>-7179370.8070060695</v>
      </c>
      <c r="G39" s="400">
        <v>5180490.3367545297</v>
      </c>
      <c r="H39" s="578">
        <f t="shared" si="1"/>
        <v>-1998880.4702515397</v>
      </c>
      <c r="I39" s="439"/>
      <c r="J39" s="439"/>
      <c r="K39" s="439"/>
      <c r="L39" s="439"/>
      <c r="M39" s="439"/>
      <c r="N39" s="439"/>
      <c r="O39" s="439"/>
    </row>
    <row r="40" spans="1:15" ht="24.6" customHeight="1">
      <c r="A40" s="171">
        <v>19</v>
      </c>
      <c r="B40" s="571" t="s">
        <v>649</v>
      </c>
      <c r="C40" s="400">
        <v>0</v>
      </c>
      <c r="D40" s="400">
        <v>0</v>
      </c>
      <c r="E40" s="539">
        <f t="shared" si="0"/>
        <v>0</v>
      </c>
      <c r="F40" s="400">
        <v>0</v>
      </c>
      <c r="G40" s="400">
        <v>0</v>
      </c>
      <c r="H40" s="578">
        <f t="shared" si="1"/>
        <v>0</v>
      </c>
      <c r="I40" s="439"/>
      <c r="J40" s="439"/>
      <c r="K40" s="439"/>
      <c r="L40" s="439"/>
      <c r="M40" s="439"/>
      <c r="N40" s="439"/>
      <c r="O40" s="439"/>
    </row>
    <row r="41" spans="1:15" ht="17.45" customHeight="1">
      <c r="A41" s="171">
        <v>20</v>
      </c>
      <c r="B41" s="571" t="s">
        <v>650</v>
      </c>
      <c r="C41" s="400">
        <v>0</v>
      </c>
      <c r="D41" s="400">
        <v>0</v>
      </c>
      <c r="E41" s="539">
        <f t="shared" si="0"/>
        <v>0</v>
      </c>
      <c r="F41" s="400">
        <v>0</v>
      </c>
      <c r="G41" s="400">
        <v>0</v>
      </c>
      <c r="H41" s="578">
        <f t="shared" si="1"/>
        <v>0</v>
      </c>
      <c r="I41" s="439"/>
      <c r="J41" s="439"/>
      <c r="K41" s="439"/>
      <c r="L41" s="439"/>
      <c r="M41" s="439"/>
      <c r="N41" s="439"/>
      <c r="O41" s="439"/>
    </row>
    <row r="42" spans="1:15" ht="26.45" customHeight="1">
      <c r="A42" s="171">
        <v>21</v>
      </c>
      <c r="B42" s="571" t="s">
        <v>651</v>
      </c>
      <c r="C42" s="400">
        <v>0</v>
      </c>
      <c r="D42" s="400">
        <v>0</v>
      </c>
      <c r="E42" s="539">
        <f t="shared" si="0"/>
        <v>0</v>
      </c>
      <c r="F42" s="400">
        <v>0</v>
      </c>
      <c r="G42" s="400">
        <v>0</v>
      </c>
      <c r="H42" s="578">
        <f t="shared" si="1"/>
        <v>0</v>
      </c>
      <c r="I42" s="439"/>
      <c r="J42" s="439"/>
      <c r="K42" s="439"/>
      <c r="L42" s="439"/>
      <c r="M42" s="439"/>
      <c r="N42" s="439"/>
      <c r="O42" s="439"/>
    </row>
    <row r="43" spans="1:15">
      <c r="A43" s="171">
        <v>22</v>
      </c>
      <c r="B43" s="573" t="s">
        <v>652</v>
      </c>
      <c r="C43" s="400">
        <f>SUM(C6,C13,C18,C19,C20,C21,C22,C23,C24,C25,C26,C27,C28,C29,C32,C33,C34,C37,C40,C41,C42)</f>
        <v>5689127.9045074368</v>
      </c>
      <c r="D43" s="400">
        <f>SUM(D6,D13,D18,D19,D20,D21,D22,D23,D24,D25,D26,D27,D28,D29,D32,D33,D34,D37,D40,D41,D42)</f>
        <v>14214536.344206102</v>
      </c>
      <c r="E43" s="539">
        <f t="shared" si="0"/>
        <v>19903664.248713538</v>
      </c>
      <c r="F43" s="400">
        <f>SUM(F6,F13,F18,F19,F20,F21,F22,F23,F24,F25,F26,F27,F28,F29,F32,F33,F34,F37,F40,F41,F42)</f>
        <v>4541604.7283548201</v>
      </c>
      <c r="G43" s="400">
        <f>SUM(G6,G13,G18,G19,G20,G21,G22,G23,G24,G25,G26,G27,G28,G29,G32,G33,G34,G37,G40,G41,G42)</f>
        <v>17319563.219070598</v>
      </c>
      <c r="H43" s="578">
        <f t="shared" si="1"/>
        <v>21861167.947425418</v>
      </c>
      <c r="I43" s="439"/>
      <c r="J43" s="439"/>
      <c r="K43" s="439"/>
      <c r="L43" s="439"/>
      <c r="M43" s="439"/>
      <c r="N43" s="439"/>
      <c r="O43" s="439"/>
    </row>
    <row r="44" spans="1:15">
      <c r="A44" s="171">
        <v>23</v>
      </c>
      <c r="B44" s="573" t="s">
        <v>653</v>
      </c>
      <c r="C44" s="400">
        <v>3918450.4253475345</v>
      </c>
      <c r="D44" s="400">
        <v>0</v>
      </c>
      <c r="E44" s="539">
        <f t="shared" si="0"/>
        <v>3918450.4253475345</v>
      </c>
      <c r="F44" s="400">
        <v>4761034.384958175</v>
      </c>
      <c r="G44" s="400">
        <v>0</v>
      </c>
      <c r="H44" s="578">
        <f t="shared" si="1"/>
        <v>4761034.384958175</v>
      </c>
      <c r="I44" s="439"/>
      <c r="J44" s="439"/>
      <c r="K44" s="439"/>
      <c r="L44" s="439"/>
      <c r="M44" s="439"/>
      <c r="N44" s="439"/>
      <c r="O44" s="439"/>
    </row>
    <row r="45" spans="1:15" ht="13.5" thickBot="1">
      <c r="A45" s="172">
        <v>24</v>
      </c>
      <c r="B45" s="586" t="s">
        <v>654</v>
      </c>
      <c r="C45" s="584">
        <f>C43-C44</f>
        <v>1770677.4791599023</v>
      </c>
      <c r="D45" s="584">
        <f>D43-D44</f>
        <v>14214536.344206102</v>
      </c>
      <c r="E45" s="438">
        <f t="shared" si="0"/>
        <v>15985213.823366005</v>
      </c>
      <c r="F45" s="584">
        <f>F43-F44</f>
        <v>-219429.65660335496</v>
      </c>
      <c r="G45" s="584">
        <f>G43-G44</f>
        <v>17319563.219070598</v>
      </c>
      <c r="H45" s="585">
        <f t="shared" si="1"/>
        <v>17100133.562467244</v>
      </c>
      <c r="I45" s="439"/>
      <c r="J45" s="439"/>
      <c r="K45" s="439"/>
      <c r="L45" s="439"/>
      <c r="M45" s="439"/>
      <c r="N45" s="439"/>
      <c r="O45" s="439"/>
    </row>
    <row r="46" spans="1:15">
      <c r="I46" s="439"/>
      <c r="J46" s="439"/>
      <c r="K46" s="439"/>
      <c r="L46" s="439"/>
      <c r="M46" s="439"/>
      <c r="N46" s="439"/>
    </row>
    <row r="47" spans="1:15">
      <c r="I47" s="439"/>
      <c r="J47" s="439"/>
      <c r="K47" s="439"/>
      <c r="L47" s="439"/>
      <c r="M47" s="439"/>
      <c r="N47" s="439"/>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R47"/>
  <sheetViews>
    <sheetView zoomScale="90" zoomScaleNormal="90" workbookViewId="0"/>
  </sheetViews>
  <sheetFormatPr defaultRowHeight="15"/>
  <cols>
    <col min="1" max="1" width="8.7109375" style="289"/>
    <col min="2" max="2" width="87.5703125" bestFit="1" customWidth="1"/>
    <col min="3" max="3" width="15.42578125" customWidth="1"/>
    <col min="4" max="4" width="17.85546875" bestFit="1" customWidth="1"/>
    <col min="5" max="6" width="15.42578125" customWidth="1"/>
    <col min="7" max="7" width="17.85546875" bestFit="1" customWidth="1"/>
    <col min="8" max="8" width="15.42578125" customWidth="1"/>
    <col min="9" max="9" width="12.28515625" bestFit="1" customWidth="1"/>
    <col min="10" max="11" width="13" bestFit="1" customWidth="1"/>
    <col min="12" max="14" width="18.85546875" customWidth="1"/>
  </cols>
  <sheetData>
    <row r="1" spans="1:18" s="5" customFormat="1" ht="14.25">
      <c r="A1" s="2" t="s">
        <v>30</v>
      </c>
      <c r="B1" s="3" t="str">
        <f>'Info '!C2</f>
        <v>JSC Cartu Bank</v>
      </c>
      <c r="C1" s="3"/>
      <c r="D1" s="4"/>
      <c r="E1" s="4"/>
      <c r="F1" s="4"/>
      <c r="G1" s="4"/>
    </row>
    <row r="2" spans="1:18" s="5" customFormat="1" ht="14.25">
      <c r="A2" s="2" t="s">
        <v>31</v>
      </c>
      <c r="B2" s="414">
        <f>'1. key ratios '!B2</f>
        <v>45473</v>
      </c>
      <c r="C2" s="3"/>
      <c r="D2" s="4"/>
      <c r="E2" s="4"/>
      <c r="F2" s="4"/>
      <c r="G2" s="4"/>
    </row>
    <row r="3" spans="1:18" ht="15.75" thickBot="1">
      <c r="A3"/>
    </row>
    <row r="4" spans="1:18">
      <c r="A4" s="681" t="s">
        <v>6</v>
      </c>
      <c r="B4" s="683" t="s">
        <v>94</v>
      </c>
      <c r="C4" s="685" t="s">
        <v>556</v>
      </c>
      <c r="D4" s="685"/>
      <c r="E4" s="685"/>
      <c r="F4" s="685" t="s">
        <v>557</v>
      </c>
      <c r="G4" s="685"/>
      <c r="H4" s="686"/>
    </row>
    <row r="5" spans="1:18">
      <c r="A5" s="682"/>
      <c r="B5" s="684"/>
      <c r="C5" s="290" t="s">
        <v>32</v>
      </c>
      <c r="D5" s="290" t="s">
        <v>33</v>
      </c>
      <c r="E5" s="290" t="s">
        <v>34</v>
      </c>
      <c r="F5" s="290" t="s">
        <v>32</v>
      </c>
      <c r="G5" s="290" t="s">
        <v>33</v>
      </c>
      <c r="H5" s="510" t="s">
        <v>34</v>
      </c>
    </row>
    <row r="6" spans="1:18">
      <c r="A6" s="587">
        <v>1</v>
      </c>
      <c r="B6" s="291" t="s">
        <v>655</v>
      </c>
      <c r="C6" s="464">
        <v>0</v>
      </c>
      <c r="D6" s="464">
        <v>0</v>
      </c>
      <c r="E6" s="465">
        <f t="shared" ref="E6:E42" si="0">C6+D6</f>
        <v>0</v>
      </c>
      <c r="F6" s="464">
        <v>0</v>
      </c>
      <c r="G6" s="464">
        <v>0</v>
      </c>
      <c r="H6" s="588">
        <f t="shared" ref="H6:H43" si="1">F6+G6</f>
        <v>0</v>
      </c>
      <c r="I6" s="416"/>
      <c r="J6" s="416"/>
      <c r="K6" s="416"/>
      <c r="L6" s="416"/>
      <c r="M6" s="416"/>
      <c r="N6" s="416"/>
      <c r="O6" s="416"/>
      <c r="P6" s="416"/>
      <c r="Q6" s="416"/>
      <c r="R6" s="416"/>
    </row>
    <row r="7" spans="1:18">
      <c r="A7" s="587">
        <v>2</v>
      </c>
      <c r="B7" s="291" t="s">
        <v>196</v>
      </c>
      <c r="C7" s="464">
        <v>0</v>
      </c>
      <c r="D7" s="464">
        <v>0</v>
      </c>
      <c r="E7" s="465">
        <f t="shared" si="0"/>
        <v>0</v>
      </c>
      <c r="F7" s="464">
        <v>0</v>
      </c>
      <c r="G7" s="464">
        <v>0</v>
      </c>
      <c r="H7" s="588">
        <f t="shared" si="1"/>
        <v>0</v>
      </c>
      <c r="I7" s="416"/>
      <c r="J7" s="416"/>
      <c r="K7" s="416"/>
      <c r="L7" s="416"/>
      <c r="M7" s="416"/>
      <c r="N7" s="416"/>
      <c r="O7" s="416"/>
    </row>
    <row r="8" spans="1:18" ht="15.75">
      <c r="A8" s="587">
        <v>3</v>
      </c>
      <c r="B8" s="291" t="s">
        <v>206</v>
      </c>
      <c r="C8" s="501">
        <f>C9+C10</f>
        <v>120612256.68636404</v>
      </c>
      <c r="D8" s="501">
        <f>D9+D10</f>
        <v>343057130.70255917</v>
      </c>
      <c r="E8" s="465">
        <f t="shared" si="0"/>
        <v>463669387.38892323</v>
      </c>
      <c r="F8" s="501">
        <f>F9+F10</f>
        <v>108831628.53475745</v>
      </c>
      <c r="G8" s="501">
        <f>G9+G10</f>
        <v>315387688.97566438</v>
      </c>
      <c r="H8" s="588">
        <f t="shared" si="1"/>
        <v>424219317.51042181</v>
      </c>
      <c r="I8" s="416"/>
      <c r="J8" s="416"/>
      <c r="K8" s="416"/>
      <c r="L8" s="416"/>
      <c r="M8" s="416"/>
      <c r="N8" s="416"/>
      <c r="O8" s="416"/>
    </row>
    <row r="9" spans="1:18">
      <c r="A9" s="587">
        <v>3.1</v>
      </c>
      <c r="B9" s="292" t="s">
        <v>197</v>
      </c>
      <c r="C9" s="464">
        <v>5023200.0500000007</v>
      </c>
      <c r="D9" s="464">
        <v>318946.71999999997</v>
      </c>
      <c r="E9" s="465">
        <f t="shared" si="0"/>
        <v>5342146.7700000005</v>
      </c>
      <c r="F9" s="464">
        <v>5496488.4099999992</v>
      </c>
      <c r="G9" s="464">
        <v>2242877.5577100003</v>
      </c>
      <c r="H9" s="588">
        <f t="shared" si="1"/>
        <v>7739365.9677099995</v>
      </c>
      <c r="I9" s="416"/>
      <c r="J9" s="416"/>
      <c r="K9" s="416"/>
      <c r="L9" s="416"/>
      <c r="M9" s="416"/>
      <c r="N9" s="416"/>
      <c r="O9" s="416"/>
    </row>
    <row r="10" spans="1:18">
      <c r="A10" s="587">
        <v>3.2</v>
      </c>
      <c r="B10" s="292" t="s">
        <v>193</v>
      </c>
      <c r="C10" s="464">
        <v>115589056.63636404</v>
      </c>
      <c r="D10" s="464">
        <v>342738183.98255914</v>
      </c>
      <c r="E10" s="465">
        <f t="shared" si="0"/>
        <v>458327240.61892319</v>
      </c>
      <c r="F10" s="464">
        <v>103335140.12475745</v>
      </c>
      <c r="G10" s="464">
        <v>313144811.41795439</v>
      </c>
      <c r="H10" s="588">
        <f t="shared" si="1"/>
        <v>416479951.54271185</v>
      </c>
      <c r="I10" s="416"/>
      <c r="J10" s="416"/>
      <c r="K10" s="416"/>
      <c r="L10" s="416"/>
      <c r="M10" s="416"/>
      <c r="N10" s="416"/>
      <c r="O10" s="416"/>
    </row>
    <row r="11" spans="1:18">
      <c r="A11" s="587">
        <v>4</v>
      </c>
      <c r="B11" s="293" t="s">
        <v>195</v>
      </c>
      <c r="C11" s="464">
        <v>0</v>
      </c>
      <c r="D11" s="464">
        <v>0</v>
      </c>
      <c r="E11" s="465">
        <f t="shared" si="0"/>
        <v>0</v>
      </c>
      <c r="F11" s="464">
        <v>0</v>
      </c>
      <c r="G11" s="464">
        <v>0</v>
      </c>
      <c r="H11" s="588">
        <f t="shared" si="1"/>
        <v>0</v>
      </c>
      <c r="I11" s="416"/>
      <c r="J11" s="416"/>
      <c r="K11" s="416"/>
      <c r="L11" s="416"/>
      <c r="M11" s="416"/>
      <c r="N11" s="416"/>
      <c r="O11" s="416"/>
    </row>
    <row r="12" spans="1:18">
      <c r="A12" s="587">
        <v>4.0999999999999996</v>
      </c>
      <c r="B12" s="292" t="s">
        <v>179</v>
      </c>
      <c r="C12" s="464">
        <v>0</v>
      </c>
      <c r="D12" s="464">
        <v>0</v>
      </c>
      <c r="E12" s="465">
        <f t="shared" si="0"/>
        <v>0</v>
      </c>
      <c r="F12" s="464">
        <v>0</v>
      </c>
      <c r="G12" s="464">
        <v>0</v>
      </c>
      <c r="H12" s="588">
        <f t="shared" si="1"/>
        <v>0</v>
      </c>
      <c r="I12" s="416"/>
      <c r="J12" s="416"/>
      <c r="K12" s="416"/>
      <c r="L12" s="416"/>
      <c r="M12" s="416"/>
      <c r="N12" s="416"/>
      <c r="O12" s="416"/>
    </row>
    <row r="13" spans="1:18">
      <c r="A13" s="587">
        <v>4.2</v>
      </c>
      <c r="B13" s="292" t="s">
        <v>180</v>
      </c>
      <c r="C13" s="464">
        <v>0</v>
      </c>
      <c r="D13" s="464">
        <v>0</v>
      </c>
      <c r="E13" s="465">
        <f t="shared" si="0"/>
        <v>0</v>
      </c>
      <c r="F13" s="464">
        <v>0</v>
      </c>
      <c r="G13" s="464">
        <v>0</v>
      </c>
      <c r="H13" s="588">
        <f t="shared" si="1"/>
        <v>0</v>
      </c>
      <c r="I13" s="416"/>
      <c r="J13" s="416"/>
      <c r="K13" s="416"/>
      <c r="L13" s="416"/>
      <c r="M13" s="416"/>
      <c r="N13" s="416"/>
      <c r="O13" s="416"/>
    </row>
    <row r="14" spans="1:18" ht="15.75">
      <c r="A14" s="587">
        <v>5</v>
      </c>
      <c r="B14" s="293" t="s">
        <v>205</v>
      </c>
      <c r="C14" s="501">
        <f>C15+C16+C17+C23+C24+C25+C26</f>
        <v>221081114.25426745</v>
      </c>
      <c r="D14" s="501">
        <f>D15+D16+D17+D23+D24+D25+D26</f>
        <v>2181664114.925561</v>
      </c>
      <c r="E14" s="465">
        <f t="shared" si="0"/>
        <v>2402745229.1798286</v>
      </c>
      <c r="F14" s="501">
        <f>F15+F16+F17+F23+F24+F25+F26</f>
        <v>170380187.75759643</v>
      </c>
      <c r="G14" s="501">
        <f>G15+G16+G17+G23+G24+G25+G26</f>
        <v>1770290048.2038915</v>
      </c>
      <c r="H14" s="588">
        <f t="shared" si="1"/>
        <v>1940670235.961488</v>
      </c>
      <c r="I14" s="416"/>
      <c r="J14" s="416"/>
      <c r="K14" s="416"/>
      <c r="L14" s="416"/>
      <c r="M14" s="416"/>
      <c r="N14" s="416"/>
      <c r="O14" s="416"/>
    </row>
    <row r="15" spans="1:18">
      <c r="A15" s="587">
        <v>5.0999999999999996</v>
      </c>
      <c r="B15" s="294" t="s">
        <v>183</v>
      </c>
      <c r="C15" s="464">
        <v>41479378.619999997</v>
      </c>
      <c r="D15" s="464">
        <v>29329482.858423002</v>
      </c>
      <c r="E15" s="465">
        <f t="shared" si="0"/>
        <v>70808861.478422999</v>
      </c>
      <c r="F15" s="464">
        <v>44682668.339999996</v>
      </c>
      <c r="G15" s="464">
        <v>20942410.415263001</v>
      </c>
      <c r="H15" s="588">
        <f t="shared" si="1"/>
        <v>65625078.755263001</v>
      </c>
      <c r="I15" s="416"/>
      <c r="J15" s="416"/>
      <c r="K15" s="416"/>
      <c r="L15" s="416"/>
      <c r="M15" s="416"/>
      <c r="N15" s="416"/>
      <c r="O15" s="416"/>
    </row>
    <row r="16" spans="1:18">
      <c r="A16" s="587">
        <v>5.2</v>
      </c>
      <c r="B16" s="294" t="s">
        <v>182</v>
      </c>
      <c r="C16" s="464">
        <v>0</v>
      </c>
      <c r="D16" s="464">
        <v>0</v>
      </c>
      <c r="E16" s="465">
        <f t="shared" si="0"/>
        <v>0</v>
      </c>
      <c r="F16" s="464">
        <v>0</v>
      </c>
      <c r="G16" s="464">
        <v>0</v>
      </c>
      <c r="H16" s="588">
        <f t="shared" si="1"/>
        <v>0</v>
      </c>
      <c r="I16" s="416"/>
      <c r="J16" s="416"/>
      <c r="K16" s="416"/>
      <c r="L16" s="416"/>
      <c r="M16" s="416"/>
      <c r="N16" s="416"/>
      <c r="O16" s="416"/>
    </row>
    <row r="17" spans="1:15" ht="15.75">
      <c r="A17" s="587">
        <v>5.3</v>
      </c>
      <c r="B17" s="294" t="s">
        <v>181</v>
      </c>
      <c r="C17" s="500">
        <f>C18+C19+C20+C21+C22</f>
        <v>6000395.5999999996</v>
      </c>
      <c r="D17" s="500">
        <f>D18+D19+D20+D21+D22</f>
        <v>1605472168.6680417</v>
      </c>
      <c r="E17" s="465">
        <f t="shared" si="0"/>
        <v>1611472564.2680416</v>
      </c>
      <c r="F17" s="500">
        <f>F18+F19+F20+F21+F22</f>
        <v>2931901.1999999997</v>
      </c>
      <c r="G17" s="500">
        <f>G18+G19+G20+G21+G22</f>
        <v>1327325098.3947563</v>
      </c>
      <c r="H17" s="588">
        <f t="shared" si="1"/>
        <v>1330256999.5947564</v>
      </c>
      <c r="I17" s="416"/>
      <c r="J17" s="416"/>
      <c r="K17" s="416"/>
      <c r="L17" s="416"/>
      <c r="M17" s="416"/>
      <c r="N17" s="416"/>
      <c r="O17" s="416"/>
    </row>
    <row r="18" spans="1:15">
      <c r="A18" s="587" t="s">
        <v>15</v>
      </c>
      <c r="B18" s="295" t="s">
        <v>36</v>
      </c>
      <c r="C18" s="464">
        <v>101163.59999999999</v>
      </c>
      <c r="D18" s="464">
        <v>191328143.47143957</v>
      </c>
      <c r="E18" s="465">
        <f t="shared" si="0"/>
        <v>191429307.07143956</v>
      </c>
      <c r="F18" s="464">
        <v>94237.200000000012</v>
      </c>
      <c r="G18" s="464">
        <v>173900427.78423145</v>
      </c>
      <c r="H18" s="588">
        <f t="shared" si="1"/>
        <v>173994664.98423144</v>
      </c>
      <c r="I18" s="416"/>
      <c r="J18" s="416"/>
      <c r="K18" s="416"/>
      <c r="L18" s="416"/>
      <c r="M18" s="416"/>
      <c r="N18" s="416"/>
      <c r="O18" s="416"/>
    </row>
    <row r="19" spans="1:15">
      <c r="A19" s="587" t="s">
        <v>16</v>
      </c>
      <c r="B19" s="295" t="s">
        <v>37</v>
      </c>
      <c r="C19" s="464">
        <v>854270.39999999991</v>
      </c>
      <c r="D19" s="464">
        <v>812272641.045591</v>
      </c>
      <c r="E19" s="465">
        <f t="shared" si="0"/>
        <v>813126911.44559097</v>
      </c>
      <c r="F19" s="464">
        <v>795780.8</v>
      </c>
      <c r="G19" s="464">
        <v>549731472.15365624</v>
      </c>
      <c r="H19" s="588">
        <f t="shared" si="1"/>
        <v>550527252.9536562</v>
      </c>
      <c r="I19" s="416"/>
      <c r="J19" s="416"/>
      <c r="K19" s="416"/>
      <c r="L19" s="416"/>
      <c r="M19" s="416"/>
      <c r="N19" s="416"/>
      <c r="O19" s="416"/>
    </row>
    <row r="20" spans="1:15">
      <c r="A20" s="587" t="s">
        <v>17</v>
      </c>
      <c r="B20" s="295" t="s">
        <v>38</v>
      </c>
      <c r="C20" s="464">
        <v>0</v>
      </c>
      <c r="D20" s="464">
        <v>157911537.79769996</v>
      </c>
      <c r="E20" s="465">
        <f t="shared" si="0"/>
        <v>157911537.79769996</v>
      </c>
      <c r="F20" s="464">
        <v>0</v>
      </c>
      <c r="G20" s="464">
        <v>193663507.35730153</v>
      </c>
      <c r="H20" s="588">
        <f t="shared" si="1"/>
        <v>193663507.35730153</v>
      </c>
      <c r="I20" s="416"/>
      <c r="J20" s="416"/>
      <c r="K20" s="416"/>
      <c r="L20" s="416"/>
      <c r="M20" s="416"/>
      <c r="N20" s="416"/>
      <c r="O20" s="416"/>
    </row>
    <row r="21" spans="1:15">
      <c r="A21" s="587" t="s">
        <v>18</v>
      </c>
      <c r="B21" s="295" t="s">
        <v>39</v>
      </c>
      <c r="C21" s="464">
        <v>5044961.5999999996</v>
      </c>
      <c r="D21" s="464">
        <v>405708817.36218715</v>
      </c>
      <c r="E21" s="465">
        <f t="shared" si="0"/>
        <v>410753778.96218717</v>
      </c>
      <c r="F21" s="464">
        <v>2041883.1999999997</v>
      </c>
      <c r="G21" s="464">
        <v>374873730.31604171</v>
      </c>
      <c r="H21" s="588">
        <f t="shared" si="1"/>
        <v>376915613.5160417</v>
      </c>
      <c r="I21" s="416"/>
      <c r="J21" s="416"/>
      <c r="K21" s="416"/>
      <c r="L21" s="416"/>
      <c r="M21" s="416"/>
      <c r="N21" s="416"/>
      <c r="O21" s="416"/>
    </row>
    <row r="22" spans="1:15">
      <c r="A22" s="587" t="s">
        <v>19</v>
      </c>
      <c r="B22" s="295" t="s">
        <v>40</v>
      </c>
      <c r="C22" s="464">
        <v>0</v>
      </c>
      <c r="D22" s="464">
        <v>38251028.991123989</v>
      </c>
      <c r="E22" s="465">
        <f t="shared" si="0"/>
        <v>38251028.991123989</v>
      </c>
      <c r="F22" s="464">
        <v>0</v>
      </c>
      <c r="G22" s="464">
        <v>35155960.783525512</v>
      </c>
      <c r="H22" s="588">
        <f t="shared" si="1"/>
        <v>35155960.783525512</v>
      </c>
      <c r="I22" s="416"/>
      <c r="J22" s="416"/>
      <c r="K22" s="416"/>
      <c r="L22" s="416"/>
      <c r="M22" s="416"/>
      <c r="N22" s="416"/>
      <c r="O22" s="416"/>
    </row>
    <row r="23" spans="1:15">
      <c r="A23" s="587">
        <v>5.4</v>
      </c>
      <c r="B23" s="294" t="s">
        <v>184</v>
      </c>
      <c r="C23" s="464">
        <v>118481997.03426744</v>
      </c>
      <c r="D23" s="464">
        <v>373584270.3047961</v>
      </c>
      <c r="E23" s="465">
        <f t="shared" si="0"/>
        <v>492066267.33906353</v>
      </c>
      <c r="F23" s="464">
        <v>96646275.18759644</v>
      </c>
      <c r="G23" s="464">
        <v>258564315.09347212</v>
      </c>
      <c r="H23" s="588">
        <f t="shared" si="1"/>
        <v>355210590.28106856</v>
      </c>
      <c r="I23" s="416"/>
      <c r="J23" s="416"/>
      <c r="K23" s="416"/>
      <c r="L23" s="416"/>
      <c r="M23" s="416"/>
      <c r="N23" s="416"/>
      <c r="O23" s="416"/>
    </row>
    <row r="24" spans="1:15">
      <c r="A24" s="587">
        <v>5.5</v>
      </c>
      <c r="B24" s="294" t="s">
        <v>185</v>
      </c>
      <c r="C24" s="464">
        <v>18726543</v>
      </c>
      <c r="D24" s="464">
        <v>142008409.12019998</v>
      </c>
      <c r="E24" s="465">
        <f t="shared" si="0"/>
        <v>160734952.12019998</v>
      </c>
      <c r="F24" s="464">
        <v>13726543.029999999</v>
      </c>
      <c r="G24" s="464">
        <v>134379634.73539999</v>
      </c>
      <c r="H24" s="588">
        <f t="shared" si="1"/>
        <v>148106177.76539999</v>
      </c>
      <c r="I24" s="416"/>
      <c r="J24" s="416"/>
      <c r="K24" s="416"/>
      <c r="L24" s="416"/>
      <c r="M24" s="416"/>
      <c r="N24" s="416"/>
      <c r="O24" s="416"/>
    </row>
    <row r="25" spans="1:15">
      <c r="A25" s="587">
        <v>5.6</v>
      </c>
      <c r="B25" s="294" t="s">
        <v>186</v>
      </c>
      <c r="C25" s="464">
        <v>0</v>
      </c>
      <c r="D25" s="464">
        <v>4355655</v>
      </c>
      <c r="E25" s="465">
        <f t="shared" si="0"/>
        <v>4355655</v>
      </c>
      <c r="F25" s="464">
        <v>0</v>
      </c>
      <c r="G25" s="464">
        <v>4057435</v>
      </c>
      <c r="H25" s="588">
        <f t="shared" si="1"/>
        <v>4057435</v>
      </c>
      <c r="I25" s="416"/>
      <c r="J25" s="416"/>
      <c r="K25" s="416"/>
      <c r="L25" s="416"/>
      <c r="M25" s="416"/>
      <c r="N25" s="416"/>
      <c r="O25" s="416"/>
    </row>
    <row r="26" spans="1:15">
      <c r="A26" s="587">
        <v>5.7</v>
      </c>
      <c r="B26" s="294" t="s">
        <v>40</v>
      </c>
      <c r="C26" s="464">
        <v>36392800</v>
      </c>
      <c r="D26" s="464">
        <v>26914128.974099994</v>
      </c>
      <c r="E26" s="465">
        <f t="shared" si="0"/>
        <v>63306928.974099994</v>
      </c>
      <c r="F26" s="464">
        <v>12392799.999999998</v>
      </c>
      <c r="G26" s="464">
        <v>25021154.564999998</v>
      </c>
      <c r="H26" s="588">
        <f t="shared" si="1"/>
        <v>37413954.564999998</v>
      </c>
      <c r="I26" s="416"/>
      <c r="J26" s="416"/>
      <c r="K26" s="416"/>
      <c r="L26" s="416"/>
      <c r="M26" s="416"/>
      <c r="N26" s="416"/>
      <c r="O26" s="416"/>
    </row>
    <row r="27" spans="1:15">
      <c r="A27" s="587">
        <v>6</v>
      </c>
      <c r="B27" s="296" t="s">
        <v>656</v>
      </c>
      <c r="C27" s="464">
        <v>27997490.580000002</v>
      </c>
      <c r="D27" s="464">
        <v>17844657.118217003</v>
      </c>
      <c r="E27" s="465">
        <f t="shared" si="0"/>
        <v>45842147.698217005</v>
      </c>
      <c r="F27" s="464">
        <v>8286535.5700000003</v>
      </c>
      <c r="G27" s="464">
        <v>12864764.575417001</v>
      </c>
      <c r="H27" s="588">
        <f t="shared" si="1"/>
        <v>21151300.145417001</v>
      </c>
      <c r="I27" s="416"/>
      <c r="J27" s="416"/>
      <c r="K27" s="416"/>
      <c r="L27" s="416"/>
      <c r="M27" s="416"/>
      <c r="N27" s="416"/>
      <c r="O27" s="416"/>
    </row>
    <row r="28" spans="1:15">
      <c r="A28" s="587">
        <v>7</v>
      </c>
      <c r="B28" s="296" t="s">
        <v>657</v>
      </c>
      <c r="C28" s="464">
        <v>69260961.710000008</v>
      </c>
      <c r="D28" s="464">
        <v>71675515.879999995</v>
      </c>
      <c r="E28" s="465">
        <f t="shared" si="0"/>
        <v>140936477.59</v>
      </c>
      <c r="F28" s="464">
        <v>51834082.930000007</v>
      </c>
      <c r="G28" s="464">
        <v>13124904.720000001</v>
      </c>
      <c r="H28" s="588">
        <f t="shared" si="1"/>
        <v>64958987.650000006</v>
      </c>
      <c r="I28" s="416"/>
      <c r="J28" s="416"/>
      <c r="K28" s="416"/>
      <c r="L28" s="416"/>
      <c r="M28" s="416"/>
      <c r="N28" s="416"/>
      <c r="O28" s="416"/>
    </row>
    <row r="29" spans="1:15">
      <c r="A29" s="587">
        <v>8</v>
      </c>
      <c r="B29" s="296" t="s">
        <v>194</v>
      </c>
      <c r="C29" s="464">
        <v>0</v>
      </c>
      <c r="D29" s="464">
        <v>0</v>
      </c>
      <c r="E29" s="465">
        <f t="shared" si="0"/>
        <v>0</v>
      </c>
      <c r="F29" s="464">
        <v>0</v>
      </c>
      <c r="G29" s="464">
        <v>0</v>
      </c>
      <c r="H29" s="588">
        <f t="shared" si="1"/>
        <v>0</v>
      </c>
      <c r="I29" s="416"/>
      <c r="J29" s="416"/>
      <c r="K29" s="416"/>
      <c r="L29" s="416"/>
      <c r="M29" s="416"/>
      <c r="N29" s="416"/>
      <c r="O29" s="416"/>
    </row>
    <row r="30" spans="1:15">
      <c r="A30" s="587">
        <v>9</v>
      </c>
      <c r="B30" s="297" t="s">
        <v>211</v>
      </c>
      <c r="C30" s="464">
        <v>0</v>
      </c>
      <c r="D30" s="464">
        <v>0</v>
      </c>
      <c r="E30" s="465">
        <f t="shared" si="0"/>
        <v>0</v>
      </c>
      <c r="F30" s="464">
        <v>0</v>
      </c>
      <c r="G30" s="464">
        <v>0</v>
      </c>
      <c r="H30" s="588">
        <f t="shared" si="1"/>
        <v>0</v>
      </c>
      <c r="I30" s="416"/>
      <c r="J30" s="416"/>
      <c r="K30" s="416"/>
      <c r="L30" s="416"/>
      <c r="M30" s="416"/>
      <c r="N30" s="416"/>
      <c r="O30" s="416"/>
    </row>
    <row r="31" spans="1:15">
      <c r="A31" s="587">
        <v>9.1</v>
      </c>
      <c r="B31" s="298" t="s">
        <v>201</v>
      </c>
      <c r="C31" s="464">
        <v>0</v>
      </c>
      <c r="D31" s="464">
        <v>0</v>
      </c>
      <c r="E31" s="465">
        <f t="shared" si="0"/>
        <v>0</v>
      </c>
      <c r="F31" s="464">
        <v>0</v>
      </c>
      <c r="G31" s="464">
        <v>0</v>
      </c>
      <c r="H31" s="588">
        <f t="shared" si="1"/>
        <v>0</v>
      </c>
      <c r="I31" s="416"/>
      <c r="J31" s="416"/>
      <c r="K31" s="416"/>
      <c r="L31" s="416"/>
      <c r="M31" s="416"/>
      <c r="N31" s="416"/>
      <c r="O31" s="416"/>
    </row>
    <row r="32" spans="1:15">
      <c r="A32" s="587">
        <v>9.1999999999999993</v>
      </c>
      <c r="B32" s="298" t="s">
        <v>202</v>
      </c>
      <c r="C32" s="464">
        <v>0</v>
      </c>
      <c r="D32" s="464">
        <v>0</v>
      </c>
      <c r="E32" s="465">
        <f t="shared" si="0"/>
        <v>0</v>
      </c>
      <c r="F32" s="464">
        <v>0</v>
      </c>
      <c r="G32" s="464">
        <v>0</v>
      </c>
      <c r="H32" s="588">
        <f t="shared" si="1"/>
        <v>0</v>
      </c>
      <c r="I32" s="416"/>
      <c r="J32" s="416"/>
      <c r="K32" s="416"/>
      <c r="L32" s="416"/>
      <c r="M32" s="416"/>
      <c r="N32" s="416"/>
      <c r="O32" s="416"/>
    </row>
    <row r="33" spans="1:15">
      <c r="A33" s="587">
        <v>9.3000000000000007</v>
      </c>
      <c r="B33" s="298" t="s">
        <v>198</v>
      </c>
      <c r="C33" s="464">
        <v>0</v>
      </c>
      <c r="D33" s="464">
        <v>0</v>
      </c>
      <c r="E33" s="465">
        <f t="shared" si="0"/>
        <v>0</v>
      </c>
      <c r="F33" s="464">
        <v>0</v>
      </c>
      <c r="G33" s="464">
        <v>0</v>
      </c>
      <c r="H33" s="588">
        <f t="shared" si="1"/>
        <v>0</v>
      </c>
      <c r="I33" s="416"/>
      <c r="J33" s="416"/>
      <c r="K33" s="416"/>
      <c r="L33" s="416"/>
      <c r="M33" s="416"/>
      <c r="N33" s="416"/>
      <c r="O33" s="416"/>
    </row>
    <row r="34" spans="1:15">
      <c r="A34" s="587">
        <v>9.4</v>
      </c>
      <c r="B34" s="298" t="s">
        <v>199</v>
      </c>
      <c r="C34" s="464">
        <v>0</v>
      </c>
      <c r="D34" s="464">
        <v>0</v>
      </c>
      <c r="E34" s="465">
        <f t="shared" si="0"/>
        <v>0</v>
      </c>
      <c r="F34" s="464">
        <v>0</v>
      </c>
      <c r="G34" s="464">
        <v>0</v>
      </c>
      <c r="H34" s="588">
        <f t="shared" si="1"/>
        <v>0</v>
      </c>
      <c r="I34" s="416"/>
      <c r="J34" s="416"/>
      <c r="K34" s="416"/>
      <c r="L34" s="416"/>
      <c r="M34" s="416"/>
      <c r="N34" s="416"/>
      <c r="O34" s="416"/>
    </row>
    <row r="35" spans="1:15">
      <c r="A35" s="587">
        <v>9.5</v>
      </c>
      <c r="B35" s="298" t="s">
        <v>200</v>
      </c>
      <c r="C35" s="464">
        <v>0</v>
      </c>
      <c r="D35" s="464">
        <v>0</v>
      </c>
      <c r="E35" s="465">
        <f t="shared" si="0"/>
        <v>0</v>
      </c>
      <c r="F35" s="464">
        <v>0</v>
      </c>
      <c r="G35" s="464">
        <v>0</v>
      </c>
      <c r="H35" s="588">
        <f t="shared" si="1"/>
        <v>0</v>
      </c>
      <c r="I35" s="416"/>
      <c r="J35" s="416"/>
      <c r="K35" s="416"/>
      <c r="L35" s="416"/>
      <c r="M35" s="416"/>
      <c r="N35" s="416"/>
      <c r="O35" s="416"/>
    </row>
    <row r="36" spans="1:15">
      <c r="A36" s="587">
        <v>9.6</v>
      </c>
      <c r="B36" s="298" t="s">
        <v>203</v>
      </c>
      <c r="C36" s="464">
        <v>0</v>
      </c>
      <c r="D36" s="464">
        <v>0</v>
      </c>
      <c r="E36" s="465">
        <f t="shared" si="0"/>
        <v>0</v>
      </c>
      <c r="F36" s="464">
        <v>0</v>
      </c>
      <c r="G36" s="464">
        <v>0</v>
      </c>
      <c r="H36" s="588">
        <f t="shared" si="1"/>
        <v>0</v>
      </c>
      <c r="I36" s="416"/>
      <c r="J36" s="416"/>
      <c r="K36" s="416"/>
      <c r="L36" s="416"/>
      <c r="M36" s="416"/>
      <c r="N36" s="416"/>
      <c r="O36" s="416"/>
    </row>
    <row r="37" spans="1:15">
      <c r="A37" s="587">
        <v>9.6999999999999993</v>
      </c>
      <c r="B37" s="298" t="s">
        <v>204</v>
      </c>
      <c r="C37" s="464">
        <v>0</v>
      </c>
      <c r="D37" s="464">
        <v>0</v>
      </c>
      <c r="E37" s="465">
        <f t="shared" si="0"/>
        <v>0</v>
      </c>
      <c r="F37" s="464">
        <v>0</v>
      </c>
      <c r="G37" s="464">
        <v>0</v>
      </c>
      <c r="H37" s="588">
        <f t="shared" si="1"/>
        <v>0</v>
      </c>
      <c r="I37" s="416"/>
      <c r="J37" s="416"/>
      <c r="K37" s="416"/>
      <c r="L37" s="416"/>
      <c r="M37" s="416"/>
      <c r="N37" s="416"/>
      <c r="O37" s="416"/>
    </row>
    <row r="38" spans="1:15" ht="15.75">
      <c r="A38" s="587">
        <v>10</v>
      </c>
      <c r="B38" s="293" t="s">
        <v>207</v>
      </c>
      <c r="C38" s="500">
        <f>C39+C40+C41+C42</f>
        <v>31068287.039431754</v>
      </c>
      <c r="D38" s="500">
        <f>D39+D40+D41+D42</f>
        <v>83466869.794009998</v>
      </c>
      <c r="E38" s="465">
        <f t="shared" si="0"/>
        <v>114535156.83344175</v>
      </c>
      <c r="F38" s="500">
        <f>F39+F40+F41+F42</f>
        <v>30310335.96943175</v>
      </c>
      <c r="G38" s="500">
        <f>G39+G40+G41+G42</f>
        <v>79848727.764996022</v>
      </c>
      <c r="H38" s="588">
        <f t="shared" si="1"/>
        <v>110159063.73442778</v>
      </c>
      <c r="I38" s="416"/>
      <c r="J38" s="416"/>
      <c r="K38" s="416"/>
      <c r="L38" s="416"/>
      <c r="M38" s="416"/>
      <c r="N38" s="416"/>
      <c r="O38" s="416"/>
    </row>
    <row r="39" spans="1:15">
      <c r="A39" s="587">
        <v>10.1</v>
      </c>
      <c r="B39" s="299" t="s">
        <v>208</v>
      </c>
      <c r="C39" s="464">
        <v>0</v>
      </c>
      <c r="D39" s="464">
        <v>0</v>
      </c>
      <c r="E39" s="465">
        <f t="shared" si="0"/>
        <v>0</v>
      </c>
      <c r="F39" s="464">
        <v>47946.05</v>
      </c>
      <c r="G39" s="464">
        <v>61752.197399999997</v>
      </c>
      <c r="H39" s="588">
        <f t="shared" si="1"/>
        <v>109698.24739999999</v>
      </c>
      <c r="I39" s="416"/>
      <c r="J39" s="416"/>
      <c r="K39" s="416"/>
      <c r="L39" s="416"/>
      <c r="M39" s="416"/>
      <c r="N39" s="416"/>
      <c r="O39" s="416"/>
    </row>
    <row r="40" spans="1:15">
      <c r="A40" s="587">
        <v>10.199999999999999</v>
      </c>
      <c r="B40" s="299" t="s">
        <v>209</v>
      </c>
      <c r="C40" s="464">
        <v>2596.2800000000002</v>
      </c>
      <c r="D40" s="464">
        <v>0</v>
      </c>
      <c r="E40" s="465">
        <f t="shared" si="0"/>
        <v>2596.2800000000002</v>
      </c>
      <c r="F40" s="464">
        <v>262787.37</v>
      </c>
      <c r="G40" s="464">
        <v>46007.578086000001</v>
      </c>
      <c r="H40" s="588">
        <f t="shared" si="1"/>
        <v>308794.94808599999</v>
      </c>
      <c r="I40" s="416"/>
      <c r="J40" s="416"/>
      <c r="K40" s="416"/>
      <c r="L40" s="416"/>
      <c r="M40" s="416"/>
      <c r="N40" s="416"/>
      <c r="O40" s="416"/>
    </row>
    <row r="41" spans="1:15">
      <c r="A41" s="587">
        <v>10.3</v>
      </c>
      <c r="B41" s="299" t="s">
        <v>212</v>
      </c>
      <c r="C41" s="464">
        <v>12900349.980000002</v>
      </c>
      <c r="D41" s="464">
        <v>31588875.300799992</v>
      </c>
      <c r="E41" s="465">
        <f t="shared" si="0"/>
        <v>44489225.280799992</v>
      </c>
      <c r="F41" s="464">
        <v>11859785.360000001</v>
      </c>
      <c r="G41" s="464">
        <v>25168055.303499997</v>
      </c>
      <c r="H41" s="588">
        <f t="shared" si="1"/>
        <v>37027840.663499996</v>
      </c>
      <c r="I41" s="416"/>
      <c r="J41" s="416"/>
      <c r="K41" s="416"/>
      <c r="L41" s="416"/>
      <c r="M41" s="416"/>
      <c r="N41" s="416"/>
      <c r="O41" s="416"/>
    </row>
    <row r="42" spans="1:15" ht="25.5">
      <c r="A42" s="587">
        <v>10.4</v>
      </c>
      <c r="B42" s="299" t="s">
        <v>213</v>
      </c>
      <c r="C42" s="464">
        <v>18165340.779431753</v>
      </c>
      <c r="D42" s="464">
        <v>51877994.49321001</v>
      </c>
      <c r="E42" s="465">
        <f t="shared" si="0"/>
        <v>70043335.272641763</v>
      </c>
      <c r="F42" s="464">
        <v>18139817.189431749</v>
      </c>
      <c r="G42" s="464">
        <v>54572912.686010018</v>
      </c>
      <c r="H42" s="588">
        <f t="shared" si="1"/>
        <v>72712729.87544176</v>
      </c>
      <c r="I42" s="416"/>
      <c r="J42" s="416"/>
      <c r="K42" s="416"/>
      <c r="L42" s="416"/>
      <c r="M42" s="416"/>
      <c r="N42" s="416"/>
      <c r="O42" s="416"/>
    </row>
    <row r="43" spans="1:15" ht="16.5" thickBot="1">
      <c r="A43" s="589">
        <v>11</v>
      </c>
      <c r="B43" s="113" t="s">
        <v>210</v>
      </c>
      <c r="C43" s="590">
        <v>0</v>
      </c>
      <c r="D43" s="590">
        <v>0</v>
      </c>
      <c r="E43" s="591">
        <f t="shared" ref="E43" si="2">C43+D43</f>
        <v>0</v>
      </c>
      <c r="F43" s="590">
        <v>0</v>
      </c>
      <c r="G43" s="590">
        <v>0</v>
      </c>
      <c r="H43" s="592">
        <f t="shared" si="1"/>
        <v>0</v>
      </c>
      <c r="I43" s="416"/>
      <c r="J43" s="416"/>
      <c r="K43" s="416"/>
      <c r="L43" s="416"/>
      <c r="M43" s="416"/>
      <c r="N43" s="416"/>
      <c r="O43" s="416"/>
    </row>
    <row r="44" spans="1:15" ht="15.75">
      <c r="C44" s="300"/>
      <c r="D44" s="300"/>
      <c r="E44" s="300"/>
      <c r="F44" s="300"/>
      <c r="G44" s="300"/>
      <c r="H44" s="300"/>
    </row>
    <row r="45" spans="1:15" ht="15.75">
      <c r="C45" s="300"/>
      <c r="D45" s="300"/>
      <c r="E45" s="300"/>
      <c r="F45" s="300"/>
      <c r="G45" s="300"/>
      <c r="H45" s="300"/>
    </row>
    <row r="46" spans="1:15" ht="15.75">
      <c r="C46" s="300"/>
      <c r="D46" s="300"/>
      <c r="E46" s="300"/>
      <c r="F46" s="300"/>
      <c r="G46" s="300"/>
      <c r="H46" s="300"/>
    </row>
    <row r="47" spans="1:15" ht="15.75">
      <c r="C47" s="300"/>
      <c r="D47" s="300"/>
      <c r="E47" s="300"/>
      <c r="F47" s="300"/>
      <c r="G47" s="300"/>
      <c r="H47" s="300"/>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6"/>
  <sheetViews>
    <sheetView zoomScale="90" zoomScaleNormal="90" workbookViewId="0">
      <pane xSplit="1" ySplit="4" topLeftCell="B5" activePane="bottomRight" state="frozen"/>
      <selection pane="topRight"/>
      <selection pane="bottomLeft"/>
      <selection pane="bottomRight"/>
    </sheetView>
  </sheetViews>
  <sheetFormatPr defaultColWidth="9.140625" defaultRowHeight="12.75"/>
  <cols>
    <col min="1" max="1" width="9.5703125" style="135" bestFit="1" customWidth="1"/>
    <col min="2" max="2" width="93.5703125" style="135" customWidth="1"/>
    <col min="3" max="7" width="12.28515625" style="135" bestFit="1" customWidth="1"/>
    <col min="8" max="8" width="9.7109375" style="135" customWidth="1"/>
    <col min="9" max="10" width="11.7109375" style="135" bestFit="1" customWidth="1"/>
    <col min="11" max="13" width="7.28515625" style="135" customWidth="1"/>
    <col min="14" max="16384" width="9.140625" style="135"/>
  </cols>
  <sheetData>
    <row r="1" spans="1:13">
      <c r="A1" s="541" t="s">
        <v>30</v>
      </c>
      <c r="B1" s="542" t="str">
        <f>'Info '!C2</f>
        <v>JSC Cartu Bank</v>
      </c>
      <c r="C1" s="542"/>
    </row>
    <row r="2" spans="1:13">
      <c r="A2" s="541" t="s">
        <v>31</v>
      </c>
      <c r="B2" s="543">
        <f>'1. key ratios '!B2</f>
        <v>45473</v>
      </c>
      <c r="C2" s="542"/>
    </row>
    <row r="3" spans="1:13">
      <c r="A3" s="541"/>
      <c r="B3" s="542"/>
      <c r="C3" s="542"/>
    </row>
    <row r="4" spans="1:13" ht="15" customHeight="1" thickBot="1">
      <c r="A4" s="135" t="s">
        <v>96</v>
      </c>
      <c r="B4" s="183" t="s">
        <v>187</v>
      </c>
      <c r="C4" s="594" t="s">
        <v>35</v>
      </c>
    </row>
    <row r="5" spans="1:13" ht="15" customHeight="1">
      <c r="A5" s="595" t="s">
        <v>6</v>
      </c>
      <c r="B5" s="596"/>
      <c r="C5" s="597" t="str">
        <f>INT((MONTH($B$2))/3)&amp;"Q"&amp;"-"&amp;YEAR($B$2)</f>
        <v>2Q-2024</v>
      </c>
      <c r="D5" s="597" t="str">
        <f>IF(INT(MONTH($B$2))=3, "4"&amp;"Q"&amp;"-"&amp;YEAR($B$2)-1, IF(INT(MONTH($B$2))=6, "1"&amp;"Q"&amp;"-"&amp;YEAR($B$2), IF(INT(MONTH($B$2))=9, "2"&amp;"Q"&amp;"-"&amp;YEAR($B$2),IF(INT(MONTH($B$2))=12, "3"&amp;"Q"&amp;"-"&amp;YEAR($B$2), 0))))</f>
        <v>1Q-2024</v>
      </c>
      <c r="E5" s="597" t="str">
        <f>IF(INT(MONTH($B$2))=3, "3"&amp;"Q"&amp;"-"&amp;YEAR($B$2)-1, IF(INT(MONTH($B$2))=6, "4"&amp;"Q"&amp;"-"&amp;YEAR($B$2)-1, IF(INT(MONTH($B$2))=9, "1"&amp;"Q"&amp;"-"&amp;YEAR($B$2),IF(INT(MONTH($B$2))=12, "2"&amp;"Q"&amp;"-"&amp;YEAR($B$2), 0))))</f>
        <v>4Q-2023</v>
      </c>
      <c r="F5" s="597" t="str">
        <f>IF(INT(MONTH($B$2))=3, "2"&amp;"Q"&amp;"-"&amp;YEAR($B$2)-1, IF(INT(MONTH($B$2))=6, "3"&amp;"Q"&amp;"-"&amp;YEAR($B$2)-1, IF(INT(MONTH($B$2))=9, "4"&amp;"Q"&amp;"-"&amp;YEAR($B$2)-1,IF(INT(MONTH($B$2))=12, "1"&amp;"Q"&amp;"-"&amp;YEAR($B$2), 0))))</f>
        <v>3Q-2023</v>
      </c>
      <c r="G5" s="598" t="str">
        <f>IF(INT(MONTH($B$2))=3, "1"&amp;"Q"&amp;"-"&amp;YEAR($B$2)-1, IF(INT(MONTH($B$2))=6, "2"&amp;"Q"&amp;"-"&amp;YEAR($B$2)-1, IF(INT(MONTH($B$2))=9, "3"&amp;"Q"&amp;"-"&amp;YEAR($B$2)-1,IF(INT(MONTH($B$2))=12, "4"&amp;"Q"&amp;"-"&amp;YEAR($B$2)-1, 0))))</f>
        <v>2Q-2023</v>
      </c>
    </row>
    <row r="6" spans="1:13" ht="15" customHeight="1">
      <c r="A6" s="599">
        <v>1</v>
      </c>
      <c r="B6" s="600" t="s">
        <v>191</v>
      </c>
      <c r="C6" s="601">
        <f>C7+C9+C10</f>
        <v>1398657832.8015645</v>
      </c>
      <c r="D6" s="602">
        <f>D7+D9+D10</f>
        <v>1420401901.6419873</v>
      </c>
      <c r="E6" s="602">
        <f t="shared" ref="E6:G6" si="0">E7+E9+E10</f>
        <v>1557810026.2743154</v>
      </c>
      <c r="F6" s="601">
        <f t="shared" si="0"/>
        <v>1390165990.5325701</v>
      </c>
      <c r="G6" s="603">
        <f t="shared" si="0"/>
        <v>1289625090.9909933</v>
      </c>
      <c r="H6" s="493"/>
      <c r="I6" s="493"/>
      <c r="J6" s="493"/>
      <c r="K6" s="493"/>
      <c r="L6" s="493"/>
      <c r="M6" s="493"/>
    </row>
    <row r="7" spans="1:13" ht="15" customHeight="1">
      <c r="A7" s="599">
        <v>1.1000000000000001</v>
      </c>
      <c r="B7" s="600" t="s">
        <v>355</v>
      </c>
      <c r="C7" s="466">
        <v>1310286369.6710038</v>
      </c>
      <c r="D7" s="466">
        <v>1333641061.7994041</v>
      </c>
      <c r="E7" s="466">
        <v>1494376077.9596863</v>
      </c>
      <c r="F7" s="466">
        <v>1334594322.9250157</v>
      </c>
      <c r="G7" s="593">
        <v>1250049503.1956866</v>
      </c>
      <c r="H7" s="493"/>
      <c r="I7" s="493"/>
      <c r="J7" s="493"/>
      <c r="K7" s="493"/>
      <c r="L7" s="493"/>
      <c r="M7" s="493"/>
    </row>
    <row r="8" spans="1:13">
      <c r="A8" s="599" t="s">
        <v>14</v>
      </c>
      <c r="B8" s="600" t="s">
        <v>95</v>
      </c>
      <c r="C8" s="466">
        <v>23805750</v>
      </c>
      <c r="D8" s="466">
        <v>23430750</v>
      </c>
      <c r="E8" s="466">
        <v>23430750</v>
      </c>
      <c r="F8" s="466">
        <v>23430750</v>
      </c>
      <c r="G8" s="593">
        <v>23430750</v>
      </c>
      <c r="H8" s="493"/>
      <c r="I8" s="493"/>
      <c r="J8" s="493"/>
      <c r="K8" s="493"/>
      <c r="L8" s="493"/>
      <c r="M8" s="493"/>
    </row>
    <row r="9" spans="1:13" ht="15" customHeight="1">
      <c r="A9" s="599">
        <v>1.2</v>
      </c>
      <c r="B9" s="604" t="s">
        <v>94</v>
      </c>
      <c r="C9" s="466">
        <v>88371463.130560666</v>
      </c>
      <c r="D9" s="466">
        <v>86760839.84258309</v>
      </c>
      <c r="E9" s="466">
        <v>63433948.314629048</v>
      </c>
      <c r="F9" s="466">
        <v>55571667.607554324</v>
      </c>
      <c r="G9" s="593">
        <v>39575587.795306772</v>
      </c>
      <c r="H9" s="493"/>
      <c r="I9" s="493"/>
      <c r="J9" s="493"/>
      <c r="K9" s="493"/>
      <c r="L9" s="493"/>
      <c r="M9" s="493"/>
    </row>
    <row r="10" spans="1:13" ht="15" customHeight="1">
      <c r="A10" s="599">
        <v>1.3</v>
      </c>
      <c r="B10" s="600" t="s">
        <v>28</v>
      </c>
      <c r="C10" s="466">
        <v>0</v>
      </c>
      <c r="D10" s="466">
        <v>0</v>
      </c>
      <c r="E10" s="466">
        <v>0</v>
      </c>
      <c r="F10" s="466">
        <v>0</v>
      </c>
      <c r="G10" s="593">
        <v>0</v>
      </c>
      <c r="H10" s="493"/>
      <c r="I10" s="493"/>
      <c r="J10" s="493"/>
      <c r="K10" s="493"/>
      <c r="L10" s="493"/>
      <c r="M10" s="493"/>
    </row>
    <row r="11" spans="1:13" ht="15" customHeight="1">
      <c r="A11" s="599">
        <v>2</v>
      </c>
      <c r="B11" s="600" t="s">
        <v>188</v>
      </c>
      <c r="C11" s="466">
        <v>7276819.1953398287</v>
      </c>
      <c r="D11" s="466">
        <v>11124182.229466965</v>
      </c>
      <c r="E11" s="466">
        <v>16726602.19081855</v>
      </c>
      <c r="F11" s="466">
        <v>16616445.014524076</v>
      </c>
      <c r="G11" s="593">
        <v>28313091.104904324</v>
      </c>
      <c r="H11" s="493"/>
      <c r="I11" s="493"/>
      <c r="J11" s="493"/>
      <c r="K11" s="493"/>
      <c r="L11" s="493"/>
      <c r="M11" s="493"/>
    </row>
    <row r="12" spans="1:13" ht="15" customHeight="1">
      <c r="A12" s="599">
        <v>3</v>
      </c>
      <c r="B12" s="600" t="s">
        <v>189</v>
      </c>
      <c r="C12" s="466">
        <v>135448763.36904073</v>
      </c>
      <c r="D12" s="466">
        <v>135448763.36904073</v>
      </c>
      <c r="E12" s="466">
        <v>135448763.36904073</v>
      </c>
      <c r="F12" s="466">
        <v>130705235.87062578</v>
      </c>
      <c r="G12" s="593">
        <v>130705235.87062578</v>
      </c>
      <c r="H12" s="493"/>
      <c r="I12" s="493"/>
      <c r="J12" s="493"/>
      <c r="K12" s="493"/>
      <c r="L12" s="493"/>
      <c r="M12" s="493"/>
    </row>
    <row r="13" spans="1:13" ht="15" customHeight="1" thickBot="1">
      <c r="A13" s="605">
        <v>4</v>
      </c>
      <c r="B13" s="606" t="s">
        <v>190</v>
      </c>
      <c r="C13" s="607">
        <f>C6+C11+C12</f>
        <v>1541383415.3659451</v>
      </c>
      <c r="D13" s="607">
        <f>D6+D11+D12</f>
        <v>1566974847.240495</v>
      </c>
      <c r="E13" s="608">
        <f t="shared" ref="E13:G13" si="1">E6+E11+E12</f>
        <v>1709985391.8341746</v>
      </c>
      <c r="F13" s="607">
        <f t="shared" si="1"/>
        <v>1537487671.4177198</v>
      </c>
      <c r="G13" s="609">
        <f t="shared" si="1"/>
        <v>1448643417.9665234</v>
      </c>
      <c r="H13" s="493"/>
      <c r="I13" s="493"/>
      <c r="J13" s="493"/>
      <c r="K13" s="493"/>
      <c r="L13" s="493"/>
      <c r="M13" s="493"/>
    </row>
    <row r="14" spans="1:13">
      <c r="B14" s="142"/>
    </row>
    <row r="15" spans="1:13" ht="25.5">
      <c r="B15" s="142" t="s">
        <v>356</v>
      </c>
    </row>
    <row r="16" spans="1:13">
      <c r="B16" s="142"/>
      <c r="C16" s="493"/>
      <c r="D16" s="493"/>
      <c r="E16" s="493"/>
      <c r="F16" s="493"/>
      <c r="G16" s="493"/>
    </row>
    <row r="17" spans="3:7">
      <c r="C17" s="493"/>
      <c r="D17" s="493"/>
      <c r="E17" s="493"/>
      <c r="F17" s="493"/>
      <c r="G17" s="493"/>
    </row>
    <row r="18" spans="3:7">
      <c r="C18" s="493"/>
      <c r="D18" s="493"/>
      <c r="E18" s="493"/>
      <c r="F18" s="493"/>
      <c r="G18" s="493"/>
    </row>
    <row r="19" spans="3:7">
      <c r="C19" s="493"/>
      <c r="D19" s="493"/>
      <c r="E19" s="493"/>
      <c r="F19" s="493"/>
      <c r="G19" s="493"/>
    </row>
    <row r="20" spans="3:7">
      <c r="C20" s="493"/>
      <c r="D20" s="493"/>
      <c r="E20" s="493"/>
      <c r="F20" s="493"/>
      <c r="G20" s="493"/>
    </row>
    <row r="21" spans="3:7">
      <c r="C21" s="493"/>
      <c r="D21" s="493"/>
      <c r="E21" s="493"/>
      <c r="F21" s="493"/>
      <c r="G21" s="493"/>
    </row>
    <row r="22" spans="3:7">
      <c r="C22" s="493"/>
      <c r="D22" s="493"/>
      <c r="E22" s="493"/>
      <c r="F22" s="493"/>
      <c r="G22" s="493"/>
    </row>
    <row r="23" spans="3:7">
      <c r="C23" s="493"/>
      <c r="D23" s="493"/>
      <c r="E23" s="493"/>
      <c r="F23" s="493"/>
      <c r="G23" s="493"/>
    </row>
    <row r="24" spans="3:7">
      <c r="C24" s="493"/>
      <c r="D24" s="493"/>
      <c r="E24" s="493"/>
      <c r="F24" s="493"/>
      <c r="G24" s="493"/>
    </row>
    <row r="25" spans="3:7">
      <c r="C25" s="610"/>
    </row>
    <row r="26" spans="3:7">
      <c r="C26" s="6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4"/>
  <sheetViews>
    <sheetView zoomScale="90" zoomScaleNormal="90" workbookViewId="0">
      <pane xSplit="1" ySplit="4" topLeftCell="B5" activePane="bottomRight" state="frozen"/>
      <selection activeCell="B9" sqref="B9"/>
      <selection pane="topRight" activeCell="B9" sqref="B9"/>
      <selection pane="bottomLeft" activeCell="B9" sqref="B9"/>
      <selection pane="bottomRight"/>
    </sheetView>
  </sheetViews>
  <sheetFormatPr defaultColWidth="9.140625" defaultRowHeight="14.25"/>
  <cols>
    <col min="1" max="1" width="9.5703125" style="4" bestFit="1" customWidth="1"/>
    <col min="2" max="2" width="65.5703125" style="4" customWidth="1"/>
    <col min="3" max="3" width="51.42578125" style="4" customWidth="1"/>
    <col min="4" max="16384" width="9.140625" style="5"/>
  </cols>
  <sheetData>
    <row r="1" spans="1:8">
      <c r="A1" s="2" t="s">
        <v>30</v>
      </c>
      <c r="B1" s="3" t="str">
        <f>'Info '!C2</f>
        <v>JSC Cartu Bank</v>
      </c>
    </row>
    <row r="2" spans="1:8">
      <c r="A2" s="2" t="s">
        <v>31</v>
      </c>
      <c r="B2" s="414">
        <f>'1. key ratios '!B2</f>
        <v>45473</v>
      </c>
    </row>
    <row r="4" spans="1:8" ht="27.95" customHeight="1" thickBot="1">
      <c r="A4" s="20" t="s">
        <v>41</v>
      </c>
      <c r="B4" s="21" t="s">
        <v>163</v>
      </c>
      <c r="C4" s="22"/>
    </row>
    <row r="5" spans="1:8">
      <c r="A5" s="23"/>
      <c r="B5" s="242" t="s">
        <v>42</v>
      </c>
      <c r="C5" s="243" t="s">
        <v>369</v>
      </c>
    </row>
    <row r="6" spans="1:8">
      <c r="A6" s="24">
        <v>1</v>
      </c>
      <c r="B6" s="25" t="s">
        <v>710</v>
      </c>
      <c r="C6" s="26" t="s">
        <v>712</v>
      </c>
    </row>
    <row r="7" spans="1:8">
      <c r="A7" s="24">
        <v>2</v>
      </c>
      <c r="B7" s="25" t="s">
        <v>713</v>
      </c>
      <c r="C7" s="26" t="s">
        <v>714</v>
      </c>
    </row>
    <row r="8" spans="1:8">
      <c r="A8" s="24">
        <v>3</v>
      </c>
      <c r="B8" s="25" t="s">
        <v>715</v>
      </c>
      <c r="C8" s="26" t="s">
        <v>716</v>
      </c>
    </row>
    <row r="9" spans="1:8">
      <c r="A9" s="24">
        <v>4</v>
      </c>
      <c r="B9" s="25" t="s">
        <v>717</v>
      </c>
      <c r="C9" s="26" t="s">
        <v>714</v>
      </c>
    </row>
    <row r="10" spans="1:8">
      <c r="A10" s="24">
        <v>5</v>
      </c>
      <c r="B10" s="25" t="s">
        <v>718</v>
      </c>
      <c r="C10" s="26" t="s">
        <v>716</v>
      </c>
    </row>
    <row r="11" spans="1:8">
      <c r="A11" s="24">
        <v>6</v>
      </c>
      <c r="B11" s="25"/>
      <c r="C11" s="26"/>
    </row>
    <row r="12" spans="1:8">
      <c r="A12" s="24">
        <v>7</v>
      </c>
      <c r="B12" s="25"/>
      <c r="C12" s="26"/>
      <c r="H12" s="27"/>
    </row>
    <row r="13" spans="1:8">
      <c r="A13" s="24">
        <v>8</v>
      </c>
      <c r="B13" s="25"/>
      <c r="C13" s="26"/>
    </row>
    <row r="14" spans="1:8">
      <c r="A14" s="24">
        <v>9</v>
      </c>
      <c r="B14" s="25"/>
      <c r="C14" s="26"/>
    </row>
    <row r="15" spans="1:8">
      <c r="A15" s="24">
        <v>10</v>
      </c>
      <c r="B15" s="25"/>
      <c r="C15" s="26"/>
    </row>
    <row r="16" spans="1:8">
      <c r="A16" s="24"/>
      <c r="B16" s="244"/>
      <c r="C16" s="245"/>
    </row>
    <row r="17" spans="1:3">
      <c r="A17" s="24"/>
      <c r="B17" s="119" t="s">
        <v>43</v>
      </c>
      <c r="C17" s="246" t="s">
        <v>370</v>
      </c>
    </row>
    <row r="18" spans="1:3">
      <c r="A18" s="24">
        <v>1</v>
      </c>
      <c r="B18" s="25" t="s">
        <v>732</v>
      </c>
      <c r="C18" s="28" t="s">
        <v>719</v>
      </c>
    </row>
    <row r="19" spans="1:3">
      <c r="A19" s="24">
        <v>2</v>
      </c>
      <c r="B19" s="25" t="s">
        <v>720</v>
      </c>
      <c r="C19" s="28" t="s">
        <v>721</v>
      </c>
    </row>
    <row r="20" spans="1:3">
      <c r="A20" s="24">
        <v>3</v>
      </c>
      <c r="B20" s="25" t="s">
        <v>722</v>
      </c>
      <c r="C20" s="28" t="s">
        <v>723</v>
      </c>
    </row>
    <row r="21" spans="1:3">
      <c r="A21" s="24">
        <v>4</v>
      </c>
      <c r="B21" s="25" t="s">
        <v>724</v>
      </c>
      <c r="C21" s="28" t="s">
        <v>725</v>
      </c>
    </row>
    <row r="22" spans="1:3">
      <c r="A22" s="24">
        <v>5</v>
      </c>
      <c r="B22" s="25" t="s">
        <v>726</v>
      </c>
      <c r="C22" s="28" t="s">
        <v>727</v>
      </c>
    </row>
    <row r="23" spans="1:3">
      <c r="A23" s="24">
        <v>6</v>
      </c>
      <c r="B23" s="25" t="s">
        <v>728</v>
      </c>
      <c r="C23" s="28" t="s">
        <v>729</v>
      </c>
    </row>
    <row r="24" spans="1:3">
      <c r="A24" s="24">
        <v>7</v>
      </c>
      <c r="B24" s="25"/>
      <c r="C24" s="28"/>
    </row>
    <row r="25" spans="1:3">
      <c r="A25" s="24">
        <v>8</v>
      </c>
      <c r="B25" s="25"/>
      <c r="C25" s="28"/>
    </row>
    <row r="26" spans="1:3">
      <c r="A26" s="24">
        <v>9</v>
      </c>
      <c r="B26" s="25"/>
      <c r="C26" s="28"/>
    </row>
    <row r="27" spans="1:3" ht="15.75" customHeight="1">
      <c r="A27" s="24">
        <v>10</v>
      </c>
      <c r="B27" s="25"/>
      <c r="C27" s="29"/>
    </row>
    <row r="28" spans="1:3" ht="15.75" customHeight="1">
      <c r="A28" s="24"/>
      <c r="B28" s="25"/>
      <c r="C28" s="29"/>
    </row>
    <row r="29" spans="1:3" ht="30" customHeight="1">
      <c r="A29" s="24"/>
      <c r="B29" s="687" t="s">
        <v>44</v>
      </c>
      <c r="C29" s="688"/>
    </row>
    <row r="30" spans="1:3">
      <c r="A30" s="24">
        <v>1</v>
      </c>
      <c r="B30" s="388" t="s">
        <v>730</v>
      </c>
      <c r="C30" s="389">
        <v>1</v>
      </c>
    </row>
    <row r="31" spans="1:3" ht="15.75" customHeight="1">
      <c r="A31" s="24"/>
      <c r="B31" s="25"/>
      <c r="C31" s="26"/>
    </row>
    <row r="32" spans="1:3" ht="29.25" customHeight="1">
      <c r="A32" s="24"/>
      <c r="B32" s="687" t="s">
        <v>45</v>
      </c>
      <c r="C32" s="688"/>
    </row>
    <row r="33" spans="1:3">
      <c r="A33" s="24">
        <v>1</v>
      </c>
      <c r="B33" s="388" t="s">
        <v>731</v>
      </c>
      <c r="C33" s="389">
        <v>1</v>
      </c>
    </row>
    <row r="34" spans="1:3" ht="15" thickBot="1">
      <c r="A34" s="30"/>
      <c r="B34" s="31"/>
      <c r="C34" s="32"/>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K53"/>
  <sheetViews>
    <sheetView zoomScale="90" zoomScaleNormal="90" workbookViewId="0">
      <pane xSplit="1" ySplit="5" topLeftCell="B8" activePane="bottomRight" state="frozen"/>
      <selection pane="topRight"/>
      <selection pane="bottomLeft"/>
      <selection pane="bottomRight"/>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7.5703125" style="5" customWidth="1"/>
    <col min="8" max="8" width="13.140625" style="5" customWidth="1"/>
    <col min="9" max="9" width="21.5703125" style="5" customWidth="1"/>
    <col min="10" max="16384" width="9.140625" style="5"/>
  </cols>
  <sheetData>
    <row r="1" spans="1:11">
      <c r="A1" s="18" t="s">
        <v>30</v>
      </c>
      <c r="B1" s="3" t="str">
        <f>'Info '!C2</f>
        <v>JSC Cartu Bank</v>
      </c>
    </row>
    <row r="2" spans="1:11" s="2" customFormat="1" ht="15.75" customHeight="1">
      <c r="A2" s="18" t="s">
        <v>31</v>
      </c>
      <c r="B2" s="414">
        <f>'1. key ratios '!B2</f>
        <v>45473</v>
      </c>
    </row>
    <row r="3" spans="1:11" s="2" customFormat="1" ht="15.75" customHeight="1">
      <c r="A3" s="18"/>
    </row>
    <row r="4" spans="1:11" s="2" customFormat="1" ht="15.75" customHeight="1" thickBot="1">
      <c r="A4" s="161" t="s">
        <v>99</v>
      </c>
      <c r="B4" s="693" t="s">
        <v>225</v>
      </c>
      <c r="C4" s="694"/>
      <c r="D4" s="694"/>
      <c r="E4" s="694"/>
    </row>
    <row r="5" spans="1:11" s="36" customFormat="1" ht="17.45" customHeight="1">
      <c r="A5" s="122"/>
      <c r="B5" s="123"/>
      <c r="C5" s="34" t="s">
        <v>0</v>
      </c>
      <c r="D5" s="34" t="s">
        <v>1</v>
      </c>
      <c r="E5" s="35" t="s">
        <v>2</v>
      </c>
    </row>
    <row r="6" spans="1:11" ht="14.45" customHeight="1">
      <c r="A6" s="77"/>
      <c r="B6" s="689" t="s">
        <v>232</v>
      </c>
      <c r="C6" s="689" t="s">
        <v>658</v>
      </c>
      <c r="D6" s="691" t="s">
        <v>98</v>
      </c>
      <c r="E6" s="692"/>
    </row>
    <row r="7" spans="1:11" ht="99.6" customHeight="1">
      <c r="A7" s="77"/>
      <c r="B7" s="690"/>
      <c r="C7" s="689"/>
      <c r="D7" s="611" t="s">
        <v>97</v>
      </c>
      <c r="E7" s="184" t="s">
        <v>233</v>
      </c>
    </row>
    <row r="8" spans="1:11" ht="21">
      <c r="A8" s="587">
        <v>1</v>
      </c>
      <c r="B8" s="613" t="s">
        <v>559</v>
      </c>
      <c r="C8" s="502">
        <f>SUM(C9:C11)</f>
        <v>670429736.54047513</v>
      </c>
      <c r="D8" s="502">
        <f t="shared" ref="D8:E8" si="0">SUM(D9:D11)</f>
        <v>0</v>
      </c>
      <c r="E8" s="614">
        <f t="shared" si="0"/>
        <v>670429736.54047513</v>
      </c>
      <c r="F8" s="418"/>
      <c r="G8" s="418"/>
      <c r="H8" s="418"/>
      <c r="I8" s="418"/>
      <c r="J8" s="418"/>
      <c r="K8" s="418"/>
    </row>
    <row r="9" spans="1:11" ht="15">
      <c r="A9" s="587">
        <v>1.1000000000000001</v>
      </c>
      <c r="B9" s="283" t="s">
        <v>560</v>
      </c>
      <c r="C9" s="467">
        <v>24619353.135699999</v>
      </c>
      <c r="D9" s="467">
        <v>0</v>
      </c>
      <c r="E9" s="615">
        <v>24619353.135699999</v>
      </c>
      <c r="F9" s="418"/>
      <c r="G9" s="418"/>
      <c r="H9" s="418"/>
      <c r="I9" s="418"/>
    </row>
    <row r="10" spans="1:11" ht="15">
      <c r="A10" s="587">
        <v>1.2</v>
      </c>
      <c r="B10" s="283" t="s">
        <v>561</v>
      </c>
      <c r="C10" s="467">
        <v>233527277.44563243</v>
      </c>
      <c r="D10" s="467">
        <v>0</v>
      </c>
      <c r="E10" s="615">
        <v>233527277.44563243</v>
      </c>
      <c r="F10" s="418"/>
      <c r="G10" s="418"/>
      <c r="H10" s="418"/>
      <c r="I10" s="418"/>
    </row>
    <row r="11" spans="1:11" ht="15">
      <c r="A11" s="587">
        <v>1.3</v>
      </c>
      <c r="B11" s="283" t="s">
        <v>562</v>
      </c>
      <c r="C11" s="467">
        <v>412283105.95914274</v>
      </c>
      <c r="D11" s="467">
        <v>0</v>
      </c>
      <c r="E11" s="615">
        <v>412283105.95914274</v>
      </c>
      <c r="F11" s="418"/>
      <c r="G11" s="418"/>
      <c r="H11" s="418"/>
      <c r="I11" s="418"/>
    </row>
    <row r="12" spans="1:11" ht="15">
      <c r="A12" s="587">
        <v>2</v>
      </c>
      <c r="B12" s="303" t="s">
        <v>563</v>
      </c>
      <c r="C12" s="467">
        <v>0</v>
      </c>
      <c r="D12" s="467">
        <v>0</v>
      </c>
      <c r="E12" s="615">
        <v>0</v>
      </c>
      <c r="F12" s="418"/>
      <c r="G12" s="418"/>
      <c r="H12" s="418"/>
      <c r="I12" s="418"/>
    </row>
    <row r="13" spans="1:11" ht="15">
      <c r="A13" s="587">
        <v>2.1</v>
      </c>
      <c r="B13" s="282" t="s">
        <v>564</v>
      </c>
      <c r="C13" s="467">
        <v>0</v>
      </c>
      <c r="D13" s="467">
        <v>0</v>
      </c>
      <c r="E13" s="615">
        <v>0</v>
      </c>
      <c r="F13" s="418"/>
      <c r="G13" s="418"/>
      <c r="H13" s="418"/>
      <c r="I13" s="418"/>
    </row>
    <row r="14" spans="1:11" ht="21">
      <c r="A14" s="587">
        <v>3</v>
      </c>
      <c r="B14" s="619" t="s">
        <v>565</v>
      </c>
      <c r="C14" s="467">
        <v>0</v>
      </c>
      <c r="D14" s="467">
        <v>0</v>
      </c>
      <c r="E14" s="615">
        <v>0</v>
      </c>
      <c r="F14" s="418"/>
      <c r="G14" s="418"/>
      <c r="H14" s="418"/>
      <c r="I14" s="418"/>
    </row>
    <row r="15" spans="1:11" ht="21">
      <c r="A15" s="587">
        <v>4</v>
      </c>
      <c r="B15" s="288" t="s">
        <v>566</v>
      </c>
      <c r="C15" s="467">
        <v>0</v>
      </c>
      <c r="D15" s="467">
        <v>0</v>
      </c>
      <c r="E15" s="615">
        <v>0</v>
      </c>
      <c r="F15" s="418"/>
      <c r="G15" s="418"/>
      <c r="H15" s="418"/>
      <c r="I15" s="418"/>
    </row>
    <row r="16" spans="1:11" ht="21">
      <c r="A16" s="587">
        <v>5</v>
      </c>
      <c r="B16" s="285" t="s">
        <v>567</v>
      </c>
      <c r="C16" s="502">
        <f>SUM(C17:C19)</f>
        <v>7300257.6699999999</v>
      </c>
      <c r="D16" s="502">
        <f t="shared" ref="D16:E16" si="1">SUM(D17:D19)</f>
        <v>94455.840627333557</v>
      </c>
      <c r="E16" s="614">
        <f t="shared" si="1"/>
        <v>7205801.8293726668</v>
      </c>
      <c r="F16" s="418"/>
      <c r="G16" s="418"/>
      <c r="H16" s="418"/>
      <c r="I16" s="418"/>
    </row>
    <row r="17" spans="1:9" ht="15">
      <c r="A17" s="587">
        <v>5.0999999999999996</v>
      </c>
      <c r="B17" s="620" t="s">
        <v>568</v>
      </c>
      <c r="C17" s="467">
        <v>168050</v>
      </c>
      <c r="D17" s="467">
        <v>0</v>
      </c>
      <c r="E17" s="615">
        <v>168050</v>
      </c>
      <c r="F17" s="418"/>
      <c r="G17" s="418"/>
      <c r="H17" s="418"/>
      <c r="I17" s="418"/>
    </row>
    <row r="18" spans="1:9" ht="15">
      <c r="A18" s="587">
        <v>5.2</v>
      </c>
      <c r="B18" s="620" t="s">
        <v>569</v>
      </c>
      <c r="C18" s="467">
        <v>7132207.6699999999</v>
      </c>
      <c r="D18" s="467">
        <v>94455.840627333557</v>
      </c>
      <c r="E18" s="615">
        <v>7037751.8293726668</v>
      </c>
      <c r="F18" s="418"/>
      <c r="G18" s="418"/>
      <c r="H18" s="418"/>
      <c r="I18" s="418"/>
    </row>
    <row r="19" spans="1:9" ht="15">
      <c r="A19" s="587">
        <v>5.3</v>
      </c>
      <c r="B19" s="304" t="s">
        <v>570</v>
      </c>
      <c r="C19" s="467">
        <v>0</v>
      </c>
      <c r="D19" s="467">
        <v>0</v>
      </c>
      <c r="E19" s="615">
        <v>0</v>
      </c>
      <c r="F19" s="418"/>
      <c r="G19" s="418"/>
      <c r="H19" s="418"/>
      <c r="I19" s="418"/>
    </row>
    <row r="20" spans="1:9" ht="15">
      <c r="A20" s="587">
        <v>6</v>
      </c>
      <c r="B20" s="619" t="s">
        <v>571</v>
      </c>
      <c r="C20" s="502">
        <f>SUM(C21:C22)</f>
        <v>928708739.57552397</v>
      </c>
      <c r="D20" s="502">
        <f t="shared" ref="D20:E20" si="2">SUM(D21:D22)</f>
        <v>0</v>
      </c>
      <c r="E20" s="614">
        <f t="shared" si="2"/>
        <v>928708739.57552397</v>
      </c>
      <c r="F20" s="418"/>
      <c r="G20" s="418"/>
      <c r="H20" s="418"/>
      <c r="I20" s="418"/>
    </row>
    <row r="21" spans="1:9" ht="15">
      <c r="A21" s="587">
        <v>6.1</v>
      </c>
      <c r="B21" s="620" t="s">
        <v>569</v>
      </c>
      <c r="C21" s="467">
        <v>55617814.644951656</v>
      </c>
      <c r="D21" s="467">
        <v>0</v>
      </c>
      <c r="E21" s="615">
        <v>55617814.644951656</v>
      </c>
      <c r="F21" s="418"/>
      <c r="G21" s="418"/>
      <c r="H21" s="418"/>
      <c r="I21" s="418"/>
    </row>
    <row r="22" spans="1:9" ht="15">
      <c r="A22" s="587">
        <v>6.2</v>
      </c>
      <c r="B22" s="304" t="s">
        <v>570</v>
      </c>
      <c r="C22" s="467">
        <v>873090924.93057227</v>
      </c>
      <c r="D22" s="467">
        <v>0</v>
      </c>
      <c r="E22" s="615">
        <v>873090924.93057227</v>
      </c>
      <c r="F22" s="418"/>
      <c r="G22" s="418"/>
      <c r="H22" s="418"/>
      <c r="I22" s="418"/>
    </row>
    <row r="23" spans="1:9" ht="21">
      <c r="A23" s="587">
        <v>7</v>
      </c>
      <c r="B23" s="303" t="s">
        <v>572</v>
      </c>
      <c r="C23" s="467">
        <v>9522300</v>
      </c>
      <c r="D23" s="467">
        <v>0</v>
      </c>
      <c r="E23" s="615">
        <v>9522300</v>
      </c>
      <c r="F23" s="418"/>
      <c r="G23" s="418"/>
      <c r="H23" s="418"/>
      <c r="I23" s="418"/>
    </row>
    <row r="24" spans="1:9" ht="21">
      <c r="A24" s="587">
        <v>8</v>
      </c>
      <c r="B24" s="303" t="s">
        <v>573</v>
      </c>
      <c r="C24" s="467">
        <v>0</v>
      </c>
      <c r="D24" s="467">
        <v>0</v>
      </c>
      <c r="E24" s="615">
        <v>0</v>
      </c>
      <c r="F24" s="418"/>
      <c r="G24" s="418"/>
      <c r="H24" s="418"/>
      <c r="I24" s="418"/>
    </row>
    <row r="25" spans="1:9" ht="15">
      <c r="A25" s="587">
        <v>9</v>
      </c>
      <c r="B25" s="288" t="s">
        <v>574</v>
      </c>
      <c r="C25" s="503">
        <f>SUM(C26:C27)</f>
        <v>19307480.801769372</v>
      </c>
      <c r="D25" s="503">
        <f t="shared" ref="D25:E25" si="3">SUM(D26:D27)</f>
        <v>0</v>
      </c>
      <c r="E25" s="616">
        <f t="shared" si="3"/>
        <v>19307480.801769372</v>
      </c>
      <c r="F25" s="418"/>
      <c r="G25" s="418"/>
      <c r="H25" s="418"/>
      <c r="I25" s="418"/>
    </row>
    <row r="26" spans="1:9" ht="15">
      <c r="A26" s="587">
        <v>9.1</v>
      </c>
      <c r="B26" s="620" t="s">
        <v>575</v>
      </c>
      <c r="C26" s="467">
        <v>19307480.801769372</v>
      </c>
      <c r="D26" s="467">
        <v>0</v>
      </c>
      <c r="E26" s="615">
        <v>19307480.801769372</v>
      </c>
      <c r="F26" s="418"/>
      <c r="G26" s="418"/>
      <c r="H26" s="418"/>
      <c r="I26" s="418"/>
    </row>
    <row r="27" spans="1:9" ht="15">
      <c r="A27" s="587">
        <v>9.1999999999999993</v>
      </c>
      <c r="B27" s="620" t="s">
        <v>576</v>
      </c>
      <c r="C27" s="467">
        <v>0</v>
      </c>
      <c r="D27" s="467">
        <v>0</v>
      </c>
      <c r="E27" s="615">
        <v>0</v>
      </c>
      <c r="F27" s="418"/>
      <c r="G27" s="418"/>
      <c r="H27" s="418"/>
      <c r="I27" s="418"/>
    </row>
    <row r="28" spans="1:9" ht="15">
      <c r="A28" s="587">
        <v>10</v>
      </c>
      <c r="B28" s="288" t="s">
        <v>577</v>
      </c>
      <c r="C28" s="503">
        <f>SUM(C29:C30)</f>
        <v>8474588.3999999985</v>
      </c>
      <c r="D28" s="503">
        <f t="shared" ref="D28:E28" si="4">SUM(D29:D30)</f>
        <v>8474588.3999999985</v>
      </c>
      <c r="E28" s="616">
        <f t="shared" si="4"/>
        <v>0</v>
      </c>
      <c r="F28" s="418"/>
      <c r="G28" s="418"/>
      <c r="H28" s="418"/>
      <c r="I28" s="418"/>
    </row>
    <row r="29" spans="1:9" ht="15">
      <c r="A29" s="587">
        <v>10.1</v>
      </c>
      <c r="B29" s="620" t="s">
        <v>578</v>
      </c>
      <c r="C29" s="467">
        <v>0</v>
      </c>
      <c r="D29" s="467">
        <v>0</v>
      </c>
      <c r="E29" s="615">
        <v>0</v>
      </c>
      <c r="F29" s="418"/>
      <c r="G29" s="418"/>
      <c r="H29" s="418"/>
      <c r="I29" s="418"/>
    </row>
    <row r="30" spans="1:9" ht="15">
      <c r="A30" s="587">
        <v>10.199999999999999</v>
      </c>
      <c r="B30" s="620" t="s">
        <v>579</v>
      </c>
      <c r="C30" s="467">
        <v>8474588.3999999985</v>
      </c>
      <c r="D30" s="467">
        <v>8474588.3999999985</v>
      </c>
      <c r="E30" s="615">
        <v>0</v>
      </c>
      <c r="F30" s="418"/>
      <c r="G30" s="418"/>
      <c r="H30" s="418"/>
      <c r="I30" s="418"/>
    </row>
    <row r="31" spans="1:9" ht="15">
      <c r="A31" s="587">
        <v>11</v>
      </c>
      <c r="B31" s="288" t="s">
        <v>580</v>
      </c>
      <c r="C31" s="467">
        <v>1525819.2746986602</v>
      </c>
      <c r="D31" s="467">
        <v>0</v>
      </c>
      <c r="E31" s="615">
        <v>1525819.2746986602</v>
      </c>
      <c r="F31" s="418"/>
      <c r="G31" s="418"/>
      <c r="H31" s="418"/>
      <c r="I31" s="418"/>
    </row>
    <row r="32" spans="1:9" ht="15">
      <c r="A32" s="587">
        <v>11.1</v>
      </c>
      <c r="B32" s="620" t="s">
        <v>581</v>
      </c>
      <c r="C32" s="467">
        <v>1525819.2746986602</v>
      </c>
      <c r="D32" s="467">
        <v>0</v>
      </c>
      <c r="E32" s="615">
        <v>1525819.2746986602</v>
      </c>
      <c r="F32" s="418"/>
      <c r="G32" s="418"/>
      <c r="H32" s="418"/>
      <c r="I32" s="418"/>
    </row>
    <row r="33" spans="1:9" ht="15">
      <c r="A33" s="587">
        <v>11.2</v>
      </c>
      <c r="B33" s="620" t="s">
        <v>582</v>
      </c>
      <c r="C33" s="467">
        <v>0</v>
      </c>
      <c r="D33" s="467">
        <v>0</v>
      </c>
      <c r="E33" s="615">
        <v>0</v>
      </c>
      <c r="F33" s="418"/>
      <c r="G33" s="418"/>
      <c r="H33" s="418"/>
      <c r="I33" s="418"/>
    </row>
    <row r="34" spans="1:9" ht="15">
      <c r="A34" s="587">
        <v>13</v>
      </c>
      <c r="B34" s="288" t="s">
        <v>583</v>
      </c>
      <c r="C34" s="467">
        <v>94573921.581255868</v>
      </c>
      <c r="D34" s="467">
        <v>1069196.69</v>
      </c>
      <c r="E34" s="615">
        <v>93504724.89125587</v>
      </c>
      <c r="F34" s="418"/>
      <c r="G34" s="418"/>
      <c r="H34" s="418"/>
      <c r="I34" s="418"/>
    </row>
    <row r="35" spans="1:9" ht="15">
      <c r="A35" s="587">
        <v>13.1</v>
      </c>
      <c r="B35" s="617" t="s">
        <v>584</v>
      </c>
      <c r="C35" s="467">
        <v>90973971.317155898</v>
      </c>
      <c r="D35" s="467">
        <v>0</v>
      </c>
      <c r="E35" s="615">
        <v>90973971.317155898</v>
      </c>
      <c r="F35" s="418"/>
      <c r="G35" s="418"/>
      <c r="H35" s="418"/>
      <c r="I35" s="418"/>
    </row>
    <row r="36" spans="1:9" ht="15">
      <c r="A36" s="587">
        <v>13.2</v>
      </c>
      <c r="B36" s="617" t="s">
        <v>585</v>
      </c>
      <c r="C36" s="467">
        <v>0</v>
      </c>
      <c r="D36" s="467">
        <v>0</v>
      </c>
      <c r="E36" s="615">
        <v>0</v>
      </c>
      <c r="F36" s="418"/>
      <c r="G36" s="418"/>
      <c r="H36" s="418"/>
      <c r="I36" s="418"/>
    </row>
    <row r="37" spans="1:9" ht="26.25" thickBot="1">
      <c r="A37" s="80"/>
      <c r="B37" s="162" t="s">
        <v>234</v>
      </c>
      <c r="C37" s="468">
        <f>SUM(C8,C12,C14,C15,C16,C20,C23,C24,C25,C28,C31,C34)</f>
        <v>1739842843.8437231</v>
      </c>
      <c r="D37" s="468">
        <f t="shared" ref="D37:E37" si="5">SUM(D8,D12,D14,D15,D16,D20,D23,D24,D25,D28,D31,D34)</f>
        <v>9638240.9306273311</v>
      </c>
      <c r="E37" s="618">
        <f t="shared" si="5"/>
        <v>1730204602.9130955</v>
      </c>
      <c r="F37" s="418"/>
      <c r="G37" s="418"/>
      <c r="H37" s="418"/>
      <c r="I37" s="418"/>
    </row>
    <row r="38" spans="1:9">
      <c r="A38" s="5"/>
      <c r="B38" s="5"/>
      <c r="C38" s="5"/>
      <c r="D38" s="5"/>
      <c r="E38" s="5"/>
    </row>
    <row r="39" spans="1:9">
      <c r="A39" s="5"/>
      <c r="B39" s="5"/>
      <c r="C39" s="5"/>
      <c r="D39" s="5"/>
      <c r="E39" s="5"/>
    </row>
    <row r="41" spans="1:9" s="4" customFormat="1">
      <c r="B41" s="38"/>
      <c r="F41" s="5"/>
      <c r="G41" s="5"/>
    </row>
    <row r="42" spans="1:9" s="4" customFormat="1">
      <c r="B42" s="38"/>
      <c r="F42" s="5"/>
      <c r="G42" s="5"/>
    </row>
    <row r="43" spans="1:9" s="4" customFormat="1">
      <c r="B43" s="38"/>
      <c r="F43" s="5"/>
      <c r="G43" s="5"/>
    </row>
    <row r="44" spans="1:9" s="4" customFormat="1">
      <c r="B44" s="38"/>
      <c r="F44" s="5"/>
      <c r="G44" s="5"/>
    </row>
    <row r="45" spans="1:9" s="4" customFormat="1">
      <c r="B45" s="38"/>
      <c r="F45" s="5"/>
      <c r="G45" s="5"/>
    </row>
    <row r="46" spans="1:9" s="4" customFormat="1">
      <c r="B46" s="38"/>
      <c r="F46" s="5"/>
      <c r="G46" s="5"/>
    </row>
    <row r="47" spans="1:9" s="4" customFormat="1">
      <c r="B47" s="38"/>
      <c r="F47" s="5"/>
      <c r="G47" s="5"/>
    </row>
    <row r="48" spans="1:9" s="4" customFormat="1">
      <c r="B48" s="38"/>
      <c r="F48" s="5"/>
      <c r="G48" s="5"/>
    </row>
    <row r="49" spans="2:7" s="4" customFormat="1">
      <c r="B49" s="38"/>
      <c r="F49" s="5"/>
      <c r="G49" s="5"/>
    </row>
    <row r="50" spans="2:7" s="4" customFormat="1">
      <c r="B50" s="38"/>
      <c r="F50" s="5"/>
      <c r="G50" s="5"/>
    </row>
    <row r="51" spans="2:7" s="4" customFormat="1">
      <c r="B51" s="38"/>
      <c r="F51" s="5"/>
      <c r="G51" s="5"/>
    </row>
    <row r="52" spans="2:7" s="4" customFormat="1">
      <c r="B52" s="38"/>
      <c r="F52" s="5"/>
      <c r="G52" s="5"/>
    </row>
    <row r="53" spans="2:7" s="4" customFormat="1">
      <c r="B53" s="38"/>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90" zoomScaleNormal="90" workbookViewId="0">
      <pane xSplit="1" ySplit="4" topLeftCell="B5" activePane="bottomRight" state="frozen"/>
      <selection pane="topRight"/>
      <selection pane="bottomLeft"/>
      <selection pane="bottomRight"/>
    </sheetView>
  </sheetViews>
  <sheetFormatPr defaultColWidth="9.140625" defaultRowHeight="12.75" outlineLevelRow="1"/>
  <cols>
    <col min="1" max="1" width="9.5703125" style="4" bestFit="1" customWidth="1"/>
    <col min="2" max="2" width="114.28515625" style="4" customWidth="1"/>
    <col min="3" max="3" width="18.85546875" style="4" customWidth="1"/>
    <col min="4" max="4" width="7.8554687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Cartu Bank</v>
      </c>
    </row>
    <row r="2" spans="1:6" s="2" customFormat="1" ht="15.75" customHeight="1">
      <c r="A2" s="2" t="s">
        <v>31</v>
      </c>
      <c r="B2" s="414">
        <f>'1. key ratios '!B2</f>
        <v>45473</v>
      </c>
      <c r="C2" s="4"/>
      <c r="D2" s="4"/>
      <c r="E2" s="4"/>
      <c r="F2" s="4"/>
    </row>
    <row r="3" spans="1:6" s="2" customFormat="1" ht="15.75" customHeight="1">
      <c r="C3" s="4"/>
      <c r="D3" s="4"/>
      <c r="E3" s="4"/>
      <c r="F3" s="4"/>
    </row>
    <row r="4" spans="1:6" s="2" customFormat="1" ht="13.5" thickBot="1">
      <c r="A4" s="2" t="s">
        <v>46</v>
      </c>
      <c r="B4" s="163" t="s">
        <v>552</v>
      </c>
      <c r="C4" s="33" t="s">
        <v>35</v>
      </c>
      <c r="D4" s="4"/>
      <c r="E4" s="4"/>
      <c r="F4" s="4"/>
    </row>
    <row r="5" spans="1:6" ht="15">
      <c r="A5" s="127">
        <v>1</v>
      </c>
      <c r="B5" s="164" t="s">
        <v>554</v>
      </c>
      <c r="C5" s="488">
        <f>'7. LI1 '!E37</f>
        <v>1730204602.9130955</v>
      </c>
      <c r="D5" s="486"/>
      <c r="E5" s="433"/>
    </row>
    <row r="6" spans="1:6" ht="15">
      <c r="A6" s="39">
        <v>2.1</v>
      </c>
      <c r="B6" s="78" t="s">
        <v>214</v>
      </c>
      <c r="C6" s="489">
        <v>186480067.3547402</v>
      </c>
      <c r="D6" s="486"/>
      <c r="E6" s="433"/>
    </row>
    <row r="7" spans="1:6" s="19" customFormat="1" ht="15" outlineLevel="1">
      <c r="A7" s="15">
        <v>2.2000000000000002</v>
      </c>
      <c r="B7" s="16" t="s">
        <v>215</v>
      </c>
      <c r="C7" s="489">
        <v>0</v>
      </c>
      <c r="D7" s="486"/>
      <c r="E7" s="433"/>
    </row>
    <row r="8" spans="1:6" s="19" customFormat="1" ht="15">
      <c r="A8" s="15">
        <v>3</v>
      </c>
      <c r="B8" s="125" t="s">
        <v>553</v>
      </c>
      <c r="C8" s="490">
        <f>SUM(C5:C7)</f>
        <v>1916684670.2678356</v>
      </c>
      <c r="D8" s="486"/>
      <c r="E8" s="433"/>
    </row>
    <row r="9" spans="1:6" ht="15">
      <c r="A9" s="39">
        <v>4</v>
      </c>
      <c r="B9" s="40" t="s">
        <v>48</v>
      </c>
      <c r="C9" s="489"/>
      <c r="D9" s="486"/>
      <c r="E9" s="433"/>
    </row>
    <row r="10" spans="1:6" s="19" customFormat="1" ht="15" outlineLevel="1">
      <c r="A10" s="15">
        <v>5.0999999999999996</v>
      </c>
      <c r="B10" s="16" t="s">
        <v>216</v>
      </c>
      <c r="C10" s="489">
        <v>-88141911.956023946</v>
      </c>
      <c r="D10" s="486"/>
      <c r="E10" s="433"/>
    </row>
    <row r="11" spans="1:6" s="19" customFormat="1" ht="15" outlineLevel="1">
      <c r="A11" s="15">
        <v>5.2</v>
      </c>
      <c r="B11" s="16" t="s">
        <v>217</v>
      </c>
      <c r="C11" s="489">
        <v>0</v>
      </c>
      <c r="D11" s="486"/>
      <c r="E11" s="433"/>
    </row>
    <row r="12" spans="1:6" s="19" customFormat="1" ht="15">
      <c r="A12" s="15">
        <v>6</v>
      </c>
      <c r="B12" s="124" t="s">
        <v>357</v>
      </c>
      <c r="C12" s="489">
        <v>0</v>
      </c>
      <c r="D12" s="486"/>
      <c r="E12" s="433"/>
    </row>
    <row r="13" spans="1:6" s="19" customFormat="1" ht="15.75" thickBot="1">
      <c r="A13" s="17">
        <v>7</v>
      </c>
      <c r="B13" s="126" t="s">
        <v>177</v>
      </c>
      <c r="C13" s="491">
        <f>SUM(C8:C12)</f>
        <v>1828542758.3118117</v>
      </c>
      <c r="D13" s="486"/>
      <c r="E13" s="433"/>
    </row>
    <row r="15" spans="1:6" ht="25.5">
      <c r="B15" s="19" t="s">
        <v>358</v>
      </c>
    </row>
    <row r="17" spans="1:2" ht="15">
      <c r="A17" s="133"/>
      <c r="B17" s="134"/>
    </row>
    <row r="18" spans="1:2" ht="15">
      <c r="A18" s="138"/>
      <c r="B18" s="139"/>
    </row>
    <row r="19" spans="1:2">
      <c r="A19" s="140"/>
      <c r="B19" s="135"/>
    </row>
    <row r="20" spans="1:2">
      <c r="A20" s="141"/>
      <c r="B20" s="136"/>
    </row>
    <row r="21" spans="1:2">
      <c r="A21" s="141"/>
      <c r="B21" s="139"/>
    </row>
    <row r="22" spans="1:2">
      <c r="A22" s="140"/>
      <c r="B22" s="137"/>
    </row>
    <row r="23" spans="1:2">
      <c r="A23" s="141"/>
      <c r="B23" s="136"/>
    </row>
    <row r="24" spans="1:2">
      <c r="A24" s="141"/>
      <c r="B24" s="136"/>
    </row>
    <row r="25" spans="1:2">
      <c r="A25" s="141"/>
      <c r="B25" s="142"/>
    </row>
    <row r="26" spans="1:2">
      <c r="A26" s="141"/>
      <c r="B26" s="139"/>
    </row>
    <row r="27" spans="1:2">
      <c r="B27" s="38"/>
    </row>
    <row r="28" spans="1:2">
      <c r="B28" s="38"/>
    </row>
    <row r="29" spans="1:2">
      <c r="B29" s="38"/>
    </row>
    <row r="30" spans="1:2">
      <c r="B30" s="38"/>
    </row>
    <row r="31" spans="1:2">
      <c r="B31" s="38"/>
    </row>
    <row r="32" spans="1:2">
      <c r="B32" s="38"/>
    </row>
    <row r="33" spans="2:2">
      <c r="B33" s="38"/>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56"/>
  <sheetViews>
    <sheetView zoomScale="90" zoomScaleNormal="90" workbookViewId="0">
      <pane xSplit="1" ySplit="5" topLeftCell="B6" activePane="bottomRight" state="frozen"/>
      <selection pane="topRight"/>
      <selection pane="bottomLeft"/>
      <selection pane="bottomRight"/>
    </sheetView>
  </sheetViews>
  <sheetFormatPr defaultColWidth="9.140625" defaultRowHeight="12.75"/>
  <cols>
    <col min="1" max="1" width="9.5703125" style="4" bestFit="1" customWidth="1"/>
    <col min="2" max="2" width="132.42578125" style="4" customWidth="1"/>
    <col min="3" max="3" width="18.42578125" style="4" customWidth="1"/>
    <col min="4" max="4" width="9.140625" style="486"/>
    <col min="5" max="16384" width="9.140625" style="4"/>
  </cols>
  <sheetData>
    <row r="1" spans="1:5">
      <c r="A1" s="2" t="s">
        <v>30</v>
      </c>
      <c r="B1" s="3" t="str">
        <f>'Info '!C2</f>
        <v>JSC Cartu Bank</v>
      </c>
    </row>
    <row r="2" spans="1:5" s="2" customFormat="1" ht="15.75" customHeight="1">
      <c r="A2" s="2" t="s">
        <v>31</v>
      </c>
      <c r="B2" s="414">
        <f>'1. key ratios '!B2</f>
        <v>45473</v>
      </c>
      <c r="D2" s="487"/>
    </row>
    <row r="3" spans="1:5" s="2" customFormat="1" ht="15.75" customHeight="1">
      <c r="D3" s="487"/>
    </row>
    <row r="4" spans="1:5" ht="13.5" thickBot="1">
      <c r="A4" s="4" t="s">
        <v>143</v>
      </c>
      <c r="B4" s="66" t="s">
        <v>142</v>
      </c>
    </row>
    <row r="5" spans="1:5">
      <c r="A5" s="42" t="s">
        <v>6</v>
      </c>
      <c r="B5" s="43"/>
      <c r="C5" s="44" t="s">
        <v>35</v>
      </c>
    </row>
    <row r="6" spans="1:5">
      <c r="A6" s="45">
        <v>1</v>
      </c>
      <c r="B6" s="46" t="s">
        <v>141</v>
      </c>
      <c r="C6" s="494">
        <f>SUM(C7:C11)</f>
        <v>401240888.62481862</v>
      </c>
      <c r="E6" s="433"/>
    </row>
    <row r="7" spans="1:5">
      <c r="A7" s="45">
        <v>2</v>
      </c>
      <c r="B7" s="47" t="s">
        <v>140</v>
      </c>
      <c r="C7" s="495">
        <v>114430000</v>
      </c>
      <c r="E7" s="433"/>
    </row>
    <row r="8" spans="1:5">
      <c r="A8" s="45">
        <v>3</v>
      </c>
      <c r="B8" s="48" t="s">
        <v>139</v>
      </c>
      <c r="C8" s="495">
        <v>0</v>
      </c>
      <c r="E8" s="433"/>
    </row>
    <row r="9" spans="1:5">
      <c r="A9" s="45">
        <v>4</v>
      </c>
      <c r="B9" s="48" t="s">
        <v>138</v>
      </c>
      <c r="C9" s="495">
        <v>0</v>
      </c>
      <c r="E9" s="433"/>
    </row>
    <row r="10" spans="1:5">
      <c r="A10" s="45">
        <v>5</v>
      </c>
      <c r="B10" s="48" t="s">
        <v>137</v>
      </c>
      <c r="C10" s="495">
        <v>7438034.3799999999</v>
      </c>
      <c r="E10" s="433"/>
    </row>
    <row r="11" spans="1:5">
      <c r="A11" s="45">
        <v>6</v>
      </c>
      <c r="B11" s="49" t="s">
        <v>136</v>
      </c>
      <c r="C11" s="495">
        <v>279372854.24481863</v>
      </c>
      <c r="E11" s="433"/>
    </row>
    <row r="12" spans="1:5" s="19" customFormat="1">
      <c r="A12" s="45">
        <v>7</v>
      </c>
      <c r="B12" s="46" t="s">
        <v>135</v>
      </c>
      <c r="C12" s="496">
        <f>SUM(C13:C28)</f>
        <v>9449329.2493726648</v>
      </c>
      <c r="D12" s="486"/>
      <c r="E12" s="433"/>
    </row>
    <row r="13" spans="1:5" s="19" customFormat="1">
      <c r="A13" s="45">
        <v>8</v>
      </c>
      <c r="B13" s="50" t="s">
        <v>134</v>
      </c>
      <c r="C13" s="495">
        <v>-94455.840627333557</v>
      </c>
      <c r="D13" s="486"/>
      <c r="E13" s="433"/>
    </row>
    <row r="14" spans="1:5" s="19" customFormat="1" ht="25.5">
      <c r="A14" s="45">
        <v>9</v>
      </c>
      <c r="B14" s="51" t="s">
        <v>133</v>
      </c>
      <c r="C14" s="495">
        <v>0</v>
      </c>
      <c r="D14" s="486"/>
      <c r="E14" s="433"/>
    </row>
    <row r="15" spans="1:5" s="19" customFormat="1">
      <c r="A15" s="45">
        <v>10</v>
      </c>
      <c r="B15" s="52" t="s">
        <v>132</v>
      </c>
      <c r="C15" s="495">
        <v>9543785.089999998</v>
      </c>
      <c r="D15" s="486"/>
      <c r="E15" s="433"/>
    </row>
    <row r="16" spans="1:5" s="19" customFormat="1">
      <c r="A16" s="45">
        <v>11</v>
      </c>
      <c r="B16" s="53" t="s">
        <v>131</v>
      </c>
      <c r="C16" s="495">
        <v>0</v>
      </c>
      <c r="D16" s="486"/>
      <c r="E16" s="433"/>
    </row>
    <row r="17" spans="1:5" s="19" customFormat="1">
      <c r="A17" s="45">
        <v>12</v>
      </c>
      <c r="B17" s="52" t="s">
        <v>130</v>
      </c>
      <c r="C17" s="495">
        <v>0</v>
      </c>
      <c r="D17" s="486"/>
      <c r="E17" s="433"/>
    </row>
    <row r="18" spans="1:5" s="19" customFormat="1">
      <c r="A18" s="45">
        <v>13</v>
      </c>
      <c r="B18" s="52" t="s">
        <v>129</v>
      </c>
      <c r="C18" s="495">
        <v>0</v>
      </c>
      <c r="D18" s="486"/>
      <c r="E18" s="433"/>
    </row>
    <row r="19" spans="1:5" s="19" customFormat="1">
      <c r="A19" s="45">
        <v>14</v>
      </c>
      <c r="B19" s="52" t="s">
        <v>128</v>
      </c>
      <c r="C19" s="495">
        <v>0</v>
      </c>
      <c r="D19" s="486"/>
      <c r="E19" s="433"/>
    </row>
    <row r="20" spans="1:5" s="19" customFormat="1">
      <c r="A20" s="45">
        <v>15</v>
      </c>
      <c r="B20" s="52" t="s">
        <v>127</v>
      </c>
      <c r="C20" s="495">
        <v>0</v>
      </c>
      <c r="D20" s="486"/>
      <c r="E20" s="433"/>
    </row>
    <row r="21" spans="1:5" s="19" customFormat="1" ht="25.5">
      <c r="A21" s="45">
        <v>16</v>
      </c>
      <c r="B21" s="51" t="s">
        <v>126</v>
      </c>
      <c r="C21" s="495">
        <v>0</v>
      </c>
      <c r="D21" s="486"/>
      <c r="E21" s="433"/>
    </row>
    <row r="22" spans="1:5" s="19" customFormat="1">
      <c r="A22" s="45">
        <v>17</v>
      </c>
      <c r="B22" s="54" t="s">
        <v>125</v>
      </c>
      <c r="C22" s="495">
        <v>0</v>
      </c>
      <c r="D22" s="486"/>
      <c r="E22" s="433"/>
    </row>
    <row r="23" spans="1:5" s="19" customFormat="1">
      <c r="A23" s="45">
        <v>18</v>
      </c>
      <c r="B23" s="54" t="s">
        <v>551</v>
      </c>
      <c r="C23" s="495">
        <v>0</v>
      </c>
      <c r="D23" s="486"/>
      <c r="E23" s="433"/>
    </row>
    <row r="24" spans="1:5" s="19" customFormat="1">
      <c r="A24" s="45">
        <v>19</v>
      </c>
      <c r="B24" s="51" t="s">
        <v>124</v>
      </c>
      <c r="C24" s="495">
        <v>0</v>
      </c>
      <c r="D24" s="486"/>
      <c r="E24" s="433"/>
    </row>
    <row r="25" spans="1:5" s="19" customFormat="1" ht="25.5">
      <c r="A25" s="45">
        <v>20</v>
      </c>
      <c r="B25" s="51" t="s">
        <v>101</v>
      </c>
      <c r="C25" s="495">
        <v>0</v>
      </c>
      <c r="D25" s="486"/>
      <c r="E25" s="433"/>
    </row>
    <row r="26" spans="1:5" s="19" customFormat="1">
      <c r="A26" s="45">
        <v>21</v>
      </c>
      <c r="B26" s="53" t="s">
        <v>123</v>
      </c>
      <c r="C26" s="495">
        <v>0</v>
      </c>
      <c r="D26" s="486"/>
      <c r="E26" s="433"/>
    </row>
    <row r="27" spans="1:5" s="19" customFormat="1">
      <c r="A27" s="45">
        <v>22</v>
      </c>
      <c r="B27" s="53" t="s">
        <v>122</v>
      </c>
      <c r="C27" s="495">
        <v>0</v>
      </c>
      <c r="D27" s="486"/>
      <c r="E27" s="433"/>
    </row>
    <row r="28" spans="1:5" s="19" customFormat="1">
      <c r="A28" s="45">
        <v>23</v>
      </c>
      <c r="B28" s="53" t="s">
        <v>121</v>
      </c>
      <c r="C28" s="495">
        <v>0</v>
      </c>
      <c r="D28" s="486"/>
      <c r="E28" s="433"/>
    </row>
    <row r="29" spans="1:5" s="19" customFormat="1">
      <c r="A29" s="45">
        <v>24</v>
      </c>
      <c r="B29" s="55" t="s">
        <v>120</v>
      </c>
      <c r="C29" s="496">
        <f>C6-C12</f>
        <v>391791559.37544596</v>
      </c>
      <c r="D29" s="486"/>
      <c r="E29" s="433"/>
    </row>
    <row r="30" spans="1:5" s="19" customFormat="1">
      <c r="A30" s="56"/>
      <c r="B30" s="57"/>
      <c r="C30" s="497"/>
      <c r="D30" s="486"/>
      <c r="E30" s="433"/>
    </row>
    <row r="31" spans="1:5" s="19" customFormat="1">
      <c r="A31" s="56">
        <v>25</v>
      </c>
      <c r="B31" s="55" t="s">
        <v>119</v>
      </c>
      <c r="C31" s="496">
        <f>C32+C35</f>
        <v>77790963.527281225</v>
      </c>
      <c r="D31" s="486"/>
      <c r="E31" s="433"/>
    </row>
    <row r="32" spans="1:5" s="19" customFormat="1">
      <c r="A32" s="56">
        <v>26</v>
      </c>
      <c r="B32" s="48" t="s">
        <v>118</v>
      </c>
      <c r="C32" s="498">
        <f>C33+C34</f>
        <v>77790963.527281225</v>
      </c>
      <c r="D32" s="486"/>
      <c r="E32" s="433"/>
    </row>
    <row r="33" spans="1:5" s="19" customFormat="1">
      <c r="A33" s="56">
        <v>27</v>
      </c>
      <c r="B33" s="58" t="s">
        <v>192</v>
      </c>
      <c r="C33" s="495">
        <v>25763611.367281228</v>
      </c>
      <c r="D33" s="486"/>
      <c r="E33" s="433"/>
    </row>
    <row r="34" spans="1:5" s="19" customFormat="1">
      <c r="A34" s="56">
        <v>28</v>
      </c>
      <c r="B34" s="58" t="s">
        <v>117</v>
      </c>
      <c r="C34" s="495">
        <v>52027352.159999996</v>
      </c>
      <c r="D34" s="486"/>
      <c r="E34" s="433"/>
    </row>
    <row r="35" spans="1:5" s="19" customFormat="1">
      <c r="A35" s="56">
        <v>29</v>
      </c>
      <c r="B35" s="48" t="s">
        <v>116</v>
      </c>
      <c r="C35" s="495">
        <v>0</v>
      </c>
      <c r="D35" s="486"/>
      <c r="E35" s="433"/>
    </row>
    <row r="36" spans="1:5" s="19" customFormat="1">
      <c r="A36" s="56">
        <v>30</v>
      </c>
      <c r="B36" s="55" t="s">
        <v>115</v>
      </c>
      <c r="C36" s="496">
        <f>SUM(C37:C41)</f>
        <v>0</v>
      </c>
      <c r="D36" s="486"/>
      <c r="E36" s="433"/>
    </row>
    <row r="37" spans="1:5" s="19" customFormat="1">
      <c r="A37" s="56">
        <v>31</v>
      </c>
      <c r="B37" s="51" t="s">
        <v>114</v>
      </c>
      <c r="C37" s="495">
        <v>0</v>
      </c>
      <c r="D37" s="486"/>
      <c r="E37" s="433"/>
    </row>
    <row r="38" spans="1:5" s="19" customFormat="1">
      <c r="A38" s="56">
        <v>32</v>
      </c>
      <c r="B38" s="52" t="s">
        <v>113</v>
      </c>
      <c r="C38" s="495">
        <v>0</v>
      </c>
      <c r="D38" s="486"/>
      <c r="E38" s="433"/>
    </row>
    <row r="39" spans="1:5" s="19" customFormat="1" ht="25.5">
      <c r="A39" s="56">
        <v>33</v>
      </c>
      <c r="B39" s="51" t="s">
        <v>112</v>
      </c>
      <c r="C39" s="495">
        <v>0</v>
      </c>
      <c r="D39" s="486"/>
      <c r="E39" s="433"/>
    </row>
    <row r="40" spans="1:5" s="19" customFormat="1" ht="25.5">
      <c r="A40" s="56">
        <v>34</v>
      </c>
      <c r="B40" s="51" t="s">
        <v>101</v>
      </c>
      <c r="C40" s="495">
        <v>0</v>
      </c>
      <c r="D40" s="486"/>
      <c r="E40" s="433"/>
    </row>
    <row r="41" spans="1:5" s="19" customFormat="1">
      <c r="A41" s="56">
        <v>35</v>
      </c>
      <c r="B41" s="53" t="s">
        <v>111</v>
      </c>
      <c r="C41" s="495">
        <v>0</v>
      </c>
      <c r="D41" s="486"/>
      <c r="E41" s="433"/>
    </row>
    <row r="42" spans="1:5" s="19" customFormat="1">
      <c r="A42" s="56">
        <v>36</v>
      </c>
      <c r="B42" s="55" t="s">
        <v>110</v>
      </c>
      <c r="C42" s="496">
        <f>C31-C36</f>
        <v>77790963.527281225</v>
      </c>
      <c r="D42" s="486"/>
      <c r="E42" s="433"/>
    </row>
    <row r="43" spans="1:5" s="19" customFormat="1">
      <c r="A43" s="56"/>
      <c r="B43" s="57"/>
      <c r="C43" s="497"/>
      <c r="D43" s="486"/>
      <c r="E43" s="433"/>
    </row>
    <row r="44" spans="1:5" s="19" customFormat="1">
      <c r="A44" s="56">
        <v>37</v>
      </c>
      <c r="B44" s="59" t="s">
        <v>109</v>
      </c>
      <c r="C44" s="496">
        <f>SUM(C45:C47)</f>
        <v>20232720</v>
      </c>
      <c r="D44" s="486"/>
      <c r="E44" s="433"/>
    </row>
    <row r="45" spans="1:5" s="19" customFormat="1">
      <c r="A45" s="56">
        <v>38</v>
      </c>
      <c r="B45" s="48" t="s">
        <v>108</v>
      </c>
      <c r="C45" s="495">
        <v>20232720</v>
      </c>
      <c r="D45" s="486"/>
      <c r="E45" s="433"/>
    </row>
    <row r="46" spans="1:5" s="19" customFormat="1">
      <c r="A46" s="56">
        <v>39</v>
      </c>
      <c r="B46" s="48" t="s">
        <v>107</v>
      </c>
      <c r="C46" s="495">
        <v>0</v>
      </c>
      <c r="D46" s="486"/>
      <c r="E46" s="433"/>
    </row>
    <row r="47" spans="1:5" s="19" customFormat="1">
      <c r="A47" s="56">
        <v>40</v>
      </c>
      <c r="B47" s="48" t="s">
        <v>106</v>
      </c>
      <c r="C47" s="495">
        <v>0</v>
      </c>
      <c r="D47" s="486"/>
      <c r="E47" s="433"/>
    </row>
    <row r="48" spans="1:5" s="19" customFormat="1">
      <c r="A48" s="56">
        <v>41</v>
      </c>
      <c r="B48" s="59" t="s">
        <v>105</v>
      </c>
      <c r="C48" s="496">
        <f>SUM(C49:C52)</f>
        <v>0</v>
      </c>
      <c r="D48" s="486"/>
      <c r="E48" s="433"/>
    </row>
    <row r="49" spans="1:5" s="19" customFormat="1">
      <c r="A49" s="56">
        <v>42</v>
      </c>
      <c r="B49" s="51" t="s">
        <v>104</v>
      </c>
      <c r="C49" s="495">
        <v>0</v>
      </c>
      <c r="D49" s="486"/>
      <c r="E49" s="433"/>
    </row>
    <row r="50" spans="1:5" s="19" customFormat="1">
      <c r="A50" s="56">
        <v>43</v>
      </c>
      <c r="B50" s="52" t="s">
        <v>103</v>
      </c>
      <c r="C50" s="495">
        <v>0</v>
      </c>
      <c r="D50" s="486"/>
      <c r="E50" s="433"/>
    </row>
    <row r="51" spans="1:5" s="19" customFormat="1">
      <c r="A51" s="56">
        <v>44</v>
      </c>
      <c r="B51" s="51" t="s">
        <v>102</v>
      </c>
      <c r="C51" s="495">
        <v>0</v>
      </c>
      <c r="D51" s="486"/>
      <c r="E51" s="433"/>
    </row>
    <row r="52" spans="1:5" s="19" customFormat="1" ht="25.5">
      <c r="A52" s="56">
        <v>45</v>
      </c>
      <c r="B52" s="51" t="s">
        <v>101</v>
      </c>
      <c r="C52" s="495">
        <v>0</v>
      </c>
      <c r="D52" s="486"/>
      <c r="E52" s="433"/>
    </row>
    <row r="53" spans="1:5" s="19" customFormat="1" ht="13.5" thickBot="1">
      <c r="A53" s="56">
        <v>46</v>
      </c>
      <c r="B53" s="60" t="s">
        <v>100</v>
      </c>
      <c r="C53" s="499">
        <f>C44-C48</f>
        <v>20232720</v>
      </c>
      <c r="D53" s="486"/>
      <c r="E53" s="433"/>
    </row>
    <row r="56" spans="1:5">
      <c r="B56" s="4" t="s">
        <v>7</v>
      </c>
    </row>
  </sheetData>
  <dataValidations count="1">
    <dataValidation operator="lessThanOrEqual" allowBlank="1" showInputMessage="1" showErrorMessage="1" errorTitle="Should be negative number" error="Should be whole negative number or 0" sqref="C29:C32 C36 C42:C44 C48 C53" xr:uid="{91515195-B5F9-4EFC-A05D-352764685D8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zoomScale="90" zoomScaleNormal="90" workbookViewId="0"/>
  </sheetViews>
  <sheetFormatPr defaultColWidth="9.140625" defaultRowHeight="12.75"/>
  <cols>
    <col min="1" max="1" width="9.42578125" style="135" bestFit="1" customWidth="1"/>
    <col min="2" max="2" width="59" style="135" customWidth="1"/>
    <col min="3" max="3" width="16.7109375" style="135" bestFit="1" customWidth="1"/>
    <col min="4" max="4" width="14.5703125" style="135" bestFit="1" customWidth="1"/>
    <col min="5" max="5" width="9.28515625" style="135" bestFit="1" customWidth="1"/>
    <col min="6" max="6" width="8" style="135" customWidth="1"/>
    <col min="7" max="7" width="10.5703125" style="135" bestFit="1" customWidth="1"/>
    <col min="8" max="16384" width="9.140625" style="135"/>
  </cols>
  <sheetData>
    <row r="1" spans="1:7" ht="15">
      <c r="A1" s="133" t="s">
        <v>30</v>
      </c>
      <c r="B1" s="3" t="str">
        <f>'Info '!C2</f>
        <v>JSC Cartu Bank</v>
      </c>
    </row>
    <row r="2" spans="1:7" s="133" customFormat="1" ht="15.75" customHeight="1">
      <c r="A2" s="133" t="s">
        <v>31</v>
      </c>
      <c r="B2" s="414">
        <f>'1. key ratios '!B2</f>
        <v>45473</v>
      </c>
    </row>
    <row r="3" spans="1:7" s="133" customFormat="1" ht="15.75" customHeight="1"/>
    <row r="4" spans="1:7" ht="13.5" thickBot="1">
      <c r="A4" s="135" t="s">
        <v>280</v>
      </c>
      <c r="B4" s="192" t="s">
        <v>281</v>
      </c>
    </row>
    <row r="5" spans="1:7" s="140" customFormat="1" ht="12.75" customHeight="1">
      <c r="A5" s="235"/>
      <c r="B5" s="236" t="s">
        <v>284</v>
      </c>
      <c r="C5" s="185" t="s">
        <v>282</v>
      </c>
      <c r="D5" s="186" t="s">
        <v>283</v>
      </c>
    </row>
    <row r="6" spans="1:7" s="193" customFormat="1">
      <c r="A6" s="187">
        <v>1</v>
      </c>
      <c r="B6" s="231" t="s">
        <v>285</v>
      </c>
      <c r="C6" s="231"/>
      <c r="D6" s="188"/>
    </row>
    <row r="7" spans="1:7" s="193" customFormat="1">
      <c r="A7" s="189" t="s">
        <v>271</v>
      </c>
      <c r="B7" s="232" t="s">
        <v>286</v>
      </c>
      <c r="C7" s="423">
        <v>4.4999999999999998E-2</v>
      </c>
      <c r="D7" s="419">
        <v>69362253.691467524</v>
      </c>
      <c r="E7" s="492"/>
      <c r="F7" s="492"/>
      <c r="G7" s="492"/>
    </row>
    <row r="8" spans="1:7" s="193" customFormat="1">
      <c r="A8" s="189" t="s">
        <v>272</v>
      </c>
      <c r="B8" s="232" t="s">
        <v>287</v>
      </c>
      <c r="C8" s="423">
        <v>0.06</v>
      </c>
      <c r="D8" s="419">
        <v>92483004.921956703</v>
      </c>
      <c r="E8" s="492"/>
      <c r="F8" s="492"/>
      <c r="G8" s="492"/>
    </row>
    <row r="9" spans="1:7" s="193" customFormat="1">
      <c r="A9" s="189" t="s">
        <v>273</v>
      </c>
      <c r="B9" s="232" t="s">
        <v>288</v>
      </c>
      <c r="C9" s="423">
        <v>0.08</v>
      </c>
      <c r="D9" s="419">
        <v>123310673.22927561</v>
      </c>
      <c r="E9" s="492"/>
      <c r="F9" s="492"/>
      <c r="G9" s="492"/>
    </row>
    <row r="10" spans="1:7" s="193" customFormat="1">
      <c r="A10" s="187" t="s">
        <v>274</v>
      </c>
      <c r="B10" s="231" t="s">
        <v>289</v>
      </c>
      <c r="C10" s="393"/>
      <c r="D10" s="420"/>
      <c r="E10" s="492"/>
      <c r="F10" s="492"/>
      <c r="G10" s="492"/>
    </row>
    <row r="11" spans="1:7" s="194" customFormat="1">
      <c r="A11" s="190" t="s">
        <v>275</v>
      </c>
      <c r="B11" s="230" t="s">
        <v>354</v>
      </c>
      <c r="C11" s="423">
        <v>2.5000000000000001E-2</v>
      </c>
      <c r="D11" s="419">
        <v>38534585.384148628</v>
      </c>
      <c r="E11" s="492"/>
      <c r="F11" s="492"/>
      <c r="G11" s="492"/>
    </row>
    <row r="12" spans="1:7" s="194" customFormat="1">
      <c r="A12" s="190" t="s">
        <v>276</v>
      </c>
      <c r="B12" s="230" t="s">
        <v>290</v>
      </c>
      <c r="C12" s="423">
        <v>2.5000000000000001E-3</v>
      </c>
      <c r="D12" s="419">
        <v>3853458.5384148629</v>
      </c>
      <c r="E12" s="492"/>
      <c r="F12" s="492"/>
      <c r="G12" s="492"/>
    </row>
    <row r="13" spans="1:7" s="194" customFormat="1">
      <c r="A13" s="190" t="s">
        <v>277</v>
      </c>
      <c r="B13" s="230" t="s">
        <v>291</v>
      </c>
      <c r="C13" s="423">
        <v>0</v>
      </c>
      <c r="D13" s="419">
        <v>0</v>
      </c>
      <c r="E13" s="492"/>
      <c r="F13" s="492"/>
      <c r="G13" s="492"/>
    </row>
    <row r="14" spans="1:7" s="194" customFormat="1">
      <c r="A14" s="187" t="s">
        <v>278</v>
      </c>
      <c r="B14" s="231" t="s">
        <v>351</v>
      </c>
      <c r="C14" s="424"/>
      <c r="D14" s="420"/>
      <c r="E14" s="492"/>
      <c r="F14" s="492"/>
      <c r="G14" s="492"/>
    </row>
    <row r="15" spans="1:7" s="194" customFormat="1">
      <c r="A15" s="190">
        <v>3.1</v>
      </c>
      <c r="B15" s="230" t="s">
        <v>296</v>
      </c>
      <c r="C15" s="423">
        <v>0.11812604907969179</v>
      </c>
      <c r="D15" s="419">
        <v>182077532.97414058</v>
      </c>
      <c r="E15" s="492"/>
      <c r="F15" s="492"/>
      <c r="G15" s="492"/>
    </row>
    <row r="16" spans="1:7" s="194" customFormat="1">
      <c r="A16" s="190">
        <v>3.2</v>
      </c>
      <c r="B16" s="230" t="s">
        <v>297</v>
      </c>
      <c r="C16" s="423">
        <v>0.13779240681419336</v>
      </c>
      <c r="D16" s="419">
        <v>212390930.62675509</v>
      </c>
      <c r="E16" s="492"/>
      <c r="F16" s="492"/>
      <c r="G16" s="492"/>
    </row>
    <row r="17" spans="1:7" s="193" customFormat="1">
      <c r="A17" s="190">
        <v>3.3</v>
      </c>
      <c r="B17" s="230" t="s">
        <v>298</v>
      </c>
      <c r="C17" s="423">
        <v>0.16366919330695856</v>
      </c>
      <c r="D17" s="419">
        <v>252276980.16966888</v>
      </c>
      <c r="E17" s="492"/>
      <c r="F17" s="492"/>
      <c r="G17" s="492"/>
    </row>
    <row r="18" spans="1:7" s="140" customFormat="1" ht="12.75" customHeight="1">
      <c r="A18" s="233"/>
      <c r="B18" s="234" t="s">
        <v>350</v>
      </c>
      <c r="C18" s="393" t="s">
        <v>282</v>
      </c>
      <c r="D18" s="421" t="s">
        <v>283</v>
      </c>
      <c r="E18" s="492"/>
      <c r="F18" s="492"/>
      <c r="G18" s="492"/>
    </row>
    <row r="19" spans="1:7" s="193" customFormat="1">
      <c r="A19" s="191">
        <v>4</v>
      </c>
      <c r="B19" s="230" t="s">
        <v>292</v>
      </c>
      <c r="C19" s="423">
        <v>0.1906260490796918</v>
      </c>
      <c r="D19" s="419">
        <v>293827830.5881716</v>
      </c>
      <c r="E19" s="492"/>
      <c r="F19" s="492"/>
      <c r="G19" s="492"/>
    </row>
    <row r="20" spans="1:7" s="193" customFormat="1">
      <c r="A20" s="191">
        <v>5</v>
      </c>
      <c r="B20" s="230" t="s">
        <v>90</v>
      </c>
      <c r="C20" s="423">
        <v>0.22529240681419335</v>
      </c>
      <c r="D20" s="419">
        <v>347261979.47127527</v>
      </c>
      <c r="E20" s="492"/>
      <c r="F20" s="492"/>
      <c r="G20" s="492"/>
    </row>
    <row r="21" spans="1:7" s="193" customFormat="1" ht="13.5" thickBot="1">
      <c r="A21" s="195" t="s">
        <v>279</v>
      </c>
      <c r="B21" s="196" t="s">
        <v>293</v>
      </c>
      <c r="C21" s="425">
        <v>0.27116919330695854</v>
      </c>
      <c r="D21" s="422">
        <v>417975697.32150793</v>
      </c>
      <c r="E21" s="492"/>
      <c r="F21" s="492"/>
      <c r="G21" s="492"/>
    </row>
    <row r="23" spans="1:7" ht="51">
      <c r="B23" s="166" t="s">
        <v>353</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69"/>
  <sheetViews>
    <sheetView zoomScale="90" zoomScaleNormal="90" workbookViewId="0">
      <pane xSplit="1" ySplit="5" topLeftCell="B6" activePane="bottomRight" state="frozen"/>
      <selection pane="topRight"/>
      <selection pane="bottomLeft"/>
      <selection pane="bottomRight"/>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6" width="12.28515625" style="5" bestFit="1" customWidth="1"/>
    <col min="7" max="16384" width="9.140625" style="5"/>
  </cols>
  <sheetData>
    <row r="1" spans="1:6">
      <c r="A1" s="2" t="s">
        <v>30</v>
      </c>
      <c r="B1" s="3" t="str">
        <f>'Info '!C2</f>
        <v>JSC Cartu Bank</v>
      </c>
      <c r="E1" s="4"/>
      <c r="F1" s="4"/>
    </row>
    <row r="2" spans="1:6" s="2" customFormat="1" ht="15.75" customHeight="1">
      <c r="A2" s="2" t="s">
        <v>31</v>
      </c>
      <c r="B2" s="414">
        <f>'1. key ratios '!B2</f>
        <v>45473</v>
      </c>
    </row>
    <row r="3" spans="1:6" s="2" customFormat="1" ht="15.75" customHeight="1">
      <c r="A3" s="61"/>
    </row>
    <row r="4" spans="1:6" s="2" customFormat="1" ht="15.75" customHeight="1" thickBot="1">
      <c r="A4" s="2" t="s">
        <v>47</v>
      </c>
      <c r="B4" s="128" t="s">
        <v>178</v>
      </c>
      <c r="D4" s="14" t="s">
        <v>35</v>
      </c>
    </row>
    <row r="5" spans="1:6" ht="25.5">
      <c r="A5" s="132" t="s">
        <v>6</v>
      </c>
      <c r="B5" s="623" t="s">
        <v>218</v>
      </c>
      <c r="C5" s="624" t="s">
        <v>658</v>
      </c>
      <c r="D5" s="625" t="s">
        <v>49</v>
      </c>
    </row>
    <row r="6" spans="1:6" ht="15.75">
      <c r="A6" s="587">
        <v>1</v>
      </c>
      <c r="B6" s="613" t="s">
        <v>559</v>
      </c>
      <c r="C6" s="427">
        <f>SUM(C7:C9)</f>
        <v>670429736.54047513</v>
      </c>
      <c r="D6" s="626"/>
      <c r="E6" s="62"/>
      <c r="F6" s="432"/>
    </row>
    <row r="7" spans="1:6" ht="15.75">
      <c r="A7" s="587">
        <v>1.1000000000000001</v>
      </c>
      <c r="B7" s="283" t="s">
        <v>560</v>
      </c>
      <c r="C7" s="426">
        <v>24619353.135699999</v>
      </c>
      <c r="D7" s="626"/>
      <c r="E7" s="62"/>
      <c r="F7" s="432"/>
    </row>
    <row r="8" spans="1:6" ht="15.75">
      <c r="A8" s="587">
        <v>1.2</v>
      </c>
      <c r="B8" s="283" t="s">
        <v>561</v>
      </c>
      <c r="C8" s="426">
        <v>233527277.44563243</v>
      </c>
      <c r="D8" s="626"/>
      <c r="E8" s="62"/>
      <c r="F8" s="432"/>
    </row>
    <row r="9" spans="1:6" ht="15.75">
      <c r="A9" s="587">
        <v>1.3</v>
      </c>
      <c r="B9" s="283" t="s">
        <v>562</v>
      </c>
      <c r="C9" s="426">
        <v>412283105.95914274</v>
      </c>
      <c r="D9" s="626"/>
      <c r="E9" s="62"/>
      <c r="F9" s="432"/>
    </row>
    <row r="10" spans="1:6" ht="15.75">
      <c r="A10" s="587">
        <v>2</v>
      </c>
      <c r="B10" s="303" t="s">
        <v>563</v>
      </c>
      <c r="C10" s="426">
        <v>0</v>
      </c>
      <c r="D10" s="626"/>
      <c r="E10" s="62"/>
      <c r="F10" s="432"/>
    </row>
    <row r="11" spans="1:6" ht="15.75">
      <c r="A11" s="587">
        <v>2.1</v>
      </c>
      <c r="B11" s="282" t="s">
        <v>564</v>
      </c>
      <c r="C11" s="426">
        <v>0</v>
      </c>
      <c r="D11" s="627"/>
      <c r="E11" s="62"/>
      <c r="F11" s="432"/>
    </row>
    <row r="12" spans="1:6" ht="15.75">
      <c r="A12" s="587">
        <v>3</v>
      </c>
      <c r="B12" s="619" t="s">
        <v>565</v>
      </c>
      <c r="C12" s="426">
        <v>0</v>
      </c>
      <c r="D12" s="627"/>
      <c r="E12" s="62"/>
      <c r="F12" s="432"/>
    </row>
    <row r="13" spans="1:6" ht="15.75">
      <c r="A13" s="587">
        <v>4</v>
      </c>
      <c r="B13" s="288" t="s">
        <v>566</v>
      </c>
      <c r="C13" s="426">
        <v>0</v>
      </c>
      <c r="D13" s="627"/>
      <c r="E13" s="62"/>
      <c r="F13" s="432"/>
    </row>
    <row r="14" spans="1:6" ht="15.75">
      <c r="A14" s="587">
        <v>5</v>
      </c>
      <c r="B14" s="285" t="s">
        <v>567</v>
      </c>
      <c r="C14" s="621">
        <f>SUM(C15:C17)</f>
        <v>7300257.6699999999</v>
      </c>
      <c r="D14" s="627"/>
      <c r="E14" s="62"/>
      <c r="F14" s="432"/>
    </row>
    <row r="15" spans="1:6" ht="15.75">
      <c r="A15" s="587">
        <v>5.0999999999999996</v>
      </c>
      <c r="B15" s="620" t="s">
        <v>568</v>
      </c>
      <c r="C15" s="426">
        <v>168050</v>
      </c>
      <c r="D15" s="627"/>
      <c r="E15" s="62"/>
      <c r="F15" s="432"/>
    </row>
    <row r="16" spans="1:6" ht="15.75">
      <c r="A16" s="587">
        <v>5.2</v>
      </c>
      <c r="B16" s="620" t="s">
        <v>569</v>
      </c>
      <c r="C16" s="426">
        <v>7132207.6699999999</v>
      </c>
      <c r="D16" s="626"/>
      <c r="E16" s="62"/>
      <c r="F16" s="432"/>
    </row>
    <row r="17" spans="1:6" ht="15.75">
      <c r="A17" s="587">
        <v>5.3</v>
      </c>
      <c r="B17" s="304" t="s">
        <v>570</v>
      </c>
      <c r="C17" s="426">
        <v>0</v>
      </c>
      <c r="D17" s="626"/>
      <c r="E17" s="62"/>
      <c r="F17" s="432"/>
    </row>
    <row r="18" spans="1:6" ht="15.75">
      <c r="A18" s="587">
        <v>6</v>
      </c>
      <c r="B18" s="619" t="s">
        <v>571</v>
      </c>
      <c r="C18" s="427">
        <f>SUM(C19:C20)</f>
        <v>928708739.57552397</v>
      </c>
      <c r="D18" s="626"/>
      <c r="E18" s="62"/>
      <c r="F18" s="432"/>
    </row>
    <row r="19" spans="1:6" ht="15.75">
      <c r="A19" s="587">
        <v>6.1</v>
      </c>
      <c r="B19" s="620" t="s">
        <v>569</v>
      </c>
      <c r="C19" s="426">
        <v>55617814.644951656</v>
      </c>
      <c r="D19" s="626"/>
      <c r="E19" s="62"/>
      <c r="F19" s="432"/>
    </row>
    <row r="20" spans="1:6" ht="15.75">
      <c r="A20" s="587">
        <v>6.2</v>
      </c>
      <c r="B20" s="304" t="s">
        <v>570</v>
      </c>
      <c r="C20" s="426">
        <v>873090924.93057227</v>
      </c>
      <c r="D20" s="626"/>
      <c r="E20" s="62"/>
      <c r="F20" s="432"/>
    </row>
    <row r="21" spans="1:6" ht="15.75">
      <c r="A21" s="587">
        <v>7</v>
      </c>
      <c r="B21" s="303" t="s">
        <v>572</v>
      </c>
      <c r="C21" s="427">
        <v>9522300</v>
      </c>
      <c r="D21" s="626"/>
      <c r="E21" s="62"/>
      <c r="F21" s="432"/>
    </row>
    <row r="22" spans="1:6" ht="15.75">
      <c r="A22" s="587">
        <v>8</v>
      </c>
      <c r="B22" s="303" t="s">
        <v>573</v>
      </c>
      <c r="C22" s="427">
        <v>0</v>
      </c>
      <c r="D22" s="626"/>
      <c r="E22" s="62"/>
      <c r="F22" s="432"/>
    </row>
    <row r="23" spans="1:6" ht="15.75">
      <c r="A23" s="587">
        <v>9</v>
      </c>
      <c r="B23" s="288" t="s">
        <v>574</v>
      </c>
      <c r="C23" s="427">
        <f>SUM(C24:C25)</f>
        <v>19307480.801769372</v>
      </c>
      <c r="D23" s="628"/>
      <c r="E23" s="62"/>
      <c r="F23" s="432"/>
    </row>
    <row r="24" spans="1:6" ht="15.75">
      <c r="A24" s="587">
        <v>9.1</v>
      </c>
      <c r="B24" s="620" t="s">
        <v>575</v>
      </c>
      <c r="C24" s="426">
        <v>19307480.801769372</v>
      </c>
      <c r="D24" s="626"/>
      <c r="E24" s="62"/>
      <c r="F24" s="432"/>
    </row>
    <row r="25" spans="1:6" ht="15.75">
      <c r="A25" s="587">
        <v>9.1999999999999993</v>
      </c>
      <c r="B25" s="620" t="s">
        <v>576</v>
      </c>
      <c r="C25" s="426">
        <v>0</v>
      </c>
      <c r="D25" s="629"/>
      <c r="E25" s="62"/>
      <c r="F25" s="432"/>
    </row>
    <row r="26" spans="1:6" ht="15.75">
      <c r="A26" s="587">
        <v>10</v>
      </c>
      <c r="B26" s="288" t="s">
        <v>577</v>
      </c>
      <c r="C26" s="427">
        <f>SUM(C27:C28)</f>
        <v>8474588.3999999985</v>
      </c>
      <c r="D26" s="630" t="s">
        <v>733</v>
      </c>
      <c r="E26" s="62"/>
      <c r="F26" s="432"/>
    </row>
    <row r="27" spans="1:6" ht="15.75">
      <c r="A27" s="587">
        <v>10.1</v>
      </c>
      <c r="B27" s="620" t="s">
        <v>578</v>
      </c>
      <c r="C27" s="426">
        <v>0</v>
      </c>
      <c r="D27" s="626"/>
      <c r="E27" s="62"/>
      <c r="F27" s="432"/>
    </row>
    <row r="28" spans="1:6" ht="15.75">
      <c r="A28" s="587">
        <v>10.199999999999999</v>
      </c>
      <c r="B28" s="620" t="s">
        <v>579</v>
      </c>
      <c r="C28" s="426">
        <v>8474588.3999999985</v>
      </c>
      <c r="D28" s="626"/>
      <c r="E28" s="62"/>
      <c r="F28" s="432"/>
    </row>
    <row r="29" spans="1:6" ht="15.75">
      <c r="A29" s="587">
        <v>11</v>
      </c>
      <c r="B29" s="288" t="s">
        <v>580</v>
      </c>
      <c r="C29" s="426">
        <v>1525819.2746986602</v>
      </c>
      <c r="D29" s="626"/>
      <c r="E29" s="62"/>
      <c r="F29" s="432"/>
    </row>
    <row r="30" spans="1:6" ht="15.75">
      <c r="A30" s="587">
        <v>11.1</v>
      </c>
      <c r="B30" s="620" t="s">
        <v>581</v>
      </c>
      <c r="C30" s="426">
        <v>1525819.2746986602</v>
      </c>
      <c r="D30" s="626"/>
      <c r="E30" s="62"/>
      <c r="F30" s="432"/>
    </row>
    <row r="31" spans="1:6" ht="15.75">
      <c r="A31" s="587">
        <v>11.2</v>
      </c>
      <c r="B31" s="620" t="s">
        <v>582</v>
      </c>
      <c r="C31" s="426">
        <v>0</v>
      </c>
      <c r="D31" s="626"/>
      <c r="E31" s="62"/>
      <c r="F31" s="432"/>
    </row>
    <row r="32" spans="1:6" ht="15.75">
      <c r="A32" s="587">
        <v>13</v>
      </c>
      <c r="B32" s="288" t="s">
        <v>583</v>
      </c>
      <c r="C32" s="427">
        <v>94573921.581255868</v>
      </c>
      <c r="D32" s="626"/>
      <c r="E32" s="62"/>
      <c r="F32" s="432"/>
    </row>
    <row r="33" spans="1:6" ht="15.75">
      <c r="A33" s="587">
        <v>13.1</v>
      </c>
      <c r="B33" s="617" t="s">
        <v>584</v>
      </c>
      <c r="C33" s="426">
        <v>90973971.317155898</v>
      </c>
      <c r="D33" s="626"/>
      <c r="E33" s="62"/>
      <c r="F33" s="432"/>
    </row>
    <row r="34" spans="1:6" ht="15.75">
      <c r="A34" s="587">
        <v>13.2</v>
      </c>
      <c r="B34" s="617" t="s">
        <v>585</v>
      </c>
      <c r="C34" s="426">
        <v>0</v>
      </c>
      <c r="D34" s="626"/>
      <c r="E34" s="62"/>
      <c r="F34" s="432"/>
    </row>
    <row r="35" spans="1:6" ht="15.75">
      <c r="A35" s="587">
        <v>14</v>
      </c>
      <c r="B35" s="288" t="s">
        <v>586</v>
      </c>
      <c r="C35" s="427">
        <f>SUM(C6,C10,C12,C13,C14,C18,C21,C22,C23,C26,C29,C32)</f>
        <v>1739842843.8437231</v>
      </c>
      <c r="D35" s="626"/>
      <c r="E35" s="62"/>
      <c r="F35" s="432"/>
    </row>
    <row r="36" spans="1:6" ht="15.75">
      <c r="A36" s="587"/>
      <c r="B36" s="286" t="s">
        <v>587</v>
      </c>
      <c r="C36" s="622"/>
      <c r="D36" s="626"/>
      <c r="E36" s="62"/>
      <c r="F36" s="432"/>
    </row>
    <row r="37" spans="1:6" ht="15.75">
      <c r="A37" s="587">
        <v>15</v>
      </c>
      <c r="B37" s="303" t="s">
        <v>588</v>
      </c>
      <c r="C37" s="427">
        <v>0</v>
      </c>
      <c r="D37" s="629"/>
      <c r="E37" s="62"/>
      <c r="F37" s="432"/>
    </row>
    <row r="38" spans="1:6" ht="15.75">
      <c r="A38" s="587">
        <v>15.1</v>
      </c>
      <c r="B38" s="282" t="s">
        <v>564</v>
      </c>
      <c r="C38" s="426">
        <v>0</v>
      </c>
      <c r="D38" s="626"/>
      <c r="E38" s="62"/>
      <c r="F38" s="432"/>
    </row>
    <row r="39" spans="1:6" ht="15.75">
      <c r="A39" s="587">
        <v>16</v>
      </c>
      <c r="B39" s="303" t="s">
        <v>589</v>
      </c>
      <c r="C39" s="427">
        <v>0</v>
      </c>
      <c r="D39" s="626"/>
      <c r="E39" s="62"/>
      <c r="F39" s="432"/>
    </row>
    <row r="40" spans="1:6" ht="15.75">
      <c r="A40" s="587">
        <v>17</v>
      </c>
      <c r="B40" s="303" t="s">
        <v>590</v>
      </c>
      <c r="C40" s="427">
        <f>SUM(C41:C44)</f>
        <v>1223934795.2650642</v>
      </c>
      <c r="D40" s="626"/>
      <c r="E40" s="62"/>
      <c r="F40" s="432"/>
    </row>
    <row r="41" spans="1:6" ht="15.75">
      <c r="A41" s="587">
        <v>17.100000000000001</v>
      </c>
      <c r="B41" s="301" t="s">
        <v>591</v>
      </c>
      <c r="C41" s="426">
        <v>1216735589.359</v>
      </c>
      <c r="D41" s="626"/>
      <c r="E41" s="62"/>
      <c r="F41" s="432"/>
    </row>
    <row r="42" spans="1:6" ht="15.75">
      <c r="A42" s="587">
        <v>17.2</v>
      </c>
      <c r="B42" s="283" t="s">
        <v>592</v>
      </c>
      <c r="C42" s="426">
        <v>0</v>
      </c>
      <c r="D42" s="626"/>
      <c r="E42" s="62"/>
      <c r="F42" s="432"/>
    </row>
    <row r="43" spans="1:6" ht="15.75">
      <c r="A43" s="587">
        <v>17.3</v>
      </c>
      <c r="B43" s="301" t="s">
        <v>593</v>
      </c>
      <c r="C43" s="426">
        <v>0</v>
      </c>
      <c r="D43" s="626"/>
      <c r="E43" s="62"/>
      <c r="F43" s="432"/>
    </row>
    <row r="44" spans="1:6" ht="15.75">
      <c r="A44" s="587">
        <v>17.399999999999999</v>
      </c>
      <c r="B44" s="301" t="s">
        <v>594</v>
      </c>
      <c r="C44" s="426">
        <v>7199205.9060641928</v>
      </c>
      <c r="D44" s="626"/>
      <c r="E44" s="62"/>
      <c r="F44" s="432"/>
    </row>
    <row r="45" spans="1:6" ht="15.75">
      <c r="A45" s="587">
        <v>18</v>
      </c>
      <c r="B45" s="288" t="s">
        <v>595</v>
      </c>
      <c r="C45" s="427">
        <v>298557.93347679742</v>
      </c>
      <c r="D45" s="626"/>
      <c r="E45" s="62"/>
      <c r="F45" s="432"/>
    </row>
    <row r="46" spans="1:6" ht="15.75">
      <c r="A46" s="587">
        <v>19</v>
      </c>
      <c r="B46" s="288" t="s">
        <v>596</v>
      </c>
      <c r="C46" s="427">
        <v>2089720.4413551635</v>
      </c>
      <c r="D46" s="631"/>
      <c r="E46" s="62"/>
      <c r="F46" s="432"/>
    </row>
    <row r="47" spans="1:6" ht="15.75">
      <c r="A47" s="587">
        <v>19.100000000000001</v>
      </c>
      <c r="B47" s="302" t="s">
        <v>597</v>
      </c>
      <c r="C47" s="426">
        <v>0</v>
      </c>
      <c r="D47" s="631"/>
      <c r="E47" s="62"/>
      <c r="F47" s="432"/>
    </row>
    <row r="48" spans="1:6" ht="15.75">
      <c r="A48" s="587">
        <v>19.2</v>
      </c>
      <c r="B48" s="302" t="s">
        <v>598</v>
      </c>
      <c r="C48" s="426">
        <v>2089720.4413551635</v>
      </c>
      <c r="D48" s="631"/>
      <c r="E48" s="62"/>
      <c r="F48" s="432"/>
    </row>
    <row r="49" spans="1:6" ht="15.75">
      <c r="A49" s="587">
        <v>20</v>
      </c>
      <c r="B49" s="284" t="s">
        <v>599</v>
      </c>
      <c r="C49" s="427">
        <v>85763372.543099776</v>
      </c>
      <c r="D49" s="630" t="s">
        <v>734</v>
      </c>
      <c r="E49" s="62"/>
      <c r="F49" s="432"/>
    </row>
    <row r="50" spans="1:6" ht="15.75">
      <c r="A50" s="587">
        <v>21</v>
      </c>
      <c r="B50" s="303" t="s">
        <v>600</v>
      </c>
      <c r="C50" s="427">
        <v>657445.83339999977</v>
      </c>
      <c r="D50" s="631"/>
      <c r="E50" s="62"/>
      <c r="F50" s="432"/>
    </row>
    <row r="51" spans="1:6" ht="15.75">
      <c r="A51" s="587">
        <v>21.1</v>
      </c>
      <c r="B51" s="283" t="s">
        <v>601</v>
      </c>
      <c r="C51" s="429">
        <v>0</v>
      </c>
      <c r="D51" s="631"/>
      <c r="E51" s="62"/>
      <c r="F51" s="432"/>
    </row>
    <row r="52" spans="1:6" ht="15.75">
      <c r="A52" s="587">
        <v>22</v>
      </c>
      <c r="B52" s="285" t="s">
        <v>602</v>
      </c>
      <c r="C52" s="428">
        <f>SUM(C37,C39,C40,C45,C46,C49,C50)</f>
        <v>1312743892.016396</v>
      </c>
      <c r="D52" s="631"/>
      <c r="E52" s="62"/>
      <c r="F52" s="432"/>
    </row>
    <row r="53" spans="1:6" ht="15.75">
      <c r="A53" s="587"/>
      <c r="B53" s="286" t="s">
        <v>603</v>
      </c>
      <c r="C53" s="430">
        <v>0</v>
      </c>
      <c r="D53" s="631"/>
      <c r="E53" s="62"/>
      <c r="F53" s="432"/>
    </row>
    <row r="54" spans="1:6" ht="15.75">
      <c r="A54" s="587">
        <v>23</v>
      </c>
      <c r="B54" s="284" t="s">
        <v>604</v>
      </c>
      <c r="C54" s="427">
        <v>114430000</v>
      </c>
      <c r="D54" s="630" t="s">
        <v>735</v>
      </c>
      <c r="E54" s="62"/>
      <c r="F54" s="432"/>
    </row>
    <row r="55" spans="1:6" ht="15.75">
      <c r="A55" s="587">
        <v>24</v>
      </c>
      <c r="B55" s="284" t="s">
        <v>605</v>
      </c>
      <c r="C55" s="427">
        <v>0</v>
      </c>
      <c r="D55" s="631"/>
      <c r="E55" s="62"/>
      <c r="F55" s="432"/>
    </row>
    <row r="56" spans="1:6" ht="15.75">
      <c r="A56" s="587">
        <v>25</v>
      </c>
      <c r="B56" s="288" t="s">
        <v>606</v>
      </c>
      <c r="C56" s="427">
        <v>0</v>
      </c>
      <c r="D56" s="631"/>
      <c r="E56" s="62"/>
      <c r="F56" s="432"/>
    </row>
    <row r="57" spans="1:6" ht="15.75">
      <c r="A57" s="587">
        <v>26</v>
      </c>
      <c r="B57" s="288" t="s">
        <v>607</v>
      </c>
      <c r="C57" s="427">
        <v>0</v>
      </c>
      <c r="D57" s="631"/>
      <c r="E57" s="62"/>
      <c r="F57" s="432"/>
    </row>
    <row r="58" spans="1:6" ht="15.75">
      <c r="A58" s="587">
        <v>27</v>
      </c>
      <c r="B58" s="288" t="s">
        <v>608</v>
      </c>
      <c r="C58" s="427">
        <f>SUM(C59:C60)</f>
        <v>25763611.367281228</v>
      </c>
      <c r="D58" s="631"/>
      <c r="E58" s="62"/>
      <c r="F58" s="432"/>
    </row>
    <row r="59" spans="1:6" ht="15.75">
      <c r="A59" s="587">
        <v>27.1</v>
      </c>
      <c r="B59" s="301" t="s">
        <v>609</v>
      </c>
      <c r="C59" s="426">
        <v>25763611.367281228</v>
      </c>
      <c r="D59" s="630" t="s">
        <v>736</v>
      </c>
      <c r="E59" s="62"/>
      <c r="F59" s="432"/>
    </row>
    <row r="60" spans="1:6" ht="15.75">
      <c r="A60" s="587">
        <v>27.2</v>
      </c>
      <c r="B60" s="301" t="s">
        <v>610</v>
      </c>
      <c r="C60" s="426">
        <v>0</v>
      </c>
      <c r="D60" s="631"/>
      <c r="E60" s="62"/>
      <c r="F60" s="432"/>
    </row>
    <row r="61" spans="1:6" ht="15.75">
      <c r="A61" s="587">
        <v>28</v>
      </c>
      <c r="B61" s="287" t="s">
        <v>611</v>
      </c>
      <c r="C61" s="427">
        <v>0</v>
      </c>
      <c r="D61" s="631"/>
      <c r="E61" s="62"/>
      <c r="F61" s="432"/>
    </row>
    <row r="62" spans="1:6" ht="15.75">
      <c r="A62" s="587">
        <v>29</v>
      </c>
      <c r="B62" s="288" t="s">
        <v>612</v>
      </c>
      <c r="C62" s="427">
        <f>SUM(C63:C65)</f>
        <v>94455.840627333557</v>
      </c>
      <c r="D62" s="631"/>
      <c r="E62" s="62"/>
      <c r="F62" s="432"/>
    </row>
    <row r="63" spans="1:6" ht="15.75">
      <c r="A63" s="587">
        <v>29.1</v>
      </c>
      <c r="B63" s="304" t="s">
        <v>613</v>
      </c>
      <c r="C63" s="426">
        <v>0</v>
      </c>
      <c r="D63" s="631"/>
      <c r="E63" s="62"/>
      <c r="F63" s="432"/>
    </row>
    <row r="64" spans="1:6" ht="15.75">
      <c r="A64" s="587">
        <v>29.2</v>
      </c>
      <c r="B64" s="302" t="s">
        <v>614</v>
      </c>
      <c r="C64" s="426">
        <v>0</v>
      </c>
      <c r="D64" s="631"/>
      <c r="E64" s="62"/>
      <c r="F64" s="432"/>
    </row>
    <row r="65" spans="1:6" ht="15.75">
      <c r="A65" s="587">
        <v>29.3</v>
      </c>
      <c r="B65" s="302" t="s">
        <v>615</v>
      </c>
      <c r="C65" s="426">
        <v>94455.840627333557</v>
      </c>
      <c r="D65" s="630" t="s">
        <v>737</v>
      </c>
      <c r="E65" s="62"/>
      <c r="F65" s="432"/>
    </row>
    <row r="66" spans="1:6" ht="15.75">
      <c r="A66" s="587">
        <v>30</v>
      </c>
      <c r="B66" s="288" t="s">
        <v>616</v>
      </c>
      <c r="C66" s="427">
        <v>286810888.62481862</v>
      </c>
      <c r="D66" s="630" t="s">
        <v>738</v>
      </c>
      <c r="E66" s="62"/>
      <c r="F66" s="432"/>
    </row>
    <row r="67" spans="1:6" ht="15.75">
      <c r="A67" s="587">
        <v>31</v>
      </c>
      <c r="B67" s="305" t="s">
        <v>617</v>
      </c>
      <c r="C67" s="427">
        <f>SUM(C54,C55,C56,C57,C58,C61,C62,C66)</f>
        <v>427098955.83272719</v>
      </c>
      <c r="D67" s="631"/>
      <c r="E67" s="62"/>
      <c r="F67" s="432"/>
    </row>
    <row r="68" spans="1:6" ht="16.5" thickBot="1">
      <c r="A68" s="589">
        <v>32</v>
      </c>
      <c r="B68" s="632" t="s">
        <v>618</v>
      </c>
      <c r="C68" s="633">
        <f>SUM(C52,C67)</f>
        <v>1739842847.8491232</v>
      </c>
      <c r="D68" s="634"/>
      <c r="E68" s="62"/>
      <c r="F68" s="432"/>
    </row>
    <row r="69" spans="1:6">
      <c r="E69" s="62"/>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42"/>
  <sheetViews>
    <sheetView zoomScale="90" zoomScaleNormal="90" workbookViewId="0"/>
  </sheetViews>
  <sheetFormatPr defaultColWidth="9.140625" defaultRowHeight="12.75"/>
  <cols>
    <col min="1" max="1" width="10.5703125" style="4" bestFit="1" customWidth="1"/>
    <col min="2" max="2" width="95" style="4" customWidth="1"/>
    <col min="3" max="3" width="15" style="4" bestFit="1" customWidth="1"/>
    <col min="4" max="4" width="16.5703125" style="4" bestFit="1" customWidth="1"/>
    <col min="5" max="5" width="15" style="4" bestFit="1" customWidth="1"/>
    <col min="6" max="6" width="16.5703125" style="4" bestFit="1" customWidth="1"/>
    <col min="7" max="7" width="13.140625" style="4" bestFit="1" customWidth="1"/>
    <col min="8" max="8" width="13.42578125" style="4" bestFit="1" customWidth="1"/>
    <col min="9" max="9" width="15" style="4" bestFit="1" customWidth="1"/>
    <col min="10" max="10" width="13.42578125" style="4" bestFit="1" customWidth="1"/>
    <col min="11" max="11" width="13.140625" style="4" bestFit="1" customWidth="1"/>
    <col min="12" max="12" width="13.140625" style="13" bestFit="1" customWidth="1"/>
    <col min="13" max="13" width="16.5703125" style="13" bestFit="1" customWidth="1"/>
    <col min="14" max="14" width="14" style="13" bestFit="1" customWidth="1"/>
    <col min="15" max="16" width="13.140625" style="13" bestFit="1" customWidth="1"/>
    <col min="17" max="17" width="14.7109375" style="13" customWidth="1"/>
    <col min="18" max="18" width="13.140625" style="13" bestFit="1" customWidth="1"/>
    <col min="19" max="19" width="34.85546875" style="13" customWidth="1"/>
    <col min="20" max="16384" width="9.140625" style="13"/>
  </cols>
  <sheetData>
    <row r="1" spans="1:19">
      <c r="A1" s="2" t="s">
        <v>30</v>
      </c>
      <c r="B1" s="3" t="str">
        <f>'Info '!C2</f>
        <v>JSC Cartu Bank</v>
      </c>
    </row>
    <row r="2" spans="1:19">
      <c r="A2" s="2" t="s">
        <v>31</v>
      </c>
      <c r="B2" s="414">
        <f>'1. key ratios '!B2</f>
        <v>45473</v>
      </c>
    </row>
    <row r="4" spans="1:19" ht="26.25" thickBot="1">
      <c r="A4" s="4" t="s">
        <v>146</v>
      </c>
      <c r="B4" s="160" t="s">
        <v>251</v>
      </c>
    </row>
    <row r="5" spans="1:19" s="152" customFormat="1">
      <c r="A5" s="147"/>
      <c r="B5" s="148"/>
      <c r="C5" s="149" t="s">
        <v>0</v>
      </c>
      <c r="D5" s="149" t="s">
        <v>1</v>
      </c>
      <c r="E5" s="149" t="s">
        <v>2</v>
      </c>
      <c r="F5" s="149" t="s">
        <v>3</v>
      </c>
      <c r="G5" s="149" t="s">
        <v>4</v>
      </c>
      <c r="H5" s="149" t="s">
        <v>5</v>
      </c>
      <c r="I5" s="149" t="s">
        <v>8</v>
      </c>
      <c r="J5" s="149" t="s">
        <v>9</v>
      </c>
      <c r="K5" s="149" t="s">
        <v>10</v>
      </c>
      <c r="L5" s="149" t="s">
        <v>11</v>
      </c>
      <c r="M5" s="149" t="s">
        <v>12</v>
      </c>
      <c r="N5" s="149" t="s">
        <v>13</v>
      </c>
      <c r="O5" s="149" t="s">
        <v>235</v>
      </c>
      <c r="P5" s="149" t="s">
        <v>236</v>
      </c>
      <c r="Q5" s="149" t="s">
        <v>237</v>
      </c>
      <c r="R5" s="150" t="s">
        <v>238</v>
      </c>
      <c r="S5" s="151" t="s">
        <v>239</v>
      </c>
    </row>
    <row r="6" spans="1:19" s="152" customFormat="1" ht="99" customHeight="1">
      <c r="A6" s="153"/>
      <c r="B6" s="699" t="s">
        <v>240</v>
      </c>
      <c r="C6" s="695">
        <v>0</v>
      </c>
      <c r="D6" s="696"/>
      <c r="E6" s="695">
        <v>0.2</v>
      </c>
      <c r="F6" s="696"/>
      <c r="G6" s="695">
        <v>0.35</v>
      </c>
      <c r="H6" s="696"/>
      <c r="I6" s="695">
        <v>0.5</v>
      </c>
      <c r="J6" s="696"/>
      <c r="K6" s="695">
        <v>0.75</v>
      </c>
      <c r="L6" s="696"/>
      <c r="M6" s="695">
        <v>1</v>
      </c>
      <c r="N6" s="696"/>
      <c r="O6" s="695">
        <v>1.5</v>
      </c>
      <c r="P6" s="696"/>
      <c r="Q6" s="695">
        <v>2.5</v>
      </c>
      <c r="R6" s="696"/>
      <c r="S6" s="697" t="s">
        <v>145</v>
      </c>
    </row>
    <row r="7" spans="1:19" s="152" customFormat="1" ht="30.75" customHeight="1">
      <c r="A7" s="153"/>
      <c r="B7" s="700"/>
      <c r="C7" s="612" t="s">
        <v>148</v>
      </c>
      <c r="D7" s="612" t="s">
        <v>147</v>
      </c>
      <c r="E7" s="612" t="s">
        <v>148</v>
      </c>
      <c r="F7" s="612" t="s">
        <v>147</v>
      </c>
      <c r="G7" s="612" t="s">
        <v>148</v>
      </c>
      <c r="H7" s="612" t="s">
        <v>147</v>
      </c>
      <c r="I7" s="612" t="s">
        <v>148</v>
      </c>
      <c r="J7" s="612" t="s">
        <v>147</v>
      </c>
      <c r="K7" s="612" t="s">
        <v>148</v>
      </c>
      <c r="L7" s="612" t="s">
        <v>147</v>
      </c>
      <c r="M7" s="612" t="s">
        <v>148</v>
      </c>
      <c r="N7" s="612" t="s">
        <v>147</v>
      </c>
      <c r="O7" s="612" t="s">
        <v>148</v>
      </c>
      <c r="P7" s="612" t="s">
        <v>147</v>
      </c>
      <c r="Q7" s="612" t="s">
        <v>148</v>
      </c>
      <c r="R7" s="612" t="s">
        <v>147</v>
      </c>
      <c r="S7" s="698"/>
    </row>
    <row r="8" spans="1:19">
      <c r="A8" s="63">
        <v>1</v>
      </c>
      <c r="B8" s="635" t="s">
        <v>51</v>
      </c>
      <c r="C8" s="400">
        <v>49908366.33362449</v>
      </c>
      <c r="D8" s="400">
        <v>0</v>
      </c>
      <c r="E8" s="400">
        <v>0</v>
      </c>
      <c r="F8" s="400">
        <v>0</v>
      </c>
      <c r="G8" s="400">
        <v>0</v>
      </c>
      <c r="H8" s="400">
        <v>0</v>
      </c>
      <c r="I8" s="400">
        <v>0</v>
      </c>
      <c r="J8" s="400">
        <v>0</v>
      </c>
      <c r="K8" s="400">
        <v>0</v>
      </c>
      <c r="L8" s="400">
        <v>0</v>
      </c>
      <c r="M8" s="400">
        <v>212545257.23563239</v>
      </c>
      <c r="N8" s="400">
        <v>0</v>
      </c>
      <c r="O8" s="400">
        <v>0</v>
      </c>
      <c r="P8" s="400">
        <v>0</v>
      </c>
      <c r="Q8" s="400">
        <v>0</v>
      </c>
      <c r="R8" s="400">
        <v>0</v>
      </c>
      <c r="S8" s="263">
        <v>212545257.23563239</v>
      </c>
    </row>
    <row r="9" spans="1:19">
      <c r="A9" s="63">
        <v>2</v>
      </c>
      <c r="B9" s="635" t="s">
        <v>52</v>
      </c>
      <c r="C9" s="400">
        <v>0</v>
      </c>
      <c r="D9" s="400">
        <v>0</v>
      </c>
      <c r="E9" s="400">
        <v>0</v>
      </c>
      <c r="F9" s="400">
        <v>0</v>
      </c>
      <c r="G9" s="400">
        <v>0</v>
      </c>
      <c r="H9" s="400">
        <v>0</v>
      </c>
      <c r="I9" s="400">
        <v>0</v>
      </c>
      <c r="J9" s="400">
        <v>0</v>
      </c>
      <c r="K9" s="400">
        <v>0</v>
      </c>
      <c r="L9" s="400">
        <v>0</v>
      </c>
      <c r="M9" s="400">
        <v>0</v>
      </c>
      <c r="N9" s="400">
        <v>0</v>
      </c>
      <c r="O9" s="400">
        <v>0</v>
      </c>
      <c r="P9" s="400">
        <v>0</v>
      </c>
      <c r="Q9" s="400">
        <v>0</v>
      </c>
      <c r="R9" s="400">
        <v>0</v>
      </c>
      <c r="S9" s="263">
        <v>0</v>
      </c>
    </row>
    <row r="10" spans="1:19">
      <c r="A10" s="63">
        <v>3</v>
      </c>
      <c r="B10" s="635" t="s">
        <v>164</v>
      </c>
      <c r="C10" s="400">
        <v>0</v>
      </c>
      <c r="D10" s="400">
        <v>0</v>
      </c>
      <c r="E10" s="400">
        <v>0</v>
      </c>
      <c r="F10" s="400">
        <v>0</v>
      </c>
      <c r="G10" s="400">
        <v>0</v>
      </c>
      <c r="H10" s="400">
        <v>0</v>
      </c>
      <c r="I10" s="400">
        <v>0</v>
      </c>
      <c r="J10" s="400">
        <v>0</v>
      </c>
      <c r="K10" s="400">
        <v>0</v>
      </c>
      <c r="L10" s="400">
        <v>0</v>
      </c>
      <c r="M10" s="400">
        <v>0</v>
      </c>
      <c r="N10" s="400">
        <v>0</v>
      </c>
      <c r="O10" s="400">
        <v>0</v>
      </c>
      <c r="P10" s="400">
        <v>0</v>
      </c>
      <c r="Q10" s="400">
        <v>0</v>
      </c>
      <c r="R10" s="400">
        <v>0</v>
      </c>
      <c r="S10" s="263">
        <v>0</v>
      </c>
    </row>
    <row r="11" spans="1:19">
      <c r="A11" s="63">
        <v>4</v>
      </c>
      <c r="B11" s="635" t="s">
        <v>53</v>
      </c>
      <c r="C11" s="400">
        <v>0</v>
      </c>
      <c r="D11" s="400">
        <v>0</v>
      </c>
      <c r="E11" s="400">
        <v>0</v>
      </c>
      <c r="F11" s="400">
        <v>0</v>
      </c>
      <c r="G11" s="400">
        <v>0</v>
      </c>
      <c r="H11" s="400">
        <v>0</v>
      </c>
      <c r="I11" s="400">
        <v>0</v>
      </c>
      <c r="J11" s="400">
        <v>0</v>
      </c>
      <c r="K11" s="400">
        <v>0</v>
      </c>
      <c r="L11" s="400">
        <v>0</v>
      </c>
      <c r="M11" s="400">
        <v>0</v>
      </c>
      <c r="N11" s="400">
        <v>0</v>
      </c>
      <c r="O11" s="400">
        <v>0</v>
      </c>
      <c r="P11" s="400">
        <v>0</v>
      </c>
      <c r="Q11" s="400">
        <v>0</v>
      </c>
      <c r="R11" s="400">
        <v>0</v>
      </c>
      <c r="S11" s="263">
        <v>0</v>
      </c>
    </row>
    <row r="12" spans="1:19">
      <c r="A12" s="63">
        <v>5</v>
      </c>
      <c r="B12" s="635" t="s">
        <v>54</v>
      </c>
      <c r="C12" s="400">
        <v>0</v>
      </c>
      <c r="D12" s="400">
        <v>0</v>
      </c>
      <c r="E12" s="400">
        <v>0</v>
      </c>
      <c r="F12" s="400">
        <v>0</v>
      </c>
      <c r="G12" s="400">
        <v>0</v>
      </c>
      <c r="H12" s="400">
        <v>0</v>
      </c>
      <c r="I12" s="400">
        <v>0</v>
      </c>
      <c r="J12" s="400">
        <v>0</v>
      </c>
      <c r="K12" s="400">
        <v>0</v>
      </c>
      <c r="L12" s="400">
        <v>0</v>
      </c>
      <c r="M12" s="400">
        <v>0</v>
      </c>
      <c r="N12" s="400">
        <v>0</v>
      </c>
      <c r="O12" s="400">
        <v>0</v>
      </c>
      <c r="P12" s="400">
        <v>0</v>
      </c>
      <c r="Q12" s="400">
        <v>0</v>
      </c>
      <c r="R12" s="400">
        <v>0</v>
      </c>
      <c r="S12" s="263">
        <v>0</v>
      </c>
    </row>
    <row r="13" spans="1:19">
      <c r="A13" s="63">
        <v>6</v>
      </c>
      <c r="B13" s="635" t="s">
        <v>55</v>
      </c>
      <c r="C13" s="400">
        <v>0</v>
      </c>
      <c r="D13" s="400">
        <v>0</v>
      </c>
      <c r="E13" s="400">
        <v>354883177.22044396</v>
      </c>
      <c r="F13" s="400">
        <v>0</v>
      </c>
      <c r="G13" s="400">
        <v>0</v>
      </c>
      <c r="H13" s="400">
        <v>0</v>
      </c>
      <c r="I13" s="400">
        <v>57399928.73869884</v>
      </c>
      <c r="J13" s="400">
        <v>0</v>
      </c>
      <c r="K13" s="400">
        <v>0</v>
      </c>
      <c r="L13" s="400">
        <v>0</v>
      </c>
      <c r="M13" s="400">
        <v>0</v>
      </c>
      <c r="N13" s="400">
        <v>0</v>
      </c>
      <c r="O13" s="400">
        <v>0</v>
      </c>
      <c r="P13" s="400">
        <v>0</v>
      </c>
      <c r="Q13" s="400">
        <v>0</v>
      </c>
      <c r="R13" s="400">
        <v>0</v>
      </c>
      <c r="S13" s="263">
        <v>99676599.813438222</v>
      </c>
    </row>
    <row r="14" spans="1:19">
      <c r="A14" s="63">
        <v>7</v>
      </c>
      <c r="B14" s="635" t="s">
        <v>56</v>
      </c>
      <c r="C14" s="400">
        <v>0</v>
      </c>
      <c r="D14" s="400">
        <v>0</v>
      </c>
      <c r="E14" s="400">
        <v>0</v>
      </c>
      <c r="F14" s="400">
        <v>0</v>
      </c>
      <c r="G14" s="400">
        <v>0</v>
      </c>
      <c r="H14" s="400">
        <v>0</v>
      </c>
      <c r="I14" s="400">
        <v>0</v>
      </c>
      <c r="J14" s="400">
        <v>0</v>
      </c>
      <c r="K14" s="400">
        <v>0</v>
      </c>
      <c r="L14" s="400">
        <v>0</v>
      </c>
      <c r="M14" s="400">
        <v>804477311.9496938</v>
      </c>
      <c r="N14" s="400">
        <v>96247623.528324395</v>
      </c>
      <c r="O14" s="400">
        <v>0</v>
      </c>
      <c r="P14" s="400">
        <v>0</v>
      </c>
      <c r="Q14" s="400">
        <v>0</v>
      </c>
      <c r="R14" s="400">
        <v>0</v>
      </c>
      <c r="S14" s="263">
        <v>900724935.47801816</v>
      </c>
    </row>
    <row r="15" spans="1:19">
      <c r="A15" s="63">
        <v>8</v>
      </c>
      <c r="B15" s="635" t="s">
        <v>57</v>
      </c>
      <c r="C15" s="400">
        <v>0</v>
      </c>
      <c r="D15" s="400">
        <v>0</v>
      </c>
      <c r="E15" s="400">
        <v>0</v>
      </c>
      <c r="F15" s="400">
        <v>0</v>
      </c>
      <c r="G15" s="400">
        <v>0</v>
      </c>
      <c r="H15" s="400">
        <v>0</v>
      </c>
      <c r="I15" s="400">
        <v>0</v>
      </c>
      <c r="J15" s="400">
        <v>0</v>
      </c>
      <c r="K15" s="400">
        <v>0</v>
      </c>
      <c r="L15" s="400">
        <v>0</v>
      </c>
      <c r="M15" s="400">
        <v>0</v>
      </c>
      <c r="N15" s="400">
        <v>0</v>
      </c>
      <c r="O15" s="400">
        <v>0</v>
      </c>
      <c r="P15" s="400">
        <v>0</v>
      </c>
      <c r="Q15" s="400">
        <v>0</v>
      </c>
      <c r="R15" s="400">
        <v>0</v>
      </c>
      <c r="S15" s="263">
        <v>0</v>
      </c>
    </row>
    <row r="16" spans="1:19">
      <c r="A16" s="63">
        <v>9</v>
      </c>
      <c r="B16" s="635" t="s">
        <v>58</v>
      </c>
      <c r="C16" s="400">
        <v>0</v>
      </c>
      <c r="D16" s="400">
        <v>0</v>
      </c>
      <c r="E16" s="400">
        <v>0</v>
      </c>
      <c r="F16" s="400">
        <v>0</v>
      </c>
      <c r="G16" s="400">
        <v>0</v>
      </c>
      <c r="H16" s="400">
        <v>0</v>
      </c>
      <c r="I16" s="400">
        <v>0</v>
      </c>
      <c r="J16" s="400">
        <v>0</v>
      </c>
      <c r="K16" s="400">
        <v>0</v>
      </c>
      <c r="L16" s="400">
        <v>0</v>
      </c>
      <c r="M16" s="400">
        <v>0</v>
      </c>
      <c r="N16" s="400">
        <v>0</v>
      </c>
      <c r="O16" s="400">
        <v>0</v>
      </c>
      <c r="P16" s="400">
        <v>0</v>
      </c>
      <c r="Q16" s="400">
        <v>0</v>
      </c>
      <c r="R16" s="400">
        <v>0</v>
      </c>
      <c r="S16" s="263">
        <v>0</v>
      </c>
    </row>
    <row r="17" spans="1:19">
      <c r="A17" s="63">
        <v>10</v>
      </c>
      <c r="B17" s="635" t="s">
        <v>59</v>
      </c>
      <c r="C17" s="400">
        <v>0</v>
      </c>
      <c r="D17" s="400">
        <v>0</v>
      </c>
      <c r="E17" s="400">
        <v>0</v>
      </c>
      <c r="F17" s="400">
        <v>0</v>
      </c>
      <c r="G17" s="400">
        <v>0</v>
      </c>
      <c r="H17" s="400">
        <v>0</v>
      </c>
      <c r="I17" s="400">
        <v>0</v>
      </c>
      <c r="J17" s="400">
        <v>0</v>
      </c>
      <c r="K17" s="400">
        <v>0</v>
      </c>
      <c r="L17" s="400">
        <v>0</v>
      </c>
      <c r="M17" s="400">
        <v>66761561.789540388</v>
      </c>
      <c r="N17" s="400">
        <v>1868.2200410668061</v>
      </c>
      <c r="O17" s="400">
        <v>0</v>
      </c>
      <c r="P17" s="400">
        <v>0</v>
      </c>
      <c r="Q17" s="400">
        <v>0</v>
      </c>
      <c r="R17" s="400">
        <v>0</v>
      </c>
      <c r="S17" s="263">
        <v>66763430.009581454</v>
      </c>
    </row>
    <row r="18" spans="1:19">
      <c r="A18" s="63">
        <v>11</v>
      </c>
      <c r="B18" s="635" t="s">
        <v>60</v>
      </c>
      <c r="C18" s="400">
        <v>0</v>
      </c>
      <c r="D18" s="400">
        <v>0</v>
      </c>
      <c r="E18" s="400">
        <v>0</v>
      </c>
      <c r="F18" s="400">
        <v>0</v>
      </c>
      <c r="G18" s="400">
        <v>0</v>
      </c>
      <c r="H18" s="400">
        <v>0</v>
      </c>
      <c r="I18" s="400">
        <v>0</v>
      </c>
      <c r="J18" s="400">
        <v>0</v>
      </c>
      <c r="K18" s="400">
        <v>0</v>
      </c>
      <c r="L18" s="400">
        <v>0</v>
      </c>
      <c r="M18" s="400">
        <v>0</v>
      </c>
      <c r="N18" s="400">
        <v>0</v>
      </c>
      <c r="O18" s="400">
        <v>0</v>
      </c>
      <c r="P18" s="400">
        <v>0</v>
      </c>
      <c r="Q18" s="400">
        <v>0</v>
      </c>
      <c r="R18" s="400">
        <v>0</v>
      </c>
      <c r="S18" s="263">
        <v>0</v>
      </c>
    </row>
    <row r="19" spans="1:19">
      <c r="A19" s="63">
        <v>12</v>
      </c>
      <c r="B19" s="635" t="s">
        <v>61</v>
      </c>
      <c r="C19" s="400">
        <v>0</v>
      </c>
      <c r="D19" s="400">
        <v>0</v>
      </c>
      <c r="E19" s="400">
        <v>0</v>
      </c>
      <c r="F19" s="400">
        <v>0</v>
      </c>
      <c r="G19" s="400">
        <v>0</v>
      </c>
      <c r="H19" s="400">
        <v>0</v>
      </c>
      <c r="I19" s="400">
        <v>0</v>
      </c>
      <c r="J19" s="400">
        <v>0</v>
      </c>
      <c r="K19" s="400">
        <v>0</v>
      </c>
      <c r="L19" s="400">
        <v>0</v>
      </c>
      <c r="M19" s="400">
        <v>0</v>
      </c>
      <c r="N19" s="400">
        <v>0</v>
      </c>
      <c r="O19" s="400">
        <v>0</v>
      </c>
      <c r="P19" s="400">
        <v>0</v>
      </c>
      <c r="Q19" s="400">
        <v>0</v>
      </c>
      <c r="R19" s="400">
        <v>0</v>
      </c>
      <c r="S19" s="263">
        <v>0</v>
      </c>
    </row>
    <row r="20" spans="1:19">
      <c r="A20" s="63">
        <v>13</v>
      </c>
      <c r="B20" s="635" t="s">
        <v>144</v>
      </c>
      <c r="C20" s="400">
        <v>0</v>
      </c>
      <c r="D20" s="400">
        <v>0</v>
      </c>
      <c r="E20" s="400">
        <v>0</v>
      </c>
      <c r="F20" s="400">
        <v>0</v>
      </c>
      <c r="G20" s="400">
        <v>0</v>
      </c>
      <c r="H20" s="400">
        <v>0</v>
      </c>
      <c r="I20" s="400">
        <v>0</v>
      </c>
      <c r="J20" s="400">
        <v>0</v>
      </c>
      <c r="K20" s="400">
        <v>0</v>
      </c>
      <c r="L20" s="400">
        <v>0</v>
      </c>
      <c r="M20" s="400">
        <v>0</v>
      </c>
      <c r="N20" s="400">
        <v>0</v>
      </c>
      <c r="O20" s="400">
        <v>0</v>
      </c>
      <c r="P20" s="400">
        <v>0</v>
      </c>
      <c r="Q20" s="400">
        <v>0</v>
      </c>
      <c r="R20" s="400">
        <v>0</v>
      </c>
      <c r="S20" s="263">
        <v>0</v>
      </c>
    </row>
    <row r="21" spans="1:19">
      <c r="A21" s="63">
        <v>14</v>
      </c>
      <c r="B21" s="635" t="s">
        <v>63</v>
      </c>
      <c r="C21" s="400">
        <v>30665671.587469369</v>
      </c>
      <c r="D21" s="400">
        <v>0</v>
      </c>
      <c r="E21" s="400">
        <v>0</v>
      </c>
      <c r="F21" s="400">
        <v>0</v>
      </c>
      <c r="G21" s="400">
        <v>0</v>
      </c>
      <c r="H21" s="400">
        <v>0</v>
      </c>
      <c r="I21" s="400">
        <v>0</v>
      </c>
      <c r="J21" s="400">
        <v>0</v>
      </c>
      <c r="K21" s="400">
        <v>0</v>
      </c>
      <c r="L21" s="400">
        <v>0</v>
      </c>
      <c r="M21" s="400">
        <v>143681190.6681231</v>
      </c>
      <c r="N21" s="400">
        <v>2088663.6503507905</v>
      </c>
      <c r="O21" s="400">
        <v>0</v>
      </c>
      <c r="P21" s="400">
        <v>0</v>
      </c>
      <c r="Q21" s="400">
        <v>9882134.5128328614</v>
      </c>
      <c r="R21" s="400">
        <v>0</v>
      </c>
      <c r="S21" s="263">
        <v>170475190.60055602</v>
      </c>
    </row>
    <row r="22" spans="1:19" ht="13.5" thickBot="1">
      <c r="A22" s="64"/>
      <c r="B22" s="65" t="s">
        <v>64</v>
      </c>
      <c r="C22" s="431">
        <f>SUM(C8:C21)</f>
        <v>80574037.921093851</v>
      </c>
      <c r="D22" s="431">
        <f t="shared" ref="D22:J22" si="0">SUM(D8:D21)</f>
        <v>0</v>
      </c>
      <c r="E22" s="431">
        <f t="shared" si="0"/>
        <v>354883177.22044396</v>
      </c>
      <c r="F22" s="431">
        <f t="shared" si="0"/>
        <v>0</v>
      </c>
      <c r="G22" s="431">
        <f t="shared" si="0"/>
        <v>0</v>
      </c>
      <c r="H22" s="431">
        <f t="shared" si="0"/>
        <v>0</v>
      </c>
      <c r="I22" s="431">
        <f t="shared" si="0"/>
        <v>57399928.73869884</v>
      </c>
      <c r="J22" s="431">
        <f t="shared" si="0"/>
        <v>0</v>
      </c>
      <c r="K22" s="431">
        <f t="shared" ref="K22:S22" si="1">SUM(K8:K21)</f>
        <v>0</v>
      </c>
      <c r="L22" s="431">
        <f t="shared" si="1"/>
        <v>0</v>
      </c>
      <c r="M22" s="431">
        <f t="shared" si="1"/>
        <v>1227465321.6429896</v>
      </c>
      <c r="N22" s="431">
        <f t="shared" si="1"/>
        <v>98338155.398716256</v>
      </c>
      <c r="O22" s="431">
        <f t="shared" si="1"/>
        <v>0</v>
      </c>
      <c r="P22" s="431">
        <f t="shared" si="1"/>
        <v>0</v>
      </c>
      <c r="Q22" s="431">
        <f t="shared" si="1"/>
        <v>9882134.5128328614</v>
      </c>
      <c r="R22" s="431">
        <f t="shared" si="1"/>
        <v>0</v>
      </c>
      <c r="S22" s="436">
        <f t="shared" si="1"/>
        <v>1450185413.1372261</v>
      </c>
    </row>
    <row r="24" spans="1:19">
      <c r="C24" s="433"/>
      <c r="D24" s="433"/>
      <c r="E24" s="433"/>
      <c r="F24" s="433"/>
      <c r="G24" s="433"/>
      <c r="H24" s="433"/>
      <c r="I24" s="433"/>
      <c r="J24" s="433"/>
      <c r="K24" s="433"/>
      <c r="L24" s="433"/>
      <c r="M24" s="433"/>
      <c r="N24" s="433"/>
      <c r="O24" s="433"/>
      <c r="P24" s="433"/>
      <c r="Q24" s="433"/>
      <c r="R24" s="433"/>
      <c r="S24" s="433"/>
    </row>
    <row r="25" spans="1:19">
      <c r="C25" s="433"/>
      <c r="D25" s="433"/>
      <c r="E25" s="433"/>
      <c r="F25" s="433"/>
      <c r="G25" s="433"/>
      <c r="H25" s="433"/>
      <c r="I25" s="433"/>
      <c r="J25" s="433"/>
      <c r="K25" s="433"/>
      <c r="L25" s="433"/>
      <c r="M25" s="433"/>
      <c r="N25" s="433"/>
      <c r="O25" s="433"/>
      <c r="P25" s="433"/>
      <c r="Q25" s="433"/>
      <c r="R25" s="433"/>
      <c r="S25" s="433"/>
    </row>
    <row r="26" spans="1:19">
      <c r="C26" s="433"/>
      <c r="D26" s="433"/>
      <c r="E26" s="433"/>
      <c r="F26" s="433"/>
      <c r="G26" s="433"/>
      <c r="H26" s="433"/>
      <c r="I26" s="433"/>
      <c r="J26" s="433"/>
      <c r="K26" s="433"/>
      <c r="L26" s="433"/>
      <c r="M26" s="433"/>
      <c r="N26" s="433"/>
      <c r="O26" s="433"/>
      <c r="P26" s="433"/>
      <c r="Q26" s="433"/>
      <c r="R26" s="433"/>
      <c r="S26" s="433"/>
    </row>
    <row r="27" spans="1:19">
      <c r="C27" s="433"/>
      <c r="D27" s="433"/>
      <c r="E27" s="433"/>
      <c r="F27" s="433"/>
      <c r="G27" s="433"/>
      <c r="H27" s="433"/>
      <c r="I27" s="433"/>
      <c r="J27" s="433"/>
      <c r="K27" s="433"/>
      <c r="L27" s="433"/>
      <c r="M27" s="433"/>
      <c r="N27" s="433"/>
      <c r="O27" s="433"/>
      <c r="P27" s="433"/>
      <c r="Q27" s="433"/>
      <c r="R27" s="433"/>
      <c r="S27" s="433"/>
    </row>
    <row r="28" spans="1:19">
      <c r="C28" s="433"/>
      <c r="D28" s="433"/>
      <c r="E28" s="433"/>
      <c r="F28" s="433"/>
      <c r="G28" s="433"/>
      <c r="H28" s="433"/>
      <c r="I28" s="433"/>
      <c r="J28" s="433"/>
      <c r="K28" s="433"/>
      <c r="L28" s="433"/>
      <c r="M28" s="433"/>
      <c r="N28" s="433"/>
      <c r="O28" s="433"/>
      <c r="P28" s="433"/>
      <c r="Q28" s="433"/>
      <c r="R28" s="433"/>
      <c r="S28" s="433"/>
    </row>
    <row r="29" spans="1:19">
      <c r="C29" s="433"/>
      <c r="D29" s="433"/>
      <c r="E29" s="433"/>
      <c r="F29" s="433"/>
      <c r="G29" s="433"/>
      <c r="H29" s="433"/>
      <c r="I29" s="433"/>
      <c r="J29" s="433"/>
      <c r="K29" s="433"/>
      <c r="L29" s="433"/>
      <c r="M29" s="433"/>
      <c r="N29" s="433"/>
      <c r="O29" s="433"/>
      <c r="P29" s="433"/>
      <c r="Q29" s="433"/>
      <c r="R29" s="433"/>
      <c r="S29" s="433"/>
    </row>
    <row r="30" spans="1:19">
      <c r="C30" s="433"/>
      <c r="D30" s="433"/>
      <c r="E30" s="433"/>
      <c r="F30" s="433"/>
      <c r="G30" s="433"/>
      <c r="H30" s="433"/>
      <c r="I30" s="433"/>
      <c r="J30" s="433"/>
      <c r="K30" s="433"/>
      <c r="L30" s="433"/>
      <c r="M30" s="433"/>
      <c r="N30" s="433"/>
      <c r="O30" s="433"/>
      <c r="P30" s="433"/>
      <c r="Q30" s="433"/>
      <c r="R30" s="433"/>
      <c r="S30" s="433"/>
    </row>
    <row r="31" spans="1:19">
      <c r="C31" s="433"/>
      <c r="D31" s="433"/>
      <c r="E31" s="433"/>
      <c r="F31" s="433"/>
      <c r="G31" s="433"/>
      <c r="H31" s="433"/>
      <c r="I31" s="433"/>
      <c r="J31" s="433"/>
      <c r="K31" s="433"/>
      <c r="L31" s="433"/>
      <c r="M31" s="433"/>
      <c r="N31" s="433"/>
      <c r="O31" s="433"/>
      <c r="P31" s="433"/>
      <c r="Q31" s="433"/>
      <c r="R31" s="433"/>
      <c r="S31" s="433"/>
    </row>
    <row r="32" spans="1:19">
      <c r="C32" s="433"/>
      <c r="D32" s="433"/>
      <c r="E32" s="433"/>
      <c r="F32" s="433"/>
      <c r="G32" s="433"/>
      <c r="H32" s="433"/>
      <c r="I32" s="433"/>
      <c r="J32" s="433"/>
      <c r="K32" s="433"/>
      <c r="L32" s="433"/>
      <c r="M32" s="433"/>
      <c r="N32" s="433"/>
      <c r="O32" s="433"/>
      <c r="P32" s="433"/>
      <c r="Q32" s="433"/>
      <c r="R32" s="433"/>
      <c r="S32" s="433"/>
    </row>
    <row r="33" spans="3:19">
      <c r="C33" s="433"/>
      <c r="D33" s="433"/>
      <c r="E33" s="433"/>
      <c r="F33" s="433"/>
      <c r="G33" s="433"/>
      <c r="H33" s="433"/>
      <c r="I33" s="433"/>
      <c r="J33" s="433"/>
      <c r="K33" s="433"/>
      <c r="L33" s="433"/>
      <c r="M33" s="433"/>
      <c r="N33" s="433"/>
      <c r="O33" s="433"/>
      <c r="P33" s="433"/>
      <c r="Q33" s="433"/>
      <c r="R33" s="433"/>
      <c r="S33" s="433"/>
    </row>
    <row r="34" spans="3:19">
      <c r="C34" s="433"/>
      <c r="D34" s="433"/>
      <c r="E34" s="433"/>
      <c r="F34" s="433"/>
      <c r="G34" s="433"/>
      <c r="H34" s="433"/>
      <c r="I34" s="433"/>
      <c r="J34" s="433"/>
      <c r="K34" s="433"/>
      <c r="L34" s="433"/>
      <c r="M34" s="433"/>
      <c r="N34" s="433"/>
      <c r="O34" s="433"/>
      <c r="P34" s="433"/>
      <c r="Q34" s="433"/>
      <c r="R34" s="433"/>
      <c r="S34" s="433"/>
    </row>
    <row r="35" spans="3:19">
      <c r="C35" s="433"/>
      <c r="D35" s="433"/>
      <c r="E35" s="433"/>
      <c r="F35" s="433"/>
      <c r="G35" s="433"/>
      <c r="H35" s="433"/>
      <c r="I35" s="433"/>
      <c r="J35" s="433"/>
      <c r="K35" s="433"/>
      <c r="L35" s="433"/>
      <c r="M35" s="433"/>
      <c r="N35" s="433"/>
      <c r="O35" s="433"/>
      <c r="P35" s="433"/>
      <c r="Q35" s="433"/>
      <c r="R35" s="433"/>
      <c r="S35" s="433"/>
    </row>
    <row r="36" spans="3:19">
      <c r="C36" s="433"/>
      <c r="D36" s="433"/>
      <c r="E36" s="433"/>
      <c r="F36" s="433"/>
      <c r="G36" s="433"/>
      <c r="H36" s="433"/>
      <c r="I36" s="433"/>
      <c r="J36" s="433"/>
      <c r="K36" s="433"/>
      <c r="L36" s="433"/>
      <c r="M36" s="433"/>
      <c r="N36" s="433"/>
      <c r="O36" s="433"/>
      <c r="P36" s="433"/>
      <c r="Q36" s="433"/>
      <c r="R36" s="433"/>
      <c r="S36" s="433"/>
    </row>
    <row r="37" spans="3:19">
      <c r="C37" s="433"/>
      <c r="D37" s="433"/>
      <c r="E37" s="433"/>
      <c r="F37" s="433"/>
      <c r="G37" s="433"/>
      <c r="H37" s="433"/>
      <c r="I37" s="433"/>
      <c r="J37" s="433"/>
      <c r="K37" s="433"/>
      <c r="L37" s="433"/>
      <c r="M37" s="433"/>
      <c r="N37" s="433"/>
      <c r="O37" s="433"/>
      <c r="P37" s="433"/>
      <c r="Q37" s="433"/>
      <c r="R37" s="433"/>
      <c r="S37" s="433"/>
    </row>
    <row r="38" spans="3:19">
      <c r="C38" s="433"/>
      <c r="D38" s="433"/>
      <c r="E38" s="433"/>
      <c r="F38" s="433"/>
      <c r="G38" s="433"/>
      <c r="H38" s="433"/>
      <c r="I38" s="433"/>
      <c r="J38" s="433"/>
      <c r="K38" s="433"/>
      <c r="L38" s="433"/>
      <c r="M38" s="433"/>
      <c r="N38" s="433"/>
      <c r="O38" s="433"/>
      <c r="P38" s="433"/>
      <c r="Q38" s="433"/>
      <c r="R38" s="433"/>
      <c r="S38" s="433"/>
    </row>
    <row r="39" spans="3:19">
      <c r="C39" s="433"/>
      <c r="D39" s="433"/>
      <c r="E39" s="433"/>
      <c r="F39" s="433"/>
      <c r="G39" s="433"/>
      <c r="H39" s="433"/>
      <c r="I39" s="433"/>
      <c r="J39" s="433"/>
      <c r="K39" s="433"/>
      <c r="L39" s="433"/>
      <c r="M39" s="433"/>
      <c r="N39" s="433"/>
      <c r="O39" s="433"/>
      <c r="P39" s="433"/>
      <c r="Q39" s="433"/>
      <c r="R39" s="433"/>
      <c r="S39" s="433"/>
    </row>
    <row r="40" spans="3:19">
      <c r="C40" s="433"/>
      <c r="D40" s="433"/>
      <c r="E40" s="433"/>
      <c r="F40" s="433"/>
      <c r="G40" s="433"/>
      <c r="H40" s="433"/>
      <c r="I40" s="433"/>
      <c r="J40" s="433"/>
      <c r="K40" s="433"/>
      <c r="L40" s="433"/>
      <c r="M40" s="433"/>
      <c r="N40" s="433"/>
      <c r="O40" s="433"/>
      <c r="P40" s="433"/>
      <c r="Q40" s="433"/>
      <c r="R40" s="433"/>
      <c r="S40" s="433"/>
    </row>
    <row r="41" spans="3:19">
      <c r="C41" s="433"/>
      <c r="D41" s="433"/>
      <c r="E41" s="433"/>
      <c r="F41" s="433"/>
      <c r="G41" s="433"/>
      <c r="H41" s="433"/>
      <c r="I41" s="433"/>
      <c r="J41" s="433"/>
      <c r="K41" s="433"/>
      <c r="L41" s="433"/>
      <c r="M41" s="433"/>
      <c r="N41" s="433"/>
      <c r="O41" s="433"/>
      <c r="P41" s="433"/>
      <c r="Q41" s="433"/>
      <c r="R41" s="433"/>
      <c r="S41" s="433"/>
    </row>
    <row r="42" spans="3:19">
      <c r="C42" s="433"/>
      <c r="D42" s="433"/>
      <c r="E42" s="433"/>
      <c r="F42" s="433"/>
      <c r="G42" s="433"/>
      <c r="H42" s="433"/>
      <c r="I42" s="433"/>
      <c r="J42" s="433"/>
      <c r="K42" s="433"/>
      <c r="L42" s="433"/>
      <c r="M42" s="433"/>
      <c r="N42" s="433"/>
      <c r="O42" s="433"/>
      <c r="P42" s="433"/>
      <c r="Q42" s="433"/>
      <c r="R42" s="433"/>
      <c r="S42" s="433"/>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40"/>
  <sheetViews>
    <sheetView zoomScale="90" zoomScaleNormal="90" workbookViewId="0">
      <pane xSplit="2" ySplit="6" topLeftCell="C7" activePane="bottomRight" state="frozen"/>
      <selection pane="topRight"/>
      <selection pane="bottomLeft"/>
      <selection pane="bottomRight"/>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3"/>
  </cols>
  <sheetData>
    <row r="1" spans="1:22">
      <c r="A1" s="2" t="s">
        <v>30</v>
      </c>
      <c r="B1" s="3" t="str">
        <f>'Info '!C2</f>
        <v>JSC Cartu Bank</v>
      </c>
    </row>
    <row r="2" spans="1:22">
      <c r="A2" s="2" t="s">
        <v>31</v>
      </c>
      <c r="B2" s="414">
        <f>'1. key ratios '!B2</f>
        <v>45473</v>
      </c>
    </row>
    <row r="4" spans="1:22" ht="13.5" thickBot="1">
      <c r="A4" s="4" t="s">
        <v>243</v>
      </c>
      <c r="B4" s="66" t="s">
        <v>50</v>
      </c>
      <c r="V4" s="14" t="s">
        <v>35</v>
      </c>
    </row>
    <row r="5" spans="1:22" ht="12.75" customHeight="1">
      <c r="A5" s="67"/>
      <c r="B5" s="68"/>
      <c r="C5" s="701" t="s">
        <v>169</v>
      </c>
      <c r="D5" s="702"/>
      <c r="E5" s="702"/>
      <c r="F5" s="702"/>
      <c r="G5" s="702"/>
      <c r="H5" s="702"/>
      <c r="I5" s="702"/>
      <c r="J5" s="702"/>
      <c r="K5" s="702"/>
      <c r="L5" s="703"/>
      <c r="M5" s="704" t="s">
        <v>170</v>
      </c>
      <c r="N5" s="705"/>
      <c r="O5" s="705"/>
      <c r="P5" s="705"/>
      <c r="Q5" s="705"/>
      <c r="R5" s="705"/>
      <c r="S5" s="706"/>
      <c r="T5" s="709" t="s">
        <v>241</v>
      </c>
      <c r="U5" s="709" t="s">
        <v>242</v>
      </c>
      <c r="V5" s="707" t="s">
        <v>76</v>
      </c>
    </row>
    <row r="6" spans="1:22" s="41" customFormat="1" ht="102">
      <c r="A6" s="39"/>
      <c r="B6" s="69"/>
      <c r="C6" s="70" t="s">
        <v>65</v>
      </c>
      <c r="D6" s="131" t="s">
        <v>66</v>
      </c>
      <c r="E6" s="90" t="s">
        <v>172</v>
      </c>
      <c r="F6" s="90" t="s">
        <v>173</v>
      </c>
      <c r="G6" s="131" t="s">
        <v>176</v>
      </c>
      <c r="H6" s="131" t="s">
        <v>171</v>
      </c>
      <c r="I6" s="131" t="s">
        <v>67</v>
      </c>
      <c r="J6" s="131" t="s">
        <v>68</v>
      </c>
      <c r="K6" s="71" t="s">
        <v>69</v>
      </c>
      <c r="L6" s="72" t="s">
        <v>70</v>
      </c>
      <c r="M6" s="70" t="s">
        <v>174</v>
      </c>
      <c r="N6" s="71" t="s">
        <v>71</v>
      </c>
      <c r="O6" s="71" t="s">
        <v>72</v>
      </c>
      <c r="P6" s="71" t="s">
        <v>73</v>
      </c>
      <c r="Q6" s="71" t="s">
        <v>74</v>
      </c>
      <c r="R6" s="71" t="s">
        <v>75</v>
      </c>
      <c r="S6" s="146" t="s">
        <v>175</v>
      </c>
      <c r="T6" s="710"/>
      <c r="U6" s="710"/>
      <c r="V6" s="708"/>
    </row>
    <row r="7" spans="1:22">
      <c r="A7" s="73">
        <v>1</v>
      </c>
      <c r="B7" s="1" t="s">
        <v>51</v>
      </c>
      <c r="C7" s="636">
        <v>0</v>
      </c>
      <c r="D7" s="638">
        <v>0</v>
      </c>
      <c r="E7" s="638">
        <v>0</v>
      </c>
      <c r="F7" s="638">
        <v>0</v>
      </c>
      <c r="G7" s="638">
        <v>0</v>
      </c>
      <c r="H7" s="638">
        <v>0</v>
      </c>
      <c r="I7" s="638">
        <v>0</v>
      </c>
      <c r="J7" s="638">
        <v>0</v>
      </c>
      <c r="K7" s="638">
        <v>0</v>
      </c>
      <c r="L7" s="638">
        <v>0</v>
      </c>
      <c r="M7" s="638">
        <v>0</v>
      </c>
      <c r="N7" s="638">
        <v>0</v>
      </c>
      <c r="O7" s="638">
        <v>0</v>
      </c>
      <c r="P7" s="638">
        <v>0</v>
      </c>
      <c r="Q7" s="638">
        <v>0</v>
      </c>
      <c r="R7" s="638">
        <v>0</v>
      </c>
      <c r="S7" s="637">
        <v>0</v>
      </c>
      <c r="T7" s="504">
        <v>0</v>
      </c>
      <c r="U7" s="504">
        <v>0</v>
      </c>
      <c r="V7" s="434">
        <f>SUM(C7:S7)</f>
        <v>0</v>
      </c>
    </row>
    <row r="8" spans="1:22">
      <c r="A8" s="73">
        <v>2</v>
      </c>
      <c r="B8" s="1" t="s">
        <v>52</v>
      </c>
      <c r="C8" s="636">
        <v>0</v>
      </c>
      <c r="D8" s="638">
        <v>0</v>
      </c>
      <c r="E8" s="638">
        <v>0</v>
      </c>
      <c r="F8" s="638">
        <v>0</v>
      </c>
      <c r="G8" s="638">
        <v>0</v>
      </c>
      <c r="H8" s="638">
        <v>0</v>
      </c>
      <c r="I8" s="638">
        <v>0</v>
      </c>
      <c r="J8" s="638">
        <v>0</v>
      </c>
      <c r="K8" s="638">
        <v>0</v>
      </c>
      <c r="L8" s="638">
        <v>0</v>
      </c>
      <c r="M8" s="638">
        <v>0</v>
      </c>
      <c r="N8" s="638">
        <v>0</v>
      </c>
      <c r="O8" s="638">
        <v>0</v>
      </c>
      <c r="P8" s="638">
        <v>0</v>
      </c>
      <c r="Q8" s="638">
        <v>0</v>
      </c>
      <c r="R8" s="638">
        <v>0</v>
      </c>
      <c r="S8" s="637">
        <v>0</v>
      </c>
      <c r="T8" s="504">
        <v>0</v>
      </c>
      <c r="U8" s="504">
        <v>0</v>
      </c>
      <c r="V8" s="434">
        <f t="shared" ref="V8:V20" si="0">SUM(C8:S8)</f>
        <v>0</v>
      </c>
    </row>
    <row r="9" spans="1:22">
      <c r="A9" s="73">
        <v>3</v>
      </c>
      <c r="B9" s="1" t="s">
        <v>165</v>
      </c>
      <c r="C9" s="636">
        <v>0</v>
      </c>
      <c r="D9" s="638">
        <v>0</v>
      </c>
      <c r="E9" s="638">
        <v>0</v>
      </c>
      <c r="F9" s="638">
        <v>0</v>
      </c>
      <c r="G9" s="638">
        <v>0</v>
      </c>
      <c r="H9" s="638">
        <v>0</v>
      </c>
      <c r="I9" s="638">
        <v>0</v>
      </c>
      <c r="J9" s="638">
        <v>0</v>
      </c>
      <c r="K9" s="638">
        <v>0</v>
      </c>
      <c r="L9" s="638">
        <v>0</v>
      </c>
      <c r="M9" s="638">
        <v>0</v>
      </c>
      <c r="N9" s="638">
        <v>0</v>
      </c>
      <c r="O9" s="638">
        <v>0</v>
      </c>
      <c r="P9" s="638">
        <v>0</v>
      </c>
      <c r="Q9" s="638">
        <v>0</v>
      </c>
      <c r="R9" s="638">
        <v>0</v>
      </c>
      <c r="S9" s="637">
        <v>0</v>
      </c>
      <c r="T9" s="504">
        <v>0</v>
      </c>
      <c r="U9" s="504">
        <v>0</v>
      </c>
      <c r="V9" s="434">
        <f t="shared" si="0"/>
        <v>0</v>
      </c>
    </row>
    <row r="10" spans="1:22">
      <c r="A10" s="73">
        <v>4</v>
      </c>
      <c r="B10" s="1" t="s">
        <v>53</v>
      </c>
      <c r="C10" s="636">
        <v>0</v>
      </c>
      <c r="D10" s="638">
        <v>0</v>
      </c>
      <c r="E10" s="638">
        <v>0</v>
      </c>
      <c r="F10" s="638">
        <v>0</v>
      </c>
      <c r="G10" s="638">
        <v>0</v>
      </c>
      <c r="H10" s="638">
        <v>0</v>
      </c>
      <c r="I10" s="638">
        <v>0</v>
      </c>
      <c r="J10" s="638">
        <v>0</v>
      </c>
      <c r="K10" s="638">
        <v>0</v>
      </c>
      <c r="L10" s="638">
        <v>0</v>
      </c>
      <c r="M10" s="638">
        <v>0</v>
      </c>
      <c r="N10" s="638">
        <v>0</v>
      </c>
      <c r="O10" s="638">
        <v>0</v>
      </c>
      <c r="P10" s="638">
        <v>0</v>
      </c>
      <c r="Q10" s="638">
        <v>0</v>
      </c>
      <c r="R10" s="638">
        <v>0</v>
      </c>
      <c r="S10" s="637">
        <v>0</v>
      </c>
      <c r="T10" s="504">
        <v>0</v>
      </c>
      <c r="U10" s="504">
        <v>0</v>
      </c>
      <c r="V10" s="434">
        <f t="shared" si="0"/>
        <v>0</v>
      </c>
    </row>
    <row r="11" spans="1:22">
      <c r="A11" s="73">
        <v>5</v>
      </c>
      <c r="B11" s="1" t="s">
        <v>54</v>
      </c>
      <c r="C11" s="636">
        <v>0</v>
      </c>
      <c r="D11" s="638">
        <v>0</v>
      </c>
      <c r="E11" s="638">
        <v>0</v>
      </c>
      <c r="F11" s="638">
        <v>0</v>
      </c>
      <c r="G11" s="638">
        <v>0</v>
      </c>
      <c r="H11" s="638">
        <v>0</v>
      </c>
      <c r="I11" s="638">
        <v>0</v>
      </c>
      <c r="J11" s="638">
        <v>0</v>
      </c>
      <c r="K11" s="638">
        <v>0</v>
      </c>
      <c r="L11" s="638">
        <v>0</v>
      </c>
      <c r="M11" s="638">
        <v>0</v>
      </c>
      <c r="N11" s="638">
        <v>0</v>
      </c>
      <c r="O11" s="638">
        <v>0</v>
      </c>
      <c r="P11" s="638">
        <v>0</v>
      </c>
      <c r="Q11" s="638">
        <v>0</v>
      </c>
      <c r="R11" s="638">
        <v>0</v>
      </c>
      <c r="S11" s="637">
        <v>0</v>
      </c>
      <c r="T11" s="504">
        <v>0</v>
      </c>
      <c r="U11" s="504">
        <v>0</v>
      </c>
      <c r="V11" s="434">
        <f t="shared" si="0"/>
        <v>0</v>
      </c>
    </row>
    <row r="12" spans="1:22">
      <c r="A12" s="73">
        <v>6</v>
      </c>
      <c r="B12" s="1" t="s">
        <v>55</v>
      </c>
      <c r="C12" s="636">
        <v>0</v>
      </c>
      <c r="D12" s="638">
        <v>0</v>
      </c>
      <c r="E12" s="638">
        <v>0</v>
      </c>
      <c r="F12" s="638">
        <v>0</v>
      </c>
      <c r="G12" s="638">
        <v>0</v>
      </c>
      <c r="H12" s="638">
        <v>0</v>
      </c>
      <c r="I12" s="638">
        <v>0</v>
      </c>
      <c r="J12" s="638">
        <v>0</v>
      </c>
      <c r="K12" s="638">
        <v>0</v>
      </c>
      <c r="L12" s="638">
        <v>0</v>
      </c>
      <c r="M12" s="638">
        <v>0</v>
      </c>
      <c r="N12" s="638">
        <v>0</v>
      </c>
      <c r="O12" s="638">
        <v>0</v>
      </c>
      <c r="P12" s="638">
        <v>0</v>
      </c>
      <c r="Q12" s="638">
        <v>0</v>
      </c>
      <c r="R12" s="638">
        <v>0</v>
      </c>
      <c r="S12" s="637">
        <v>0</v>
      </c>
      <c r="T12" s="504">
        <v>0</v>
      </c>
      <c r="U12" s="504">
        <v>0</v>
      </c>
      <c r="V12" s="434">
        <f t="shared" si="0"/>
        <v>0</v>
      </c>
    </row>
    <row r="13" spans="1:22">
      <c r="A13" s="73">
        <v>7</v>
      </c>
      <c r="B13" s="1" t="s">
        <v>56</v>
      </c>
      <c r="C13" s="636">
        <v>0</v>
      </c>
      <c r="D13" s="638">
        <v>49924584.770879433</v>
      </c>
      <c r="E13" s="638">
        <v>0</v>
      </c>
      <c r="F13" s="638">
        <v>0</v>
      </c>
      <c r="G13" s="638">
        <v>0</v>
      </c>
      <c r="H13" s="638">
        <v>0</v>
      </c>
      <c r="I13" s="638">
        <v>0</v>
      </c>
      <c r="J13" s="638">
        <v>0</v>
      </c>
      <c r="K13" s="638">
        <v>0</v>
      </c>
      <c r="L13" s="638">
        <v>0</v>
      </c>
      <c r="M13" s="638">
        <v>0</v>
      </c>
      <c r="N13" s="638">
        <v>0</v>
      </c>
      <c r="O13" s="638">
        <v>0</v>
      </c>
      <c r="P13" s="638">
        <v>0</v>
      </c>
      <c r="Q13" s="638">
        <v>0</v>
      </c>
      <c r="R13" s="638">
        <v>0</v>
      </c>
      <c r="S13" s="637">
        <v>0</v>
      </c>
      <c r="T13" s="504">
        <v>40024204.332351364</v>
      </c>
      <c r="U13" s="504">
        <v>9900380.4385280646</v>
      </c>
      <c r="V13" s="434">
        <f t="shared" si="0"/>
        <v>49924584.770879433</v>
      </c>
    </row>
    <row r="14" spans="1:22">
      <c r="A14" s="73">
        <v>8</v>
      </c>
      <c r="B14" s="1" t="s">
        <v>57</v>
      </c>
      <c r="C14" s="636">
        <v>0</v>
      </c>
      <c r="D14" s="638">
        <v>0</v>
      </c>
      <c r="E14" s="638">
        <v>0</v>
      </c>
      <c r="F14" s="638">
        <v>0</v>
      </c>
      <c r="G14" s="638">
        <v>0</v>
      </c>
      <c r="H14" s="638">
        <v>0</v>
      </c>
      <c r="I14" s="638">
        <v>0</v>
      </c>
      <c r="J14" s="638">
        <v>0</v>
      </c>
      <c r="K14" s="638">
        <v>0</v>
      </c>
      <c r="L14" s="638">
        <v>0</v>
      </c>
      <c r="M14" s="638">
        <v>0</v>
      </c>
      <c r="N14" s="638">
        <v>0</v>
      </c>
      <c r="O14" s="638">
        <v>0</v>
      </c>
      <c r="P14" s="638">
        <v>0</v>
      </c>
      <c r="Q14" s="638">
        <v>0</v>
      </c>
      <c r="R14" s="638">
        <v>0</v>
      </c>
      <c r="S14" s="637">
        <v>0</v>
      </c>
      <c r="T14" s="504">
        <v>0</v>
      </c>
      <c r="U14" s="504">
        <v>0</v>
      </c>
      <c r="V14" s="434">
        <f t="shared" si="0"/>
        <v>0</v>
      </c>
    </row>
    <row r="15" spans="1:22">
      <c r="A15" s="73">
        <v>9</v>
      </c>
      <c r="B15" s="1" t="s">
        <v>58</v>
      </c>
      <c r="C15" s="636">
        <v>0</v>
      </c>
      <c r="D15" s="638">
        <v>0</v>
      </c>
      <c r="E15" s="638">
        <v>0</v>
      </c>
      <c r="F15" s="638">
        <v>0</v>
      </c>
      <c r="G15" s="638">
        <v>0</v>
      </c>
      <c r="H15" s="638">
        <v>0</v>
      </c>
      <c r="I15" s="638">
        <v>0</v>
      </c>
      <c r="J15" s="638">
        <v>0</v>
      </c>
      <c r="K15" s="638">
        <v>0</v>
      </c>
      <c r="L15" s="638">
        <v>0</v>
      </c>
      <c r="M15" s="638">
        <v>0</v>
      </c>
      <c r="N15" s="638">
        <v>0</v>
      </c>
      <c r="O15" s="638">
        <v>0</v>
      </c>
      <c r="P15" s="638">
        <v>0</v>
      </c>
      <c r="Q15" s="638">
        <v>0</v>
      </c>
      <c r="R15" s="638">
        <v>0</v>
      </c>
      <c r="S15" s="637">
        <v>0</v>
      </c>
      <c r="T15" s="504">
        <v>0</v>
      </c>
      <c r="U15" s="504">
        <v>0</v>
      </c>
      <c r="V15" s="434">
        <f t="shared" si="0"/>
        <v>0</v>
      </c>
    </row>
    <row r="16" spans="1:22">
      <c r="A16" s="73">
        <v>10</v>
      </c>
      <c r="B16" s="1" t="s">
        <v>59</v>
      </c>
      <c r="C16" s="636">
        <v>0</v>
      </c>
      <c r="D16" s="638">
        <v>0</v>
      </c>
      <c r="E16" s="638">
        <v>0</v>
      </c>
      <c r="F16" s="638">
        <v>0</v>
      </c>
      <c r="G16" s="638">
        <v>0</v>
      </c>
      <c r="H16" s="638">
        <v>0</v>
      </c>
      <c r="I16" s="638">
        <v>0</v>
      </c>
      <c r="J16" s="638">
        <v>0</v>
      </c>
      <c r="K16" s="638">
        <v>0</v>
      </c>
      <c r="L16" s="638">
        <v>0</v>
      </c>
      <c r="M16" s="638">
        <v>0</v>
      </c>
      <c r="N16" s="638">
        <v>0</v>
      </c>
      <c r="O16" s="638">
        <v>0</v>
      </c>
      <c r="P16" s="638">
        <v>0</v>
      </c>
      <c r="Q16" s="638">
        <v>0</v>
      </c>
      <c r="R16" s="638">
        <v>0</v>
      </c>
      <c r="S16" s="637">
        <v>0</v>
      </c>
      <c r="T16" s="504">
        <v>0</v>
      </c>
      <c r="U16" s="504">
        <v>0</v>
      </c>
      <c r="V16" s="434">
        <f t="shared" si="0"/>
        <v>0</v>
      </c>
    </row>
    <row r="17" spans="1:22">
      <c r="A17" s="73">
        <v>11</v>
      </c>
      <c r="B17" s="1" t="s">
        <v>60</v>
      </c>
      <c r="C17" s="636">
        <v>0</v>
      </c>
      <c r="D17" s="638">
        <v>0</v>
      </c>
      <c r="E17" s="638">
        <v>0</v>
      </c>
      <c r="F17" s="638">
        <v>0</v>
      </c>
      <c r="G17" s="638">
        <v>0</v>
      </c>
      <c r="H17" s="638">
        <v>0</v>
      </c>
      <c r="I17" s="638">
        <v>0</v>
      </c>
      <c r="J17" s="638">
        <v>0</v>
      </c>
      <c r="K17" s="638">
        <v>0</v>
      </c>
      <c r="L17" s="638">
        <v>0</v>
      </c>
      <c r="M17" s="638">
        <v>0</v>
      </c>
      <c r="N17" s="638">
        <v>0</v>
      </c>
      <c r="O17" s="638">
        <v>0</v>
      </c>
      <c r="P17" s="638">
        <v>0</v>
      </c>
      <c r="Q17" s="638">
        <v>0</v>
      </c>
      <c r="R17" s="638">
        <v>0</v>
      </c>
      <c r="S17" s="637">
        <v>0</v>
      </c>
      <c r="T17" s="504">
        <v>0</v>
      </c>
      <c r="U17" s="504">
        <v>0</v>
      </c>
      <c r="V17" s="434">
        <f t="shared" si="0"/>
        <v>0</v>
      </c>
    </row>
    <row r="18" spans="1:22">
      <c r="A18" s="73">
        <v>12</v>
      </c>
      <c r="B18" s="1" t="s">
        <v>61</v>
      </c>
      <c r="C18" s="636">
        <v>0</v>
      </c>
      <c r="D18" s="638">
        <v>0</v>
      </c>
      <c r="E18" s="638">
        <v>0</v>
      </c>
      <c r="F18" s="638">
        <v>0</v>
      </c>
      <c r="G18" s="638">
        <v>0</v>
      </c>
      <c r="H18" s="638">
        <v>0</v>
      </c>
      <c r="I18" s="638">
        <v>0</v>
      </c>
      <c r="J18" s="638">
        <v>0</v>
      </c>
      <c r="K18" s="638">
        <v>0</v>
      </c>
      <c r="L18" s="638">
        <v>0</v>
      </c>
      <c r="M18" s="638">
        <v>0</v>
      </c>
      <c r="N18" s="638">
        <v>0</v>
      </c>
      <c r="O18" s="638">
        <v>0</v>
      </c>
      <c r="P18" s="638">
        <v>0</v>
      </c>
      <c r="Q18" s="638">
        <v>0</v>
      </c>
      <c r="R18" s="638">
        <v>0</v>
      </c>
      <c r="S18" s="637">
        <v>0</v>
      </c>
      <c r="T18" s="504">
        <v>0</v>
      </c>
      <c r="U18" s="504">
        <v>0</v>
      </c>
      <c r="V18" s="434">
        <f t="shared" si="0"/>
        <v>0</v>
      </c>
    </row>
    <row r="19" spans="1:22">
      <c r="A19" s="73">
        <v>13</v>
      </c>
      <c r="B19" s="1" t="s">
        <v>62</v>
      </c>
      <c r="C19" s="636">
        <v>0</v>
      </c>
      <c r="D19" s="638">
        <v>0</v>
      </c>
      <c r="E19" s="638">
        <v>0</v>
      </c>
      <c r="F19" s="638">
        <v>0</v>
      </c>
      <c r="G19" s="638">
        <v>0</v>
      </c>
      <c r="H19" s="638">
        <v>0</v>
      </c>
      <c r="I19" s="638">
        <v>0</v>
      </c>
      <c r="J19" s="638">
        <v>0</v>
      </c>
      <c r="K19" s="638">
        <v>0</v>
      </c>
      <c r="L19" s="638">
        <v>0</v>
      </c>
      <c r="M19" s="638">
        <v>0</v>
      </c>
      <c r="N19" s="638">
        <v>0</v>
      </c>
      <c r="O19" s="638">
        <v>0</v>
      </c>
      <c r="P19" s="638">
        <v>0</v>
      </c>
      <c r="Q19" s="638">
        <v>0</v>
      </c>
      <c r="R19" s="638">
        <v>0</v>
      </c>
      <c r="S19" s="637">
        <v>0</v>
      </c>
      <c r="T19" s="504">
        <v>0</v>
      </c>
      <c r="U19" s="504">
        <v>0</v>
      </c>
      <c r="V19" s="434">
        <f t="shared" si="0"/>
        <v>0</v>
      </c>
    </row>
    <row r="20" spans="1:22">
      <c r="A20" s="73">
        <v>14</v>
      </c>
      <c r="B20" s="1" t="s">
        <v>63</v>
      </c>
      <c r="C20" s="636">
        <v>0</v>
      </c>
      <c r="D20" s="638">
        <v>1602995.5647823543</v>
      </c>
      <c r="E20" s="638">
        <v>0</v>
      </c>
      <c r="F20" s="638">
        <v>0</v>
      </c>
      <c r="G20" s="638">
        <v>0</v>
      </c>
      <c r="H20" s="638">
        <v>0</v>
      </c>
      <c r="I20" s="638">
        <v>0</v>
      </c>
      <c r="J20" s="638">
        <v>0</v>
      </c>
      <c r="K20" s="638">
        <v>0</v>
      </c>
      <c r="L20" s="638">
        <v>0</v>
      </c>
      <c r="M20" s="638">
        <v>0</v>
      </c>
      <c r="N20" s="638">
        <v>0</v>
      </c>
      <c r="O20" s="638">
        <v>0</v>
      </c>
      <c r="P20" s="638">
        <v>0</v>
      </c>
      <c r="Q20" s="638">
        <v>0</v>
      </c>
      <c r="R20" s="638">
        <v>0</v>
      </c>
      <c r="S20" s="637">
        <v>0</v>
      </c>
      <c r="T20" s="504">
        <v>1536683.7351548544</v>
      </c>
      <c r="U20" s="504">
        <v>66311.829627500003</v>
      </c>
      <c r="V20" s="434">
        <f t="shared" si="0"/>
        <v>1602995.5647823543</v>
      </c>
    </row>
    <row r="21" spans="1:22" ht="13.5" thickBot="1">
      <c r="A21" s="64"/>
      <c r="B21" s="74" t="s">
        <v>64</v>
      </c>
      <c r="C21" s="435">
        <f>SUM(C7:C20)</f>
        <v>0</v>
      </c>
      <c r="D21" s="431">
        <f t="shared" ref="D21:V21" si="1">SUM(D7:D20)</f>
        <v>51527580.335661784</v>
      </c>
      <c r="E21" s="431">
        <f t="shared" si="1"/>
        <v>0</v>
      </c>
      <c r="F21" s="431">
        <f t="shared" si="1"/>
        <v>0</v>
      </c>
      <c r="G21" s="431">
        <f t="shared" si="1"/>
        <v>0</v>
      </c>
      <c r="H21" s="431">
        <f t="shared" si="1"/>
        <v>0</v>
      </c>
      <c r="I21" s="431">
        <f t="shared" si="1"/>
        <v>0</v>
      </c>
      <c r="J21" s="431">
        <f t="shared" si="1"/>
        <v>0</v>
      </c>
      <c r="K21" s="431">
        <f t="shared" si="1"/>
        <v>0</v>
      </c>
      <c r="L21" s="436">
        <f t="shared" si="1"/>
        <v>0</v>
      </c>
      <c r="M21" s="435">
        <f t="shared" si="1"/>
        <v>0</v>
      </c>
      <c r="N21" s="431">
        <f t="shared" si="1"/>
        <v>0</v>
      </c>
      <c r="O21" s="431">
        <f t="shared" si="1"/>
        <v>0</v>
      </c>
      <c r="P21" s="431">
        <f t="shared" si="1"/>
        <v>0</v>
      </c>
      <c r="Q21" s="431">
        <f t="shared" si="1"/>
        <v>0</v>
      </c>
      <c r="R21" s="431">
        <f t="shared" si="1"/>
        <v>0</v>
      </c>
      <c r="S21" s="436">
        <f>SUM(S7:S20)</f>
        <v>0</v>
      </c>
      <c r="T21" s="436">
        <f>SUM(T7:T20)</f>
        <v>41560888.067506216</v>
      </c>
      <c r="U21" s="436">
        <f t="shared" ref="U21" si="2">SUM(U7:U20)</f>
        <v>9966692.2681555655</v>
      </c>
      <c r="V21" s="437">
        <f t="shared" si="1"/>
        <v>51527580.335661784</v>
      </c>
    </row>
    <row r="23" spans="1:22">
      <c r="C23" s="433"/>
      <c r="D23" s="433"/>
      <c r="E23" s="433"/>
      <c r="F23" s="433"/>
      <c r="G23" s="433"/>
      <c r="H23" s="433"/>
      <c r="I23" s="433"/>
      <c r="J23" s="433"/>
      <c r="K23" s="433"/>
      <c r="L23" s="433"/>
      <c r="M23" s="433"/>
      <c r="N23" s="433"/>
      <c r="O23" s="433"/>
      <c r="P23" s="433"/>
      <c r="Q23" s="433"/>
      <c r="R23" s="433"/>
      <c r="S23" s="433"/>
      <c r="T23" s="433"/>
      <c r="U23" s="433"/>
      <c r="V23" s="433"/>
    </row>
    <row r="24" spans="1:22">
      <c r="C24" s="433"/>
      <c r="D24" s="433"/>
      <c r="E24" s="433"/>
      <c r="F24" s="433"/>
      <c r="G24" s="433"/>
      <c r="H24" s="433"/>
      <c r="I24" s="433"/>
      <c r="J24" s="433"/>
      <c r="K24" s="433"/>
      <c r="L24" s="433"/>
      <c r="M24" s="433"/>
      <c r="N24" s="433"/>
      <c r="O24" s="433"/>
      <c r="P24" s="433"/>
      <c r="Q24" s="433"/>
      <c r="R24" s="433"/>
      <c r="S24" s="433"/>
      <c r="T24" s="433"/>
      <c r="U24" s="433"/>
      <c r="V24" s="433"/>
    </row>
    <row r="25" spans="1:22">
      <c r="A25" s="38"/>
      <c r="B25" s="38"/>
      <c r="C25" s="433"/>
      <c r="D25" s="433"/>
      <c r="E25" s="433"/>
      <c r="F25" s="433"/>
      <c r="G25" s="433"/>
      <c r="H25" s="433"/>
      <c r="I25" s="433"/>
      <c r="J25" s="433"/>
      <c r="K25" s="433"/>
      <c r="L25" s="433"/>
      <c r="M25" s="433"/>
      <c r="N25" s="433"/>
      <c r="O25" s="433"/>
      <c r="P25" s="433"/>
      <c r="Q25" s="433"/>
      <c r="R25" s="433"/>
      <c r="S25" s="433"/>
      <c r="T25" s="433"/>
      <c r="U25" s="433"/>
      <c r="V25" s="433"/>
    </row>
    <row r="26" spans="1:22">
      <c r="A26" s="38"/>
      <c r="B26" s="18"/>
      <c r="C26" s="433"/>
      <c r="D26" s="433"/>
      <c r="E26" s="433"/>
      <c r="F26" s="433"/>
      <c r="G26" s="433"/>
      <c r="H26" s="433"/>
      <c r="I26" s="433"/>
      <c r="J26" s="433"/>
      <c r="K26" s="433"/>
      <c r="L26" s="433"/>
      <c r="M26" s="433"/>
      <c r="N26" s="433"/>
      <c r="O26" s="433"/>
      <c r="P26" s="433"/>
      <c r="Q26" s="433"/>
      <c r="R26" s="433"/>
      <c r="S26" s="433"/>
      <c r="T26" s="433"/>
      <c r="U26" s="433"/>
      <c r="V26" s="433"/>
    </row>
    <row r="27" spans="1:22">
      <c r="A27" s="38"/>
      <c r="B27" s="38"/>
      <c r="C27" s="433"/>
      <c r="D27" s="433"/>
      <c r="E27" s="433"/>
      <c r="F27" s="433"/>
      <c r="G27" s="433"/>
      <c r="H27" s="433"/>
      <c r="I27" s="433"/>
      <c r="J27" s="433"/>
      <c r="K27" s="433"/>
      <c r="L27" s="433"/>
      <c r="M27" s="433"/>
      <c r="N27" s="433"/>
      <c r="O27" s="433"/>
      <c r="P27" s="433"/>
      <c r="Q27" s="433"/>
      <c r="R27" s="433"/>
      <c r="S27" s="433"/>
      <c r="T27" s="433"/>
      <c r="U27" s="433"/>
      <c r="V27" s="433"/>
    </row>
    <row r="28" spans="1:22">
      <c r="A28" s="38"/>
      <c r="B28" s="18"/>
      <c r="C28" s="433"/>
      <c r="D28" s="433"/>
      <c r="E28" s="433"/>
      <c r="F28" s="433"/>
      <c r="G28" s="433"/>
      <c r="H28" s="433"/>
      <c r="I28" s="433"/>
      <c r="J28" s="433"/>
      <c r="K28" s="433"/>
      <c r="L28" s="433"/>
      <c r="M28" s="433"/>
      <c r="N28" s="433"/>
      <c r="O28" s="433"/>
      <c r="P28" s="433"/>
      <c r="Q28" s="433"/>
      <c r="R28" s="433"/>
      <c r="S28" s="433"/>
      <c r="T28" s="433"/>
      <c r="U28" s="433"/>
      <c r="V28" s="433"/>
    </row>
    <row r="29" spans="1:22">
      <c r="C29" s="433"/>
      <c r="D29" s="433"/>
      <c r="E29" s="433"/>
      <c r="F29" s="433"/>
      <c r="G29" s="433"/>
      <c r="H29" s="433"/>
      <c r="I29" s="433"/>
      <c r="J29" s="433"/>
      <c r="K29" s="433"/>
      <c r="L29" s="433"/>
      <c r="M29" s="433"/>
      <c r="N29" s="433"/>
      <c r="O29" s="433"/>
      <c r="P29" s="433"/>
      <c r="Q29" s="433"/>
      <c r="R29" s="433"/>
      <c r="S29" s="433"/>
      <c r="T29" s="433"/>
      <c r="U29" s="433"/>
      <c r="V29" s="433"/>
    </row>
    <row r="30" spans="1:22">
      <c r="C30" s="433"/>
      <c r="D30" s="433"/>
      <c r="E30" s="433"/>
      <c r="F30" s="433"/>
      <c r="G30" s="433"/>
      <c r="H30" s="433"/>
      <c r="I30" s="433"/>
      <c r="J30" s="433"/>
      <c r="K30" s="433"/>
      <c r="L30" s="433"/>
      <c r="M30" s="433"/>
      <c r="N30" s="433"/>
      <c r="O30" s="433"/>
      <c r="P30" s="433"/>
      <c r="Q30" s="433"/>
      <c r="R30" s="433"/>
      <c r="S30" s="433"/>
      <c r="T30" s="433"/>
      <c r="U30" s="433"/>
      <c r="V30" s="433"/>
    </row>
    <row r="31" spans="1:22">
      <c r="C31" s="433"/>
      <c r="D31" s="433"/>
      <c r="E31" s="433"/>
      <c r="F31" s="433"/>
      <c r="G31" s="433"/>
      <c r="H31" s="433"/>
      <c r="I31" s="433"/>
      <c r="J31" s="433"/>
      <c r="K31" s="433"/>
      <c r="L31" s="433"/>
      <c r="M31" s="433"/>
      <c r="N31" s="433"/>
      <c r="O31" s="433"/>
      <c r="P31" s="433"/>
      <c r="Q31" s="433"/>
      <c r="R31" s="433"/>
      <c r="S31" s="433"/>
      <c r="T31" s="433"/>
      <c r="U31" s="433"/>
      <c r="V31" s="433"/>
    </row>
    <row r="32" spans="1:22">
      <c r="C32" s="433"/>
      <c r="D32" s="433"/>
      <c r="E32" s="433"/>
      <c r="F32" s="433"/>
      <c r="G32" s="433"/>
      <c r="H32" s="433"/>
      <c r="I32" s="433"/>
      <c r="J32" s="433"/>
      <c r="K32" s="433"/>
      <c r="L32" s="433"/>
      <c r="M32" s="433"/>
      <c r="N32" s="433"/>
      <c r="O32" s="433"/>
      <c r="P32" s="433"/>
      <c r="Q32" s="433"/>
      <c r="R32" s="433"/>
      <c r="S32" s="433"/>
      <c r="T32" s="433"/>
      <c r="U32" s="433"/>
      <c r="V32" s="433"/>
    </row>
    <row r="33" spans="3:22">
      <c r="C33" s="433"/>
      <c r="D33" s="433"/>
      <c r="E33" s="433"/>
      <c r="F33" s="433"/>
      <c r="G33" s="433"/>
      <c r="H33" s="433"/>
      <c r="I33" s="433"/>
      <c r="J33" s="433"/>
      <c r="K33" s="433"/>
      <c r="L33" s="433"/>
      <c r="M33" s="433"/>
      <c r="N33" s="433"/>
      <c r="O33" s="433"/>
      <c r="P33" s="433"/>
      <c r="Q33" s="433"/>
      <c r="R33" s="433"/>
      <c r="S33" s="433"/>
      <c r="T33" s="433"/>
      <c r="U33" s="433"/>
      <c r="V33" s="433"/>
    </row>
    <row r="34" spans="3:22">
      <c r="C34" s="433"/>
      <c r="D34" s="433"/>
      <c r="E34" s="433"/>
      <c r="F34" s="433"/>
      <c r="G34" s="433"/>
      <c r="H34" s="433"/>
      <c r="I34" s="433"/>
      <c r="J34" s="433"/>
      <c r="K34" s="433"/>
      <c r="L34" s="433"/>
      <c r="M34" s="433"/>
      <c r="N34" s="433"/>
      <c r="O34" s="433"/>
      <c r="P34" s="433"/>
      <c r="Q34" s="433"/>
      <c r="R34" s="433"/>
      <c r="S34" s="433"/>
      <c r="T34" s="433"/>
      <c r="U34" s="433"/>
      <c r="V34" s="433"/>
    </row>
    <row r="35" spans="3:22">
      <c r="C35" s="433"/>
      <c r="D35" s="433"/>
      <c r="E35" s="433"/>
      <c r="F35" s="433"/>
      <c r="G35" s="433"/>
      <c r="H35" s="433"/>
      <c r="I35" s="433"/>
      <c r="J35" s="433"/>
      <c r="K35" s="433"/>
      <c r="L35" s="433"/>
      <c r="M35" s="433"/>
      <c r="N35" s="433"/>
      <c r="O35" s="433"/>
      <c r="P35" s="433"/>
      <c r="Q35" s="433"/>
      <c r="R35" s="433"/>
      <c r="S35" s="433"/>
      <c r="T35" s="433"/>
      <c r="U35" s="433"/>
      <c r="V35" s="433"/>
    </row>
    <row r="36" spans="3:22">
      <c r="C36" s="433"/>
      <c r="D36" s="433"/>
      <c r="E36" s="433"/>
      <c r="F36" s="433"/>
      <c r="G36" s="433"/>
      <c r="H36" s="433"/>
      <c r="I36" s="433"/>
      <c r="J36" s="433"/>
      <c r="K36" s="433"/>
      <c r="L36" s="433"/>
      <c r="M36" s="433"/>
      <c r="N36" s="433"/>
      <c r="O36" s="433"/>
      <c r="P36" s="433"/>
      <c r="Q36" s="433"/>
      <c r="R36" s="433"/>
      <c r="S36" s="433"/>
      <c r="T36" s="433"/>
      <c r="U36" s="433"/>
      <c r="V36" s="433"/>
    </row>
    <row r="37" spans="3:22">
      <c r="C37" s="433"/>
      <c r="D37" s="433"/>
      <c r="E37" s="433"/>
      <c r="F37" s="433"/>
      <c r="G37" s="433"/>
      <c r="H37" s="433"/>
      <c r="I37" s="433"/>
      <c r="J37" s="433"/>
      <c r="K37" s="433"/>
      <c r="L37" s="433"/>
      <c r="M37" s="433"/>
      <c r="N37" s="433"/>
      <c r="O37" s="433"/>
      <c r="P37" s="433"/>
      <c r="Q37" s="433"/>
      <c r="R37" s="433"/>
      <c r="S37" s="433"/>
      <c r="T37" s="433"/>
      <c r="U37" s="433"/>
      <c r="V37" s="433"/>
    </row>
    <row r="38" spans="3:22">
      <c r="C38" s="433"/>
      <c r="D38" s="433"/>
      <c r="E38" s="433"/>
      <c r="F38" s="433"/>
      <c r="G38" s="433"/>
      <c r="H38" s="433"/>
      <c r="I38" s="433"/>
      <c r="J38" s="433"/>
      <c r="K38" s="433"/>
      <c r="L38" s="433"/>
      <c r="M38" s="433"/>
      <c r="N38" s="433"/>
      <c r="O38" s="433"/>
      <c r="P38" s="433"/>
      <c r="Q38" s="433"/>
      <c r="R38" s="433"/>
      <c r="S38" s="433"/>
      <c r="T38" s="433"/>
      <c r="U38" s="433"/>
      <c r="V38" s="433"/>
    </row>
    <row r="39" spans="3:22">
      <c r="C39" s="433"/>
      <c r="D39" s="433"/>
      <c r="E39" s="433"/>
      <c r="F39" s="433"/>
      <c r="G39" s="433"/>
      <c r="H39" s="433"/>
      <c r="I39" s="433"/>
      <c r="J39" s="433"/>
      <c r="K39" s="433"/>
      <c r="L39" s="433"/>
      <c r="M39" s="433"/>
      <c r="N39" s="433"/>
      <c r="O39" s="433"/>
      <c r="P39" s="433"/>
      <c r="Q39" s="433"/>
      <c r="R39" s="433"/>
      <c r="S39" s="433"/>
      <c r="T39" s="433"/>
      <c r="U39" s="433"/>
      <c r="V39" s="433"/>
    </row>
    <row r="40" spans="3:22">
      <c r="C40" s="433"/>
      <c r="D40" s="433"/>
      <c r="E40" s="433"/>
      <c r="F40" s="433"/>
      <c r="G40" s="433"/>
      <c r="H40" s="433"/>
      <c r="I40" s="433"/>
      <c r="J40" s="433"/>
      <c r="K40" s="433"/>
      <c r="L40" s="433"/>
      <c r="M40" s="433"/>
      <c r="N40" s="433"/>
      <c r="O40" s="433"/>
      <c r="P40" s="433"/>
      <c r="Q40" s="433"/>
      <c r="R40" s="433"/>
      <c r="S40" s="433"/>
      <c r="T40" s="433"/>
      <c r="U40" s="433"/>
      <c r="V40" s="43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2"/>
  <sheetViews>
    <sheetView zoomScale="90" zoomScaleNormal="90" workbookViewId="0">
      <pane xSplit="1" ySplit="7" topLeftCell="B8" activePane="bottomRight" state="frozen"/>
      <selection pane="topRight"/>
      <selection pane="bottomLeft"/>
      <selection pane="bottomRight"/>
    </sheetView>
  </sheetViews>
  <sheetFormatPr defaultColWidth="9.140625" defaultRowHeight="12.75"/>
  <cols>
    <col min="1" max="1" width="10.5703125" style="4" bestFit="1" customWidth="1"/>
    <col min="2" max="2" width="101.85546875" style="4" customWidth="1"/>
    <col min="3" max="3" width="13.7109375" style="135" customWidth="1"/>
    <col min="4" max="4" width="14.85546875" style="135" bestFit="1" customWidth="1"/>
    <col min="5" max="5" width="17.7109375" style="135" customWidth="1"/>
    <col min="6" max="6" width="15.85546875" style="135" customWidth="1"/>
    <col min="7" max="7" width="17.42578125" style="135" customWidth="1"/>
    <col min="8" max="8" width="15.28515625" style="135" customWidth="1"/>
    <col min="9" max="16384" width="9.140625" style="13"/>
  </cols>
  <sheetData>
    <row r="1" spans="1:9">
      <c r="A1" s="2" t="s">
        <v>30</v>
      </c>
      <c r="B1" s="4" t="str">
        <f>'Info '!C2</f>
        <v>JSC Cartu Bank</v>
      </c>
      <c r="C1" s="3"/>
    </row>
    <row r="2" spans="1:9">
      <c r="A2" s="2" t="s">
        <v>31</v>
      </c>
      <c r="B2" s="414">
        <f>'1. key ratios '!B2</f>
        <v>45473</v>
      </c>
      <c r="C2" s="249"/>
    </row>
    <row r="4" spans="1:9" ht="13.5" thickBot="1">
      <c r="A4" s="2" t="s">
        <v>150</v>
      </c>
      <c r="B4" s="66" t="s">
        <v>252</v>
      </c>
    </row>
    <row r="5" spans="1:9">
      <c r="A5" s="67"/>
      <c r="B5" s="75"/>
      <c r="C5" s="154" t="s">
        <v>0</v>
      </c>
      <c r="D5" s="154" t="s">
        <v>1</v>
      </c>
      <c r="E5" s="154" t="s">
        <v>2</v>
      </c>
      <c r="F5" s="154" t="s">
        <v>3</v>
      </c>
      <c r="G5" s="155" t="s">
        <v>4</v>
      </c>
      <c r="H5" s="156" t="s">
        <v>5</v>
      </c>
      <c r="I5" s="76"/>
    </row>
    <row r="6" spans="1:9" s="76" customFormat="1" ht="12.75" customHeight="1">
      <c r="A6" s="77"/>
      <c r="B6" s="713" t="s">
        <v>149</v>
      </c>
      <c r="C6" s="715" t="s">
        <v>245</v>
      </c>
      <c r="D6" s="716" t="s">
        <v>244</v>
      </c>
      <c r="E6" s="717"/>
      <c r="F6" s="715" t="s">
        <v>249</v>
      </c>
      <c r="G6" s="715" t="s">
        <v>250</v>
      </c>
      <c r="H6" s="711" t="s">
        <v>248</v>
      </c>
    </row>
    <row r="7" spans="1:9" ht="38.25">
      <c r="A7" s="79"/>
      <c r="B7" s="714"/>
      <c r="C7" s="700"/>
      <c r="D7" s="157" t="s">
        <v>247</v>
      </c>
      <c r="E7" s="157" t="s">
        <v>246</v>
      </c>
      <c r="F7" s="700"/>
      <c r="G7" s="700"/>
      <c r="H7" s="712"/>
      <c r="I7" s="76"/>
    </row>
    <row r="8" spans="1:9">
      <c r="A8" s="77">
        <v>1</v>
      </c>
      <c r="B8" s="1" t="s">
        <v>51</v>
      </c>
      <c r="C8" s="400">
        <v>262453623.56925687</v>
      </c>
      <c r="D8" s="400">
        <v>0</v>
      </c>
      <c r="E8" s="400">
        <v>0</v>
      </c>
      <c r="F8" s="400">
        <v>212545257.23563239</v>
      </c>
      <c r="G8" s="400">
        <v>212545257.23563239</v>
      </c>
      <c r="H8" s="158">
        <f>IFERROR(G8/(C8+E8),0)</f>
        <v>0.80983929406311073</v>
      </c>
    </row>
    <row r="9" spans="1:9" ht="15" customHeight="1">
      <c r="A9" s="77">
        <v>2</v>
      </c>
      <c r="B9" s="1" t="s">
        <v>52</v>
      </c>
      <c r="C9" s="400">
        <v>0</v>
      </c>
      <c r="D9" s="400">
        <v>0</v>
      </c>
      <c r="E9" s="400">
        <v>0</v>
      </c>
      <c r="F9" s="400">
        <v>0</v>
      </c>
      <c r="G9" s="400">
        <v>0</v>
      </c>
      <c r="H9" s="158">
        <f t="shared" ref="H9:H21" si="0">IFERROR(G9/(C9+E9),0)</f>
        <v>0</v>
      </c>
    </row>
    <row r="10" spans="1:9">
      <c r="A10" s="77">
        <v>3</v>
      </c>
      <c r="B10" s="1" t="s">
        <v>165</v>
      </c>
      <c r="C10" s="400">
        <v>0</v>
      </c>
      <c r="D10" s="400">
        <v>0</v>
      </c>
      <c r="E10" s="400">
        <v>0</v>
      </c>
      <c r="F10" s="400">
        <v>0</v>
      </c>
      <c r="G10" s="400">
        <v>0</v>
      </c>
      <c r="H10" s="158">
        <f t="shared" si="0"/>
        <v>0</v>
      </c>
    </row>
    <row r="11" spans="1:9">
      <c r="A11" s="77">
        <v>4</v>
      </c>
      <c r="B11" s="1" t="s">
        <v>53</v>
      </c>
      <c r="C11" s="400">
        <v>0</v>
      </c>
      <c r="D11" s="400">
        <v>0</v>
      </c>
      <c r="E11" s="400">
        <v>0</v>
      </c>
      <c r="F11" s="400">
        <v>0</v>
      </c>
      <c r="G11" s="400">
        <v>0</v>
      </c>
      <c r="H11" s="158">
        <f t="shared" si="0"/>
        <v>0</v>
      </c>
    </row>
    <row r="12" spans="1:9">
      <c r="A12" s="77">
        <v>5</v>
      </c>
      <c r="B12" s="1" t="s">
        <v>54</v>
      </c>
      <c r="C12" s="400">
        <v>0</v>
      </c>
      <c r="D12" s="400">
        <v>0</v>
      </c>
      <c r="E12" s="400">
        <v>0</v>
      </c>
      <c r="F12" s="400">
        <v>0</v>
      </c>
      <c r="G12" s="400">
        <v>0</v>
      </c>
      <c r="H12" s="158">
        <f t="shared" si="0"/>
        <v>0</v>
      </c>
    </row>
    <row r="13" spans="1:9">
      <c r="A13" s="77">
        <v>6</v>
      </c>
      <c r="B13" s="1" t="s">
        <v>55</v>
      </c>
      <c r="C13" s="400">
        <v>412283105.9591428</v>
      </c>
      <c r="D13" s="400">
        <v>0</v>
      </c>
      <c r="E13" s="400">
        <v>0</v>
      </c>
      <c r="F13" s="400">
        <v>99676599.813438222</v>
      </c>
      <c r="G13" s="400">
        <v>99676599.813438222</v>
      </c>
      <c r="H13" s="158">
        <f t="shared" si="0"/>
        <v>0.2417673641551448</v>
      </c>
    </row>
    <row r="14" spans="1:9">
      <c r="A14" s="77">
        <v>7</v>
      </c>
      <c r="B14" s="1" t="s">
        <v>56</v>
      </c>
      <c r="C14" s="400">
        <v>804477311.9496938</v>
      </c>
      <c r="D14" s="400">
        <v>182299003.61395648</v>
      </c>
      <c r="E14" s="400">
        <v>96247623.528324395</v>
      </c>
      <c r="F14" s="400">
        <v>900724935.47801816</v>
      </c>
      <c r="G14" s="400">
        <v>850800350.70713878</v>
      </c>
      <c r="H14" s="158">
        <f t="shared" si="0"/>
        <v>0.94457288479042245</v>
      </c>
    </row>
    <row r="15" spans="1:9">
      <c r="A15" s="77">
        <v>8</v>
      </c>
      <c r="B15" s="1" t="s">
        <v>57</v>
      </c>
      <c r="C15" s="400">
        <v>0</v>
      </c>
      <c r="D15" s="400">
        <v>0</v>
      </c>
      <c r="E15" s="400">
        <v>0</v>
      </c>
      <c r="F15" s="400">
        <v>0</v>
      </c>
      <c r="G15" s="400">
        <v>0</v>
      </c>
      <c r="H15" s="158">
        <f t="shared" si="0"/>
        <v>0</v>
      </c>
    </row>
    <row r="16" spans="1:9">
      <c r="A16" s="77">
        <v>9</v>
      </c>
      <c r="B16" s="1" t="s">
        <v>58</v>
      </c>
      <c r="C16" s="400">
        <v>0</v>
      </c>
      <c r="D16" s="400">
        <v>0</v>
      </c>
      <c r="E16" s="400">
        <v>0</v>
      </c>
      <c r="F16" s="400">
        <v>0</v>
      </c>
      <c r="G16" s="400">
        <v>0</v>
      </c>
      <c r="H16" s="158">
        <f t="shared" si="0"/>
        <v>0</v>
      </c>
    </row>
    <row r="17" spans="1:8">
      <c r="A17" s="77">
        <v>10</v>
      </c>
      <c r="B17" s="1" t="s">
        <v>59</v>
      </c>
      <c r="C17" s="400">
        <v>66761561.789540388</v>
      </c>
      <c r="D17" s="400">
        <v>3736.4400821336121</v>
      </c>
      <c r="E17" s="400">
        <v>1868.2200410668061</v>
      </c>
      <c r="F17" s="400">
        <v>66763430.009581454</v>
      </c>
      <c r="G17" s="400">
        <v>66763430.009581454</v>
      </c>
      <c r="H17" s="158">
        <f t="shared" si="0"/>
        <v>1</v>
      </c>
    </row>
    <row r="18" spans="1:8">
      <c r="A18" s="77">
        <v>11</v>
      </c>
      <c r="B18" s="1" t="s">
        <v>60</v>
      </c>
      <c r="C18" s="400">
        <v>0</v>
      </c>
      <c r="D18" s="400">
        <v>0</v>
      </c>
      <c r="E18" s="400">
        <v>0</v>
      </c>
      <c r="F18" s="400">
        <v>0</v>
      </c>
      <c r="G18" s="400">
        <v>0</v>
      </c>
      <c r="H18" s="158">
        <f t="shared" si="0"/>
        <v>0</v>
      </c>
    </row>
    <row r="19" spans="1:8">
      <c r="A19" s="77">
        <v>12</v>
      </c>
      <c r="B19" s="1" t="s">
        <v>61</v>
      </c>
      <c r="C19" s="400">
        <v>0</v>
      </c>
      <c r="D19" s="400">
        <v>0</v>
      </c>
      <c r="E19" s="400">
        <v>0</v>
      </c>
      <c r="F19" s="400">
        <v>0</v>
      </c>
      <c r="G19" s="400">
        <v>0</v>
      </c>
      <c r="H19" s="158">
        <f t="shared" si="0"/>
        <v>0</v>
      </c>
    </row>
    <row r="20" spans="1:8">
      <c r="A20" s="77">
        <v>13</v>
      </c>
      <c r="B20" s="1" t="s">
        <v>144</v>
      </c>
      <c r="C20" s="400">
        <v>0</v>
      </c>
      <c r="D20" s="400">
        <v>0</v>
      </c>
      <c r="E20" s="400">
        <v>0</v>
      </c>
      <c r="F20" s="400">
        <v>0</v>
      </c>
      <c r="G20" s="400">
        <v>0</v>
      </c>
      <c r="H20" s="158">
        <f t="shared" si="0"/>
        <v>0</v>
      </c>
    </row>
    <row r="21" spans="1:8">
      <c r="A21" s="77">
        <v>14</v>
      </c>
      <c r="B21" s="1" t="s">
        <v>63</v>
      </c>
      <c r="C21" s="400">
        <v>184228996.76842532</v>
      </c>
      <c r="D21" s="400">
        <v>4177327.3007015809</v>
      </c>
      <c r="E21" s="400">
        <v>2088663.6503507905</v>
      </c>
      <c r="F21" s="400">
        <v>170475190.60055602</v>
      </c>
      <c r="G21" s="400">
        <v>168872195.03577366</v>
      </c>
      <c r="H21" s="158">
        <f t="shared" si="0"/>
        <v>0.90636708649200937</v>
      </c>
    </row>
    <row r="22" spans="1:8" ht="13.5" thickBot="1">
      <c r="A22" s="80"/>
      <c r="B22" s="81" t="s">
        <v>64</v>
      </c>
      <c r="C22" s="438">
        <f>SUM(C8:C21)</f>
        <v>1730204600.0360591</v>
      </c>
      <c r="D22" s="438">
        <f>SUM(D8:D21)</f>
        <v>186480067.3547402</v>
      </c>
      <c r="E22" s="438">
        <f>SUM(E8:E21)</f>
        <v>98338155.398716256</v>
      </c>
      <c r="F22" s="438">
        <f>SUM(F8:F21)</f>
        <v>1450185413.1372261</v>
      </c>
      <c r="G22" s="438">
        <f>SUM(G8:G21)</f>
        <v>1398657832.8015647</v>
      </c>
      <c r="H22" s="159">
        <f>G22/(C22+E22)</f>
        <v>0.76490299646780957</v>
      </c>
    </row>
    <row r="24" spans="1:8">
      <c r="C24" s="439"/>
      <c r="D24" s="439"/>
      <c r="E24" s="439"/>
      <c r="F24" s="439"/>
      <c r="G24" s="439"/>
      <c r="H24" s="439"/>
    </row>
    <row r="25" spans="1:8">
      <c r="C25" s="439"/>
      <c r="D25" s="439"/>
      <c r="E25" s="439"/>
      <c r="F25" s="439"/>
      <c r="G25" s="439"/>
      <c r="H25" s="439"/>
    </row>
    <row r="26" spans="1:8">
      <c r="C26" s="439"/>
      <c r="D26" s="439"/>
      <c r="E26" s="439"/>
      <c r="F26" s="439"/>
      <c r="G26" s="439"/>
      <c r="H26" s="439"/>
    </row>
    <row r="27" spans="1:8">
      <c r="C27" s="439"/>
      <c r="D27" s="439"/>
      <c r="E27" s="439"/>
      <c r="F27" s="439"/>
      <c r="G27" s="439"/>
      <c r="H27" s="439"/>
    </row>
    <row r="28" spans="1:8">
      <c r="C28" s="439"/>
      <c r="D28" s="439"/>
      <c r="E28" s="439"/>
      <c r="F28" s="439"/>
      <c r="G28" s="439"/>
      <c r="H28" s="439"/>
    </row>
    <row r="29" spans="1:8">
      <c r="C29" s="439"/>
      <c r="D29" s="439"/>
      <c r="E29" s="439"/>
      <c r="F29" s="439"/>
      <c r="G29" s="439"/>
      <c r="H29" s="439"/>
    </row>
    <row r="30" spans="1:8">
      <c r="C30" s="439"/>
      <c r="D30" s="439"/>
      <c r="E30" s="439"/>
      <c r="F30" s="439"/>
      <c r="G30" s="439"/>
      <c r="H30" s="439"/>
    </row>
    <row r="31" spans="1:8">
      <c r="C31" s="439"/>
      <c r="D31" s="439"/>
      <c r="E31" s="439"/>
      <c r="F31" s="439"/>
      <c r="G31" s="439"/>
      <c r="H31" s="439"/>
    </row>
    <row r="32" spans="1:8">
      <c r="C32" s="439"/>
      <c r="D32" s="439"/>
      <c r="E32" s="439"/>
      <c r="F32" s="439"/>
      <c r="G32" s="439"/>
      <c r="H32" s="439"/>
    </row>
    <row r="33" spans="3:8">
      <c r="C33" s="439"/>
      <c r="D33" s="439"/>
      <c r="E33" s="439"/>
      <c r="F33" s="439"/>
      <c r="G33" s="439"/>
      <c r="H33" s="439"/>
    </row>
    <row r="34" spans="3:8">
      <c r="C34" s="439"/>
      <c r="D34" s="439"/>
      <c r="E34" s="439"/>
      <c r="F34" s="439"/>
      <c r="G34" s="439"/>
      <c r="H34" s="439"/>
    </row>
    <row r="35" spans="3:8">
      <c r="C35" s="439"/>
      <c r="D35" s="439"/>
      <c r="E35" s="439"/>
      <c r="F35" s="439"/>
      <c r="G35" s="439"/>
      <c r="H35" s="439"/>
    </row>
    <row r="36" spans="3:8">
      <c r="C36" s="439"/>
      <c r="D36" s="439"/>
      <c r="E36" s="439"/>
      <c r="F36" s="439"/>
      <c r="G36" s="439"/>
      <c r="H36" s="439"/>
    </row>
    <row r="37" spans="3:8">
      <c r="C37" s="439"/>
      <c r="D37" s="439"/>
      <c r="E37" s="439"/>
      <c r="F37" s="439"/>
      <c r="G37" s="439"/>
      <c r="H37" s="439"/>
    </row>
    <row r="38" spans="3:8">
      <c r="C38" s="439"/>
      <c r="D38" s="439"/>
      <c r="E38" s="439"/>
      <c r="F38" s="439"/>
      <c r="G38" s="439"/>
      <c r="H38" s="439"/>
    </row>
    <row r="39" spans="3:8">
      <c r="C39" s="439"/>
      <c r="D39" s="439"/>
      <c r="E39" s="439"/>
      <c r="F39" s="439"/>
      <c r="G39" s="439"/>
      <c r="H39" s="439"/>
    </row>
    <row r="40" spans="3:8">
      <c r="C40" s="439"/>
      <c r="D40" s="439"/>
      <c r="E40" s="439"/>
      <c r="F40" s="439"/>
      <c r="G40" s="439"/>
      <c r="H40" s="439"/>
    </row>
    <row r="41" spans="3:8">
      <c r="C41" s="439"/>
    </row>
    <row r="42" spans="3:8">
      <c r="C42" s="439"/>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5"/>
  <sheetViews>
    <sheetView zoomScale="90" zoomScaleNormal="90" workbookViewId="0">
      <pane xSplit="2" ySplit="6" topLeftCell="C7" activePane="bottomRight" state="frozen"/>
      <selection pane="topRight"/>
      <selection pane="bottomLeft"/>
      <selection pane="bottomRight"/>
    </sheetView>
  </sheetViews>
  <sheetFormatPr defaultColWidth="9.140625" defaultRowHeight="12.75"/>
  <cols>
    <col min="1" max="1" width="10.5703125" style="135" bestFit="1" customWidth="1"/>
    <col min="2" max="2" width="104.140625" style="135" customWidth="1"/>
    <col min="3" max="3" width="12.7109375" style="135" customWidth="1"/>
    <col min="4" max="5" width="13.5703125" style="135" bestFit="1" customWidth="1"/>
    <col min="6" max="11" width="12.7109375" style="135" customWidth="1"/>
    <col min="12" max="16384" width="9.140625" style="135"/>
  </cols>
  <sheetData>
    <row r="1" spans="1:11">
      <c r="A1" s="135" t="s">
        <v>30</v>
      </c>
      <c r="B1" s="3" t="str">
        <f>'Info '!C2</f>
        <v>JSC Cartu Bank</v>
      </c>
    </row>
    <row r="2" spans="1:11">
      <c r="A2" s="135" t="s">
        <v>31</v>
      </c>
      <c r="B2" s="414">
        <f>'1. key ratios '!B2</f>
        <v>45473</v>
      </c>
    </row>
    <row r="4" spans="1:11" ht="13.5" thickBot="1">
      <c r="A4" s="135" t="s">
        <v>146</v>
      </c>
      <c r="B4" s="183" t="s">
        <v>253</v>
      </c>
    </row>
    <row r="5" spans="1:11" ht="30" customHeight="1">
      <c r="A5" s="718"/>
      <c r="B5" s="719"/>
      <c r="C5" s="720" t="s">
        <v>303</v>
      </c>
      <c r="D5" s="721"/>
      <c r="E5" s="721"/>
      <c r="F5" s="721" t="s">
        <v>304</v>
      </c>
      <c r="G5" s="721"/>
      <c r="H5" s="721"/>
      <c r="I5" s="721" t="s">
        <v>305</v>
      </c>
      <c r="J5" s="721"/>
      <c r="K5" s="722"/>
    </row>
    <row r="6" spans="1:11">
      <c r="A6" s="167"/>
      <c r="B6" s="476"/>
      <c r="C6" s="10" t="s">
        <v>32</v>
      </c>
      <c r="D6" s="290" t="s">
        <v>33</v>
      </c>
      <c r="E6" s="290" t="s">
        <v>34</v>
      </c>
      <c r="F6" s="290" t="s">
        <v>32</v>
      </c>
      <c r="G6" s="290" t="s">
        <v>33</v>
      </c>
      <c r="H6" s="290" t="s">
        <v>34</v>
      </c>
      <c r="I6" s="290" t="s">
        <v>32</v>
      </c>
      <c r="J6" s="290" t="s">
        <v>33</v>
      </c>
      <c r="K6" s="510" t="s">
        <v>34</v>
      </c>
    </row>
    <row r="7" spans="1:11">
      <c r="A7" s="168" t="s">
        <v>256</v>
      </c>
      <c r="B7" s="477"/>
      <c r="C7" s="511"/>
      <c r="D7" s="477"/>
      <c r="E7" s="477"/>
      <c r="F7" s="477"/>
      <c r="G7" s="477"/>
      <c r="H7" s="477"/>
      <c r="I7" s="477"/>
      <c r="J7" s="477"/>
      <c r="K7" s="169"/>
    </row>
    <row r="8" spans="1:11">
      <c r="A8" s="170">
        <v>1</v>
      </c>
      <c r="B8" s="505" t="s">
        <v>254</v>
      </c>
      <c r="C8" s="512"/>
      <c r="D8" s="513"/>
      <c r="E8" s="513"/>
      <c r="F8" s="440">
        <v>149267418.3356933</v>
      </c>
      <c r="G8" s="440">
        <v>659276376.32163405</v>
      </c>
      <c r="H8" s="440">
        <v>808543794.65732729</v>
      </c>
      <c r="I8" s="440">
        <v>76472868.397170365</v>
      </c>
      <c r="J8" s="440">
        <v>238338710.56887025</v>
      </c>
      <c r="K8" s="441">
        <v>314811578.96604037</v>
      </c>
    </row>
    <row r="9" spans="1:11">
      <c r="A9" s="168" t="s">
        <v>257</v>
      </c>
      <c r="B9" s="477"/>
      <c r="C9" s="511"/>
      <c r="D9" s="477"/>
      <c r="E9" s="477"/>
      <c r="F9" s="477"/>
      <c r="G9" s="477"/>
      <c r="H9" s="477"/>
      <c r="I9" s="477"/>
      <c r="J9" s="477"/>
      <c r="K9" s="169"/>
    </row>
    <row r="10" spans="1:11">
      <c r="A10" s="171">
        <v>2</v>
      </c>
      <c r="B10" s="506" t="s">
        <v>265</v>
      </c>
      <c r="C10" s="514">
        <v>25497278.62813184</v>
      </c>
      <c r="D10" s="440">
        <v>449570870.88581312</v>
      </c>
      <c r="E10" s="440">
        <v>475068149.51394475</v>
      </c>
      <c r="F10" s="440">
        <v>4546176.9472120814</v>
      </c>
      <c r="G10" s="440">
        <v>97461309.977238223</v>
      </c>
      <c r="H10" s="440">
        <v>102007486.92445029</v>
      </c>
      <c r="I10" s="440">
        <v>795536.71973076731</v>
      </c>
      <c r="J10" s="440">
        <v>10987700.970191482</v>
      </c>
      <c r="K10" s="441">
        <v>11783237.689922256</v>
      </c>
    </row>
    <row r="11" spans="1:11">
      <c r="A11" s="171">
        <v>3</v>
      </c>
      <c r="B11" s="506" t="s">
        <v>259</v>
      </c>
      <c r="C11" s="514">
        <v>185843184.33072534</v>
      </c>
      <c r="D11" s="440">
        <v>644626222.36180437</v>
      </c>
      <c r="E11" s="440">
        <v>830469406.69252992</v>
      </c>
      <c r="F11" s="440">
        <v>41009365.565978028</v>
      </c>
      <c r="G11" s="440">
        <v>388064007.14245337</v>
      </c>
      <c r="H11" s="440">
        <v>429073372.70843148</v>
      </c>
      <c r="I11" s="440">
        <v>28459662.322439566</v>
      </c>
      <c r="J11" s="440">
        <v>158645044.68107507</v>
      </c>
      <c r="K11" s="441">
        <v>187104707.00351462</v>
      </c>
    </row>
    <row r="12" spans="1:11">
      <c r="A12" s="171">
        <v>4</v>
      </c>
      <c r="B12" s="506" t="s">
        <v>260</v>
      </c>
      <c r="C12" s="514">
        <v>0</v>
      </c>
      <c r="D12" s="440">
        <v>0</v>
      </c>
      <c r="E12" s="440">
        <v>0</v>
      </c>
      <c r="F12" s="440">
        <v>0</v>
      </c>
      <c r="G12" s="440">
        <v>0</v>
      </c>
      <c r="H12" s="440">
        <v>0</v>
      </c>
      <c r="I12" s="440">
        <v>0</v>
      </c>
      <c r="J12" s="440">
        <v>0</v>
      </c>
      <c r="K12" s="441">
        <v>0</v>
      </c>
    </row>
    <row r="13" spans="1:11">
      <c r="A13" s="171">
        <v>5</v>
      </c>
      <c r="B13" s="506" t="s">
        <v>268</v>
      </c>
      <c r="C13" s="514">
        <v>94484514.010329679</v>
      </c>
      <c r="D13" s="440">
        <v>86394947.807341143</v>
      </c>
      <c r="E13" s="440">
        <v>180879461.8176707</v>
      </c>
      <c r="F13" s="440">
        <v>12801649.736421984</v>
      </c>
      <c r="G13" s="440">
        <v>11649239.050724514</v>
      </c>
      <c r="H13" s="440">
        <v>24450888.787146483</v>
      </c>
      <c r="I13" s="440">
        <v>5337273.5312857125</v>
      </c>
      <c r="J13" s="440">
        <v>5000019.356605608</v>
      </c>
      <c r="K13" s="441">
        <v>10337292.887891321</v>
      </c>
    </row>
    <row r="14" spans="1:11">
      <c r="A14" s="171">
        <v>6</v>
      </c>
      <c r="B14" s="506" t="s">
        <v>299</v>
      </c>
      <c r="C14" s="514">
        <v>0</v>
      </c>
      <c r="D14" s="440">
        <v>0</v>
      </c>
      <c r="E14" s="440">
        <v>0</v>
      </c>
      <c r="F14" s="440">
        <v>0</v>
      </c>
      <c r="G14" s="440">
        <v>0</v>
      </c>
      <c r="H14" s="440">
        <v>0</v>
      </c>
      <c r="I14" s="440">
        <v>0</v>
      </c>
      <c r="J14" s="440">
        <v>0</v>
      </c>
      <c r="K14" s="441">
        <v>0</v>
      </c>
    </row>
    <row r="15" spans="1:11">
      <c r="A15" s="171">
        <v>7</v>
      </c>
      <c r="B15" s="506" t="s">
        <v>300</v>
      </c>
      <c r="C15" s="514">
        <v>46878587.989685394</v>
      </c>
      <c r="D15" s="440">
        <v>110779893.54264991</v>
      </c>
      <c r="E15" s="440">
        <v>157658481.53233522</v>
      </c>
      <c r="F15" s="440">
        <v>1029909.368531868</v>
      </c>
      <c r="G15" s="440">
        <v>1021665.8568538463</v>
      </c>
      <c r="H15" s="440">
        <v>2051575.2253857148</v>
      </c>
      <c r="I15" s="440">
        <v>1029909.368531868</v>
      </c>
      <c r="J15" s="440">
        <v>1021665.8568538463</v>
      </c>
      <c r="K15" s="441">
        <v>2051575.2253857148</v>
      </c>
    </row>
    <row r="16" spans="1:11">
      <c r="A16" s="171">
        <v>8</v>
      </c>
      <c r="B16" s="506" t="s">
        <v>261</v>
      </c>
      <c r="C16" s="515">
        <f>SUM(C10:C15)</f>
        <v>352703564.95887226</v>
      </c>
      <c r="D16" s="478">
        <f t="shared" ref="D16:K16" si="0">SUM(D10:D15)</f>
        <v>1291371934.5976086</v>
      </c>
      <c r="E16" s="478">
        <f t="shared" si="0"/>
        <v>1644075499.5564809</v>
      </c>
      <c r="F16" s="478">
        <f t="shared" si="0"/>
        <v>59387101.618143961</v>
      </c>
      <c r="G16" s="478">
        <f t="shared" si="0"/>
        <v>498196222.02726996</v>
      </c>
      <c r="H16" s="478">
        <f t="shared" si="0"/>
        <v>557583323.64541388</v>
      </c>
      <c r="I16" s="478">
        <f t="shared" si="0"/>
        <v>35622381.941987917</v>
      </c>
      <c r="J16" s="478">
        <f t="shared" si="0"/>
        <v>175654430.86472601</v>
      </c>
      <c r="K16" s="479">
        <f t="shared" si="0"/>
        <v>211276812.80671391</v>
      </c>
    </row>
    <row r="17" spans="1:11" ht="13.5" thickBot="1">
      <c r="A17" s="524" t="s">
        <v>258</v>
      </c>
      <c r="B17" s="525"/>
      <c r="C17" s="442"/>
      <c r="D17" s="442"/>
      <c r="E17" s="442"/>
      <c r="F17" s="442"/>
      <c r="G17" s="442"/>
      <c r="H17" s="442"/>
      <c r="I17" s="442"/>
      <c r="J17" s="442"/>
      <c r="K17" s="443"/>
    </row>
    <row r="18" spans="1:11">
      <c r="A18" s="175">
        <v>9</v>
      </c>
      <c r="B18" s="526" t="s">
        <v>264</v>
      </c>
      <c r="C18" s="522">
        <v>0</v>
      </c>
      <c r="D18" s="392">
        <v>0</v>
      </c>
      <c r="E18" s="392">
        <v>0</v>
      </c>
      <c r="F18" s="392">
        <v>0</v>
      </c>
      <c r="G18" s="392">
        <v>0</v>
      </c>
      <c r="H18" s="392">
        <v>0</v>
      </c>
      <c r="I18" s="392">
        <v>0</v>
      </c>
      <c r="J18" s="392">
        <v>0</v>
      </c>
      <c r="K18" s="444">
        <v>0</v>
      </c>
    </row>
    <row r="19" spans="1:11">
      <c r="A19" s="171">
        <v>10</v>
      </c>
      <c r="B19" s="527" t="s">
        <v>301</v>
      </c>
      <c r="C19" s="522">
        <v>387721341.19789749</v>
      </c>
      <c r="D19" s="392">
        <v>931017966.20295084</v>
      </c>
      <c r="E19" s="392">
        <v>1318739307.4008486</v>
      </c>
      <c r="F19" s="392">
        <v>16748144.990509588</v>
      </c>
      <c r="G19" s="392">
        <v>12815750.948223038</v>
      </c>
      <c r="H19" s="392">
        <v>29563895.938732635</v>
      </c>
      <c r="I19" s="392">
        <v>89542718.978263333</v>
      </c>
      <c r="J19" s="392">
        <v>444387189.34021741</v>
      </c>
      <c r="K19" s="444">
        <v>533929908.31848061</v>
      </c>
    </row>
    <row r="20" spans="1:11">
      <c r="A20" s="171">
        <v>11</v>
      </c>
      <c r="B20" s="527" t="s">
        <v>263</v>
      </c>
      <c r="C20" s="522">
        <v>24784335.632136993</v>
      </c>
      <c r="D20" s="392">
        <v>20393.751847252752</v>
      </c>
      <c r="E20" s="392">
        <v>24804729.383984253</v>
      </c>
      <c r="F20" s="392">
        <v>648618.50639549538</v>
      </c>
      <c r="G20" s="392">
        <v>0</v>
      </c>
      <c r="H20" s="392">
        <v>648618.50639549538</v>
      </c>
      <c r="I20" s="392">
        <v>648618.50639549538</v>
      </c>
      <c r="J20" s="392">
        <v>0</v>
      </c>
      <c r="K20" s="444">
        <v>648618.50639549538</v>
      </c>
    </row>
    <row r="21" spans="1:11" ht="13.5" thickBot="1">
      <c r="A21" s="172">
        <v>12</v>
      </c>
      <c r="B21" s="528" t="s">
        <v>262</v>
      </c>
      <c r="C21" s="523">
        <f>SUM(C18:C20)</f>
        <v>412505676.83003449</v>
      </c>
      <c r="D21" s="520">
        <f t="shared" ref="D21:K21" si="1">SUM(D18:D20)</f>
        <v>931038359.9547981</v>
      </c>
      <c r="E21" s="520">
        <f t="shared" si="1"/>
        <v>1343544036.784833</v>
      </c>
      <c r="F21" s="520">
        <f t="shared" si="1"/>
        <v>17396763.496905085</v>
      </c>
      <c r="G21" s="520">
        <f t="shared" si="1"/>
        <v>12815750.948223038</v>
      </c>
      <c r="H21" s="520">
        <f t="shared" si="1"/>
        <v>30212514.445128132</v>
      </c>
      <c r="I21" s="520">
        <f t="shared" si="1"/>
        <v>90191337.484658822</v>
      </c>
      <c r="J21" s="520">
        <f t="shared" si="1"/>
        <v>444387189.34021741</v>
      </c>
      <c r="K21" s="521">
        <f t="shared" si="1"/>
        <v>534578526.82487613</v>
      </c>
    </row>
    <row r="22" spans="1:11" ht="38.25" customHeight="1" thickBot="1">
      <c r="A22" s="173"/>
      <c r="B22" s="174"/>
      <c r="C22" s="516"/>
      <c r="D22" s="174"/>
      <c r="E22" s="174"/>
      <c r="F22" s="723" t="s">
        <v>739</v>
      </c>
      <c r="G22" s="724"/>
      <c r="H22" s="724"/>
      <c r="I22" s="723" t="s">
        <v>740</v>
      </c>
      <c r="J22" s="724"/>
      <c r="K22" s="725"/>
    </row>
    <row r="23" spans="1:11">
      <c r="A23" s="175">
        <v>13</v>
      </c>
      <c r="B23" s="507" t="s">
        <v>254</v>
      </c>
      <c r="C23" s="517"/>
      <c r="D23" s="176"/>
      <c r="E23" s="176"/>
      <c r="F23" s="480">
        <f t="shared" ref="F23:K23" si="2">F8</f>
        <v>149267418.3356933</v>
      </c>
      <c r="G23" s="480">
        <f t="shared" si="2"/>
        <v>659276376.32163405</v>
      </c>
      <c r="H23" s="480">
        <f t="shared" si="2"/>
        <v>808543794.65732729</v>
      </c>
      <c r="I23" s="480">
        <f t="shared" si="2"/>
        <v>76472868.397170365</v>
      </c>
      <c r="J23" s="480">
        <f t="shared" si="2"/>
        <v>238338710.56887025</v>
      </c>
      <c r="K23" s="481">
        <f t="shared" si="2"/>
        <v>314811578.96604037</v>
      </c>
    </row>
    <row r="24" spans="1:11" ht="13.5" customHeight="1" thickBot="1">
      <c r="A24" s="177">
        <v>14</v>
      </c>
      <c r="B24" s="508" t="s">
        <v>266</v>
      </c>
      <c r="C24" s="518"/>
      <c r="D24" s="179"/>
      <c r="E24" s="180"/>
      <c r="F24" s="482">
        <f t="shared" ref="F24:K24" si="3">MAX(F16-F21,F16*0.25)</f>
        <v>41990338.121238872</v>
      </c>
      <c r="G24" s="482">
        <f t="shared" si="3"/>
        <v>485380471.07904691</v>
      </c>
      <c r="H24" s="482">
        <f>MAX(H16-H21,H16*0.25)</f>
        <v>527370809.20028573</v>
      </c>
      <c r="I24" s="482">
        <f t="shared" si="3"/>
        <v>8905595.4854969792</v>
      </c>
      <c r="J24" s="482">
        <f t="shared" si="3"/>
        <v>43913607.716181502</v>
      </c>
      <c r="K24" s="483">
        <f t="shared" si="3"/>
        <v>52819203.201678477</v>
      </c>
    </row>
    <row r="25" spans="1:11" ht="13.5" thickBot="1">
      <c r="A25" s="181">
        <v>15</v>
      </c>
      <c r="B25" s="509" t="s">
        <v>267</v>
      </c>
      <c r="C25" s="519"/>
      <c r="D25" s="182"/>
      <c r="E25" s="182"/>
      <c r="F25" s="484">
        <f t="shared" ref="F25:K25" si="4">F23/F24</f>
        <v>3.5548039147651749</v>
      </c>
      <c r="G25" s="484">
        <f t="shared" si="4"/>
        <v>1.3582672060455998</v>
      </c>
      <c r="H25" s="484">
        <f t="shared" si="4"/>
        <v>1.5331599332989574</v>
      </c>
      <c r="I25" s="484">
        <f t="shared" si="4"/>
        <v>8.5870583861246175</v>
      </c>
      <c r="J25" s="484">
        <f t="shared" si="4"/>
        <v>5.4274454540214432</v>
      </c>
      <c r="K25" s="485">
        <f t="shared" si="4"/>
        <v>5.9601728137397645</v>
      </c>
    </row>
    <row r="27" spans="1:11" ht="25.5">
      <c r="B27" s="166" t="s">
        <v>302</v>
      </c>
    </row>
    <row r="28" spans="1:11">
      <c r="C28" s="493"/>
      <c r="D28" s="493"/>
      <c r="E28" s="493"/>
      <c r="F28" s="493"/>
      <c r="G28" s="493"/>
      <c r="H28" s="493"/>
      <c r="I28" s="493"/>
      <c r="J28" s="493"/>
      <c r="K28" s="493"/>
    </row>
    <row r="29" spans="1:11">
      <c r="C29" s="493"/>
      <c r="D29" s="493"/>
      <c r="E29" s="493"/>
      <c r="F29" s="493"/>
      <c r="G29" s="493"/>
      <c r="H29" s="493"/>
      <c r="I29" s="493"/>
      <c r="J29" s="493"/>
      <c r="K29" s="493"/>
    </row>
    <row r="30" spans="1:11">
      <c r="C30" s="493"/>
      <c r="D30" s="493"/>
      <c r="E30" s="493"/>
      <c r="F30" s="493"/>
      <c r="G30" s="493"/>
      <c r="H30" s="493"/>
      <c r="I30" s="493"/>
      <c r="J30" s="493"/>
      <c r="K30" s="493"/>
    </row>
    <row r="31" spans="1:11">
      <c r="C31" s="493"/>
      <c r="D31" s="493"/>
      <c r="E31" s="493"/>
      <c r="F31" s="493"/>
      <c r="G31" s="493"/>
      <c r="H31" s="493"/>
      <c r="I31" s="493"/>
      <c r="J31" s="493"/>
      <c r="K31" s="493"/>
    </row>
    <row r="32" spans="1:11">
      <c r="C32" s="493"/>
      <c r="D32" s="493"/>
      <c r="E32" s="493"/>
      <c r="F32" s="493"/>
      <c r="G32" s="493"/>
      <c r="H32" s="493"/>
      <c r="I32" s="493"/>
      <c r="J32" s="493"/>
      <c r="K32" s="493"/>
    </row>
    <row r="33" spans="3:11">
      <c r="C33" s="493"/>
      <c r="D33" s="493"/>
      <c r="E33" s="493"/>
      <c r="F33" s="493"/>
      <c r="G33" s="493"/>
      <c r="H33" s="493"/>
      <c r="I33" s="493"/>
      <c r="J33" s="493"/>
      <c r="K33" s="493"/>
    </row>
    <row r="34" spans="3:11">
      <c r="C34" s="493"/>
      <c r="D34" s="493"/>
      <c r="E34" s="493"/>
      <c r="F34" s="493"/>
      <c r="G34" s="493"/>
      <c r="H34" s="493"/>
      <c r="I34" s="493"/>
      <c r="J34" s="493"/>
      <c r="K34" s="493"/>
    </row>
    <row r="35" spans="3:11">
      <c r="C35" s="493"/>
      <c r="D35" s="493"/>
      <c r="E35" s="493"/>
      <c r="F35" s="493"/>
      <c r="G35" s="493"/>
      <c r="H35" s="493"/>
      <c r="I35" s="493"/>
      <c r="J35" s="493"/>
      <c r="K35" s="493"/>
    </row>
    <row r="36" spans="3:11">
      <c r="C36" s="493"/>
      <c r="D36" s="493"/>
      <c r="E36" s="493"/>
      <c r="F36" s="493"/>
      <c r="G36" s="493"/>
      <c r="H36" s="493"/>
      <c r="I36" s="493"/>
      <c r="J36" s="493"/>
      <c r="K36" s="493"/>
    </row>
    <row r="37" spans="3:11">
      <c r="C37" s="493"/>
      <c r="D37" s="493"/>
      <c r="E37" s="493"/>
      <c r="F37" s="493"/>
      <c r="G37" s="493"/>
      <c r="H37" s="493"/>
      <c r="I37" s="493"/>
      <c r="J37" s="493"/>
      <c r="K37" s="493"/>
    </row>
    <row r="38" spans="3:11">
      <c r="C38" s="493"/>
      <c r="D38" s="493"/>
      <c r="E38" s="493"/>
      <c r="F38" s="493"/>
      <c r="G38" s="493"/>
      <c r="H38" s="493"/>
      <c r="I38" s="493"/>
      <c r="J38" s="493"/>
      <c r="K38" s="493"/>
    </row>
    <row r="39" spans="3:11">
      <c r="C39" s="493"/>
      <c r="D39" s="493"/>
      <c r="E39" s="493"/>
      <c r="F39" s="493"/>
      <c r="G39" s="493"/>
      <c r="H39" s="493"/>
      <c r="I39" s="493"/>
      <c r="J39" s="493"/>
      <c r="K39" s="493"/>
    </row>
    <row r="40" spans="3:11">
      <c r="C40" s="493"/>
      <c r="D40" s="493"/>
      <c r="E40" s="493"/>
      <c r="F40" s="493"/>
      <c r="G40" s="493"/>
      <c r="H40" s="493"/>
      <c r="I40" s="493"/>
      <c r="J40" s="493"/>
      <c r="K40" s="493"/>
    </row>
    <row r="41" spans="3:11">
      <c r="C41" s="493"/>
      <c r="D41" s="493"/>
      <c r="E41" s="493"/>
      <c r="F41" s="493"/>
      <c r="G41" s="493"/>
      <c r="H41" s="493"/>
      <c r="I41" s="493"/>
      <c r="J41" s="493"/>
      <c r="K41" s="493"/>
    </row>
    <row r="42" spans="3:11">
      <c r="C42" s="493"/>
      <c r="D42" s="493"/>
      <c r="E42" s="493"/>
      <c r="F42" s="493"/>
      <c r="G42" s="493"/>
      <c r="H42" s="493"/>
      <c r="I42" s="493"/>
      <c r="J42" s="493"/>
      <c r="K42" s="493"/>
    </row>
    <row r="43" spans="3:11">
      <c r="C43" s="493"/>
      <c r="D43" s="493"/>
      <c r="E43" s="493"/>
      <c r="F43" s="493"/>
      <c r="G43" s="493"/>
      <c r="H43" s="493"/>
      <c r="I43" s="493"/>
      <c r="J43" s="493"/>
      <c r="K43" s="493"/>
    </row>
    <row r="44" spans="3:11">
      <c r="C44" s="493"/>
      <c r="D44" s="493"/>
      <c r="E44" s="493"/>
      <c r="F44" s="493"/>
      <c r="G44" s="493"/>
      <c r="H44" s="493"/>
      <c r="I44" s="493"/>
      <c r="J44" s="493"/>
      <c r="K44" s="493"/>
    </row>
    <row r="45" spans="3:11">
      <c r="C45" s="493"/>
      <c r="D45" s="493"/>
      <c r="E45" s="493"/>
      <c r="F45" s="493"/>
      <c r="G45" s="493"/>
      <c r="H45" s="493"/>
      <c r="I45" s="493"/>
      <c r="J45" s="493"/>
      <c r="K45" s="493"/>
    </row>
    <row r="46" spans="3:11">
      <c r="C46" s="493"/>
      <c r="D46" s="493"/>
      <c r="E46" s="493"/>
      <c r="F46" s="493"/>
      <c r="G46" s="493"/>
      <c r="H46" s="493"/>
      <c r="I46" s="493"/>
      <c r="J46" s="493"/>
      <c r="K46" s="493"/>
    </row>
    <row r="47" spans="3:11">
      <c r="C47" s="493"/>
      <c r="D47" s="493"/>
      <c r="E47" s="493"/>
      <c r="F47" s="493"/>
      <c r="G47" s="493"/>
      <c r="H47" s="493"/>
      <c r="I47" s="493"/>
      <c r="J47" s="493"/>
      <c r="K47" s="493"/>
    </row>
    <row r="48" spans="3:11">
      <c r="C48" s="493"/>
      <c r="D48" s="493"/>
      <c r="E48" s="493"/>
      <c r="F48" s="493"/>
      <c r="G48" s="493"/>
      <c r="H48" s="493"/>
      <c r="I48" s="493"/>
      <c r="J48" s="493"/>
      <c r="K48" s="493"/>
    </row>
    <row r="49" spans="3:11">
      <c r="C49" s="439"/>
      <c r="D49" s="439"/>
      <c r="E49" s="439"/>
      <c r="F49" s="439"/>
      <c r="G49" s="439"/>
      <c r="H49" s="439"/>
      <c r="I49" s="439"/>
      <c r="J49" s="439"/>
      <c r="K49" s="439"/>
    </row>
    <row r="50" spans="3:11">
      <c r="C50" s="439"/>
      <c r="D50" s="439"/>
      <c r="E50" s="439"/>
      <c r="F50" s="439"/>
      <c r="G50" s="439"/>
      <c r="H50" s="439"/>
      <c r="I50" s="439"/>
      <c r="J50" s="439"/>
      <c r="K50" s="439"/>
    </row>
    <row r="51" spans="3:11">
      <c r="C51" s="439"/>
      <c r="D51" s="439"/>
      <c r="E51" s="439"/>
      <c r="F51" s="439"/>
      <c r="G51" s="439"/>
      <c r="H51" s="439"/>
      <c r="I51" s="439"/>
      <c r="J51" s="439"/>
      <c r="K51" s="439"/>
    </row>
    <row r="52" spans="3:11">
      <c r="C52" s="439"/>
      <c r="D52" s="439"/>
      <c r="E52" s="439"/>
      <c r="F52" s="439"/>
      <c r="G52" s="439"/>
      <c r="H52" s="439"/>
      <c r="I52" s="439"/>
      <c r="J52" s="439"/>
      <c r="K52" s="439"/>
    </row>
    <row r="53" spans="3:11">
      <c r="C53" s="439"/>
      <c r="D53" s="439"/>
      <c r="E53" s="439"/>
      <c r="F53" s="439"/>
      <c r="G53" s="439"/>
      <c r="H53" s="439"/>
      <c r="I53" s="439"/>
      <c r="J53" s="439"/>
      <c r="K53" s="439"/>
    </row>
    <row r="54" spans="3:11">
      <c r="C54" s="439"/>
      <c r="D54" s="439"/>
      <c r="E54" s="439"/>
      <c r="F54" s="439"/>
      <c r="G54" s="439"/>
      <c r="H54" s="439"/>
      <c r="I54" s="439"/>
      <c r="J54" s="439"/>
      <c r="K54" s="439"/>
    </row>
    <row r="55" spans="3:11">
      <c r="C55" s="439"/>
      <c r="D55" s="439"/>
      <c r="E55" s="439"/>
      <c r="F55" s="439"/>
      <c r="G55" s="439"/>
      <c r="H55" s="439"/>
      <c r="I55" s="439"/>
      <c r="J55" s="439"/>
      <c r="K55" s="439"/>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9"/>
  <sheetViews>
    <sheetView zoomScale="90" zoomScaleNormal="90" workbookViewId="0">
      <pane xSplit="1" ySplit="5" topLeftCell="B6" activePane="bottomRight" state="frozen"/>
      <selection pane="topRight"/>
      <selection pane="bottomLeft"/>
      <selection pane="bottomRight"/>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3"/>
  </cols>
  <sheetData>
    <row r="1" spans="1:14">
      <c r="A1" s="4" t="s">
        <v>30</v>
      </c>
      <c r="B1" s="3" t="str">
        <f>'Info '!C2</f>
        <v>JSC Cartu Bank</v>
      </c>
    </row>
    <row r="2" spans="1:14" ht="14.25" customHeight="1">
      <c r="A2" s="4" t="s">
        <v>31</v>
      </c>
      <c r="B2" s="414">
        <f>'1. key ratios '!B2</f>
        <v>45473</v>
      </c>
    </row>
    <row r="3" spans="1:14" ht="14.25" customHeight="1"/>
    <row r="4" spans="1:14" ht="13.5" thickBot="1">
      <c r="A4" s="4" t="s">
        <v>162</v>
      </c>
      <c r="B4" s="130" t="s">
        <v>28</v>
      </c>
    </row>
    <row r="5" spans="1:14" s="87" customFormat="1">
      <c r="A5" s="83"/>
      <c r="B5" s="84"/>
      <c r="C5" s="85" t="s">
        <v>0</v>
      </c>
      <c r="D5" s="85" t="s">
        <v>1</v>
      </c>
      <c r="E5" s="85" t="s">
        <v>2</v>
      </c>
      <c r="F5" s="85" t="s">
        <v>3</v>
      </c>
      <c r="G5" s="85" t="s">
        <v>4</v>
      </c>
      <c r="H5" s="85" t="s">
        <v>5</v>
      </c>
      <c r="I5" s="85" t="s">
        <v>8</v>
      </c>
      <c r="J5" s="85" t="s">
        <v>9</v>
      </c>
      <c r="K5" s="85" t="s">
        <v>10</v>
      </c>
      <c r="L5" s="85" t="s">
        <v>11</v>
      </c>
      <c r="M5" s="85" t="s">
        <v>12</v>
      </c>
      <c r="N5" s="86" t="s">
        <v>13</v>
      </c>
    </row>
    <row r="6" spans="1:14" ht="25.5">
      <c r="A6" s="88"/>
      <c r="B6" s="89"/>
      <c r="C6" s="90" t="s">
        <v>161</v>
      </c>
      <c r="D6" s="91" t="s">
        <v>160</v>
      </c>
      <c r="E6" s="92" t="s">
        <v>159</v>
      </c>
      <c r="F6" s="93">
        <v>0</v>
      </c>
      <c r="G6" s="93">
        <v>0.2</v>
      </c>
      <c r="H6" s="93">
        <v>0.35</v>
      </c>
      <c r="I6" s="93">
        <v>0.5</v>
      </c>
      <c r="J6" s="93">
        <v>0.75</v>
      </c>
      <c r="K6" s="93">
        <v>1</v>
      </c>
      <c r="L6" s="93">
        <v>1.5</v>
      </c>
      <c r="M6" s="93">
        <v>2.5</v>
      </c>
      <c r="N6" s="129" t="s">
        <v>168</v>
      </c>
    </row>
    <row r="7" spans="1:14" ht="15">
      <c r="A7" s="94">
        <v>1</v>
      </c>
      <c r="B7" s="95" t="s">
        <v>158</v>
      </c>
      <c r="C7" s="96">
        <f>SUM(C8:C13)</f>
        <v>0</v>
      </c>
      <c r="D7" s="89"/>
      <c r="E7" s="97">
        <f t="shared" ref="E7:M7" si="0">SUM(E8:E13)</f>
        <v>0</v>
      </c>
      <c r="F7" s="98">
        <f>SUM(F8:F13)</f>
        <v>0</v>
      </c>
      <c r="G7" s="98">
        <f t="shared" si="0"/>
        <v>0</v>
      </c>
      <c r="H7" s="98">
        <f t="shared" si="0"/>
        <v>0</v>
      </c>
      <c r="I7" s="98">
        <f t="shared" si="0"/>
        <v>0</v>
      </c>
      <c r="J7" s="98">
        <f t="shared" si="0"/>
        <v>0</v>
      </c>
      <c r="K7" s="98">
        <f t="shared" si="0"/>
        <v>0</v>
      </c>
      <c r="L7" s="98">
        <f t="shared" si="0"/>
        <v>0</v>
      </c>
      <c r="M7" s="98">
        <f t="shared" si="0"/>
        <v>0</v>
      </c>
      <c r="N7" s="99">
        <f>SUM(N8:N13)</f>
        <v>0</v>
      </c>
    </row>
    <row r="8" spans="1:14" ht="14.25">
      <c r="A8" s="94">
        <v>1.1000000000000001</v>
      </c>
      <c r="B8" s="100" t="s">
        <v>156</v>
      </c>
      <c r="C8" s="98">
        <v>0</v>
      </c>
      <c r="D8" s="101">
        <v>0.02</v>
      </c>
      <c r="E8" s="97">
        <f>C8*D8</f>
        <v>0</v>
      </c>
      <c r="F8" s="98"/>
      <c r="G8" s="98"/>
      <c r="H8" s="98"/>
      <c r="I8" s="98"/>
      <c r="J8" s="98"/>
      <c r="K8" s="98"/>
      <c r="L8" s="98"/>
      <c r="M8" s="98"/>
      <c r="N8" s="99">
        <f>SUMPRODUCT($F$6:$M$6,F8:M8)</f>
        <v>0</v>
      </c>
    </row>
    <row r="9" spans="1:14" ht="14.25">
      <c r="A9" s="94">
        <v>1.2</v>
      </c>
      <c r="B9" s="100" t="s">
        <v>155</v>
      </c>
      <c r="C9" s="98">
        <v>0</v>
      </c>
      <c r="D9" s="101">
        <v>0.05</v>
      </c>
      <c r="E9" s="97">
        <f>C9*D9</f>
        <v>0</v>
      </c>
      <c r="F9" s="98"/>
      <c r="G9" s="98"/>
      <c r="H9" s="98"/>
      <c r="I9" s="98"/>
      <c r="J9" s="98"/>
      <c r="K9" s="98"/>
      <c r="L9" s="98"/>
      <c r="M9" s="98"/>
      <c r="N9" s="99">
        <f t="shared" ref="N9:N12" si="1">SUMPRODUCT($F$6:$M$6,F9:M9)</f>
        <v>0</v>
      </c>
    </row>
    <row r="10" spans="1:14" ht="14.25">
      <c r="A10" s="94">
        <v>1.3</v>
      </c>
      <c r="B10" s="100" t="s">
        <v>154</v>
      </c>
      <c r="C10" s="98">
        <v>0</v>
      </c>
      <c r="D10" s="101">
        <v>0.08</v>
      </c>
      <c r="E10" s="97">
        <f>C10*D10</f>
        <v>0</v>
      </c>
      <c r="F10" s="98"/>
      <c r="G10" s="98"/>
      <c r="H10" s="98"/>
      <c r="I10" s="98"/>
      <c r="J10" s="98"/>
      <c r="K10" s="98"/>
      <c r="L10" s="98"/>
      <c r="M10" s="98"/>
      <c r="N10" s="99">
        <f>SUMPRODUCT($F$6:$M$6,F10:M10)</f>
        <v>0</v>
      </c>
    </row>
    <row r="11" spans="1:14" ht="14.25">
      <c r="A11" s="94">
        <v>1.4</v>
      </c>
      <c r="B11" s="100" t="s">
        <v>153</v>
      </c>
      <c r="C11" s="98">
        <v>0</v>
      </c>
      <c r="D11" s="101">
        <v>0.11</v>
      </c>
      <c r="E11" s="97">
        <f>C11*D11</f>
        <v>0</v>
      </c>
      <c r="F11" s="98"/>
      <c r="G11" s="98"/>
      <c r="H11" s="98"/>
      <c r="I11" s="98"/>
      <c r="J11" s="98"/>
      <c r="K11" s="98"/>
      <c r="L11" s="98"/>
      <c r="M11" s="98"/>
      <c r="N11" s="99">
        <f t="shared" si="1"/>
        <v>0</v>
      </c>
    </row>
    <row r="12" spans="1:14" ht="14.25">
      <c r="A12" s="94">
        <v>1.5</v>
      </c>
      <c r="B12" s="100" t="s">
        <v>152</v>
      </c>
      <c r="C12" s="98">
        <v>0</v>
      </c>
      <c r="D12" s="101">
        <v>0.14000000000000001</v>
      </c>
      <c r="E12" s="97">
        <f>C12*D12</f>
        <v>0</v>
      </c>
      <c r="F12" s="98"/>
      <c r="G12" s="98"/>
      <c r="H12" s="98"/>
      <c r="I12" s="98"/>
      <c r="J12" s="98"/>
      <c r="K12" s="98"/>
      <c r="L12" s="98"/>
      <c r="M12" s="98"/>
      <c r="N12" s="99">
        <f t="shared" si="1"/>
        <v>0</v>
      </c>
    </row>
    <row r="13" spans="1:14" ht="14.25">
      <c r="A13" s="94">
        <v>1.6</v>
      </c>
      <c r="B13" s="102" t="s">
        <v>151</v>
      </c>
      <c r="C13" s="98">
        <v>0</v>
      </c>
      <c r="D13" s="103"/>
      <c r="E13" s="98"/>
      <c r="F13" s="98"/>
      <c r="G13" s="98"/>
      <c r="H13" s="98"/>
      <c r="I13" s="98"/>
      <c r="J13" s="98"/>
      <c r="K13" s="98"/>
      <c r="L13" s="98"/>
      <c r="M13" s="98"/>
      <c r="N13" s="99">
        <f>SUMPRODUCT($F$6:$M$6,F13:M13)</f>
        <v>0</v>
      </c>
    </row>
    <row r="14" spans="1:14" ht="15">
      <c r="A14" s="94">
        <v>2</v>
      </c>
      <c r="B14" s="104" t="s">
        <v>157</v>
      </c>
      <c r="C14" s="96">
        <f>SUM(C15:C20)</f>
        <v>0</v>
      </c>
      <c r="D14" s="89"/>
      <c r="E14" s="97">
        <f t="shared" ref="E14:M14" si="2">SUM(E15:E20)</f>
        <v>0</v>
      </c>
      <c r="F14" s="98">
        <f t="shared" si="2"/>
        <v>0</v>
      </c>
      <c r="G14" s="98">
        <f t="shared" si="2"/>
        <v>0</v>
      </c>
      <c r="H14" s="98">
        <f t="shared" si="2"/>
        <v>0</v>
      </c>
      <c r="I14" s="98">
        <f t="shared" si="2"/>
        <v>0</v>
      </c>
      <c r="J14" s="98">
        <f t="shared" si="2"/>
        <v>0</v>
      </c>
      <c r="K14" s="98">
        <f t="shared" si="2"/>
        <v>0</v>
      </c>
      <c r="L14" s="98">
        <f t="shared" si="2"/>
        <v>0</v>
      </c>
      <c r="M14" s="98">
        <f t="shared" si="2"/>
        <v>0</v>
      </c>
      <c r="N14" s="99">
        <f>SUM(N15:N20)</f>
        <v>0</v>
      </c>
    </row>
    <row r="15" spans="1:14" ht="14.25">
      <c r="A15" s="94">
        <v>2.1</v>
      </c>
      <c r="B15" s="102" t="s">
        <v>156</v>
      </c>
      <c r="C15" s="98"/>
      <c r="D15" s="101">
        <v>5.0000000000000001E-3</v>
      </c>
      <c r="E15" s="97">
        <f>C15*D15</f>
        <v>0</v>
      </c>
      <c r="F15" s="98"/>
      <c r="G15" s="98"/>
      <c r="H15" s="98"/>
      <c r="I15" s="98"/>
      <c r="J15" s="98"/>
      <c r="K15" s="98"/>
      <c r="L15" s="98"/>
      <c r="M15" s="98"/>
      <c r="N15" s="99">
        <f>SUMPRODUCT($F$6:$M$6,F15:M15)</f>
        <v>0</v>
      </c>
    </row>
    <row r="16" spans="1:14" ht="14.25">
      <c r="A16" s="94">
        <v>2.2000000000000002</v>
      </c>
      <c r="B16" s="102" t="s">
        <v>155</v>
      </c>
      <c r="C16" s="98"/>
      <c r="D16" s="101">
        <v>0.01</v>
      </c>
      <c r="E16" s="97">
        <f>C16*D16</f>
        <v>0</v>
      </c>
      <c r="F16" s="98"/>
      <c r="G16" s="98"/>
      <c r="H16" s="98"/>
      <c r="I16" s="98"/>
      <c r="J16" s="98"/>
      <c r="K16" s="98"/>
      <c r="L16" s="98"/>
      <c r="M16" s="98"/>
      <c r="N16" s="99">
        <f t="shared" ref="N16:N20" si="3">SUMPRODUCT($F$6:$M$6,F16:M16)</f>
        <v>0</v>
      </c>
    </row>
    <row r="17" spans="1:14" ht="14.25">
      <c r="A17" s="94">
        <v>2.2999999999999998</v>
      </c>
      <c r="B17" s="102" t="s">
        <v>154</v>
      </c>
      <c r="C17" s="98"/>
      <c r="D17" s="101">
        <v>0.02</v>
      </c>
      <c r="E17" s="97">
        <f>C17*D17</f>
        <v>0</v>
      </c>
      <c r="F17" s="98"/>
      <c r="G17" s="98"/>
      <c r="H17" s="98"/>
      <c r="I17" s="98"/>
      <c r="J17" s="98"/>
      <c r="K17" s="98"/>
      <c r="L17" s="98"/>
      <c r="M17" s="98"/>
      <c r="N17" s="99">
        <f t="shared" si="3"/>
        <v>0</v>
      </c>
    </row>
    <row r="18" spans="1:14" ht="14.25">
      <c r="A18" s="94">
        <v>2.4</v>
      </c>
      <c r="B18" s="102" t="s">
        <v>153</v>
      </c>
      <c r="C18" s="98"/>
      <c r="D18" s="101">
        <v>0.03</v>
      </c>
      <c r="E18" s="97">
        <f>C18*D18</f>
        <v>0</v>
      </c>
      <c r="F18" s="98"/>
      <c r="G18" s="98"/>
      <c r="H18" s="98"/>
      <c r="I18" s="98"/>
      <c r="J18" s="98"/>
      <c r="K18" s="98"/>
      <c r="L18" s="98"/>
      <c r="M18" s="98"/>
      <c r="N18" s="99">
        <f t="shared" si="3"/>
        <v>0</v>
      </c>
    </row>
    <row r="19" spans="1:14" ht="14.25">
      <c r="A19" s="94">
        <v>2.5</v>
      </c>
      <c r="B19" s="102" t="s">
        <v>152</v>
      </c>
      <c r="C19" s="98"/>
      <c r="D19" s="101">
        <v>0.04</v>
      </c>
      <c r="E19" s="97">
        <f>C19*D19</f>
        <v>0</v>
      </c>
      <c r="F19" s="98"/>
      <c r="G19" s="98"/>
      <c r="H19" s="98"/>
      <c r="I19" s="98"/>
      <c r="J19" s="98"/>
      <c r="K19" s="98"/>
      <c r="L19" s="98"/>
      <c r="M19" s="98"/>
      <c r="N19" s="99">
        <f t="shared" si="3"/>
        <v>0</v>
      </c>
    </row>
    <row r="20" spans="1:14" ht="14.25">
      <c r="A20" s="94">
        <v>2.6</v>
      </c>
      <c r="B20" s="102" t="s">
        <v>151</v>
      </c>
      <c r="C20" s="98"/>
      <c r="D20" s="103"/>
      <c r="E20" s="105"/>
      <c r="F20" s="98"/>
      <c r="G20" s="98"/>
      <c r="H20" s="98"/>
      <c r="I20" s="98"/>
      <c r="J20" s="98"/>
      <c r="K20" s="98"/>
      <c r="L20" s="98"/>
      <c r="M20" s="98"/>
      <c r="N20" s="99">
        <f t="shared" si="3"/>
        <v>0</v>
      </c>
    </row>
    <row r="21" spans="1:14" ht="15.75" thickBot="1">
      <c r="A21" s="106"/>
      <c r="B21" s="107" t="s">
        <v>64</v>
      </c>
      <c r="C21" s="82">
        <f>C14+C7</f>
        <v>0</v>
      </c>
      <c r="D21" s="108"/>
      <c r="E21" s="109">
        <f>E14+E7</f>
        <v>0</v>
      </c>
      <c r="F21" s="110">
        <f>F7+F14</f>
        <v>0</v>
      </c>
      <c r="G21" s="110">
        <f t="shared" ref="G21:L21" si="4">G7+G14</f>
        <v>0</v>
      </c>
      <c r="H21" s="110">
        <f t="shared" si="4"/>
        <v>0</v>
      </c>
      <c r="I21" s="110">
        <f t="shared" si="4"/>
        <v>0</v>
      </c>
      <c r="J21" s="110">
        <f t="shared" si="4"/>
        <v>0</v>
      </c>
      <c r="K21" s="110">
        <f t="shared" si="4"/>
        <v>0</v>
      </c>
      <c r="L21" s="110">
        <f t="shared" si="4"/>
        <v>0</v>
      </c>
      <c r="M21" s="110">
        <f>M7+M14</f>
        <v>0</v>
      </c>
      <c r="N21" s="111">
        <f>N14+N7</f>
        <v>0</v>
      </c>
    </row>
    <row r="22" spans="1:14">
      <c r="E22" s="112"/>
      <c r="F22" s="112"/>
      <c r="G22" s="112"/>
      <c r="H22" s="112"/>
      <c r="I22" s="112"/>
      <c r="J22" s="112"/>
      <c r="K22" s="112"/>
      <c r="L22" s="112"/>
      <c r="M22" s="112"/>
    </row>
    <row r="25" spans="1:14">
      <c r="C25" s="112"/>
      <c r="D25" s="112"/>
      <c r="E25" s="112"/>
      <c r="F25" s="112"/>
      <c r="G25" s="112"/>
      <c r="H25" s="112"/>
      <c r="I25" s="112"/>
      <c r="J25" s="112"/>
      <c r="K25" s="112"/>
      <c r="L25" s="112"/>
      <c r="M25" s="112"/>
      <c r="N25" s="112"/>
    </row>
    <row r="26" spans="1:14">
      <c r="C26" s="112"/>
      <c r="D26" s="112"/>
      <c r="E26" s="112"/>
      <c r="F26" s="112"/>
      <c r="G26" s="112"/>
      <c r="H26" s="112"/>
      <c r="I26" s="112"/>
      <c r="J26" s="112"/>
      <c r="K26" s="112"/>
      <c r="L26" s="112"/>
      <c r="M26" s="112"/>
      <c r="N26" s="112"/>
    </row>
    <row r="27" spans="1:14">
      <c r="C27" s="112"/>
      <c r="D27" s="112"/>
      <c r="E27" s="112"/>
      <c r="F27" s="112"/>
      <c r="G27" s="112"/>
      <c r="H27" s="112"/>
      <c r="I27" s="112"/>
      <c r="J27" s="112"/>
      <c r="K27" s="112"/>
      <c r="L27" s="112"/>
      <c r="M27" s="112"/>
      <c r="N27" s="112"/>
    </row>
    <row r="28" spans="1:14">
      <c r="C28" s="112"/>
      <c r="D28" s="112"/>
      <c r="E28" s="112"/>
      <c r="F28" s="112"/>
      <c r="G28" s="112"/>
      <c r="H28" s="112"/>
      <c r="I28" s="112"/>
      <c r="J28" s="112"/>
      <c r="K28" s="112"/>
      <c r="L28" s="112"/>
      <c r="M28" s="112"/>
      <c r="N28" s="112"/>
    </row>
    <row r="29" spans="1:14">
      <c r="C29" s="112"/>
      <c r="D29" s="112"/>
      <c r="E29" s="112"/>
      <c r="F29" s="112"/>
      <c r="G29" s="112"/>
      <c r="H29" s="112"/>
      <c r="I29" s="112"/>
      <c r="J29" s="112"/>
      <c r="K29" s="112"/>
      <c r="L29" s="112"/>
      <c r="M29" s="112"/>
      <c r="N29" s="112"/>
    </row>
    <row r="30" spans="1:14">
      <c r="C30" s="112"/>
      <c r="D30" s="112"/>
      <c r="E30" s="112"/>
      <c r="F30" s="112"/>
      <c r="G30" s="112"/>
      <c r="H30" s="112"/>
      <c r="I30" s="112"/>
      <c r="J30" s="112"/>
      <c r="K30" s="112"/>
      <c r="L30" s="112"/>
      <c r="M30" s="112"/>
      <c r="N30" s="112"/>
    </row>
    <row r="31" spans="1:14">
      <c r="C31" s="112"/>
      <c r="D31" s="112"/>
      <c r="E31" s="112"/>
      <c r="F31" s="112"/>
      <c r="G31" s="112"/>
      <c r="H31" s="112"/>
      <c r="I31" s="112"/>
      <c r="J31" s="112"/>
      <c r="K31" s="112"/>
      <c r="L31" s="112"/>
      <c r="M31" s="112"/>
      <c r="N31" s="112"/>
    </row>
    <row r="32" spans="1:14">
      <c r="C32" s="112"/>
      <c r="D32" s="112"/>
      <c r="E32" s="112"/>
      <c r="F32" s="112"/>
      <c r="G32" s="112"/>
      <c r="H32" s="112"/>
      <c r="I32" s="112"/>
      <c r="J32" s="112"/>
      <c r="K32" s="112"/>
      <c r="L32" s="112"/>
      <c r="M32" s="112"/>
      <c r="N32" s="112"/>
    </row>
    <row r="33" spans="3:14">
      <c r="C33" s="112"/>
      <c r="D33" s="112"/>
      <c r="E33" s="112"/>
      <c r="F33" s="112"/>
      <c r="G33" s="112"/>
      <c r="H33" s="112"/>
      <c r="I33" s="112"/>
      <c r="J33" s="112"/>
      <c r="K33" s="112"/>
      <c r="L33" s="112"/>
      <c r="M33" s="112"/>
      <c r="N33" s="112"/>
    </row>
    <row r="34" spans="3:14">
      <c r="C34" s="112"/>
      <c r="D34" s="112"/>
      <c r="E34" s="112"/>
      <c r="F34" s="112"/>
      <c r="G34" s="112"/>
      <c r="H34" s="112"/>
      <c r="I34" s="112"/>
      <c r="J34" s="112"/>
      <c r="K34" s="112"/>
      <c r="L34" s="112"/>
      <c r="M34" s="112"/>
      <c r="N34" s="112"/>
    </row>
    <row r="35" spans="3:14">
      <c r="C35" s="112"/>
      <c r="D35" s="112"/>
      <c r="E35" s="112"/>
      <c r="F35" s="112"/>
      <c r="G35" s="112"/>
      <c r="H35" s="112"/>
      <c r="I35" s="112"/>
      <c r="J35" s="112"/>
      <c r="K35" s="112"/>
      <c r="L35" s="112"/>
      <c r="M35" s="112"/>
      <c r="N35" s="112"/>
    </row>
    <row r="36" spans="3:14">
      <c r="C36" s="112"/>
      <c r="D36" s="112"/>
      <c r="E36" s="112"/>
      <c r="F36" s="112"/>
      <c r="G36" s="112"/>
      <c r="H36" s="112"/>
      <c r="I36" s="112"/>
      <c r="J36" s="112"/>
      <c r="K36" s="112"/>
      <c r="L36" s="112"/>
      <c r="M36" s="112"/>
      <c r="N36" s="112"/>
    </row>
    <row r="37" spans="3:14">
      <c r="C37" s="112"/>
      <c r="D37" s="112"/>
      <c r="E37" s="112"/>
      <c r="F37" s="112"/>
      <c r="G37" s="112"/>
      <c r="H37" s="112"/>
      <c r="I37" s="112"/>
      <c r="J37" s="112"/>
      <c r="K37" s="112"/>
      <c r="L37" s="112"/>
      <c r="M37" s="112"/>
      <c r="N37" s="112"/>
    </row>
    <row r="38" spans="3:14">
      <c r="C38" s="112"/>
      <c r="D38" s="112"/>
      <c r="E38" s="112"/>
      <c r="F38" s="112"/>
      <c r="G38" s="112"/>
      <c r="H38" s="112"/>
      <c r="I38" s="112"/>
      <c r="J38" s="112"/>
      <c r="K38" s="112"/>
      <c r="L38" s="112"/>
      <c r="M38" s="112"/>
      <c r="N38" s="112"/>
    </row>
    <row r="39" spans="3:14">
      <c r="C39" s="112"/>
      <c r="D39" s="112"/>
      <c r="E39" s="112"/>
      <c r="F39" s="112"/>
      <c r="G39" s="112"/>
      <c r="H39" s="112"/>
      <c r="I39" s="112"/>
      <c r="J39" s="112"/>
      <c r="K39" s="112"/>
      <c r="L39" s="112"/>
      <c r="M39" s="112"/>
      <c r="N39" s="112"/>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57"/>
  <sheetViews>
    <sheetView zoomScale="90" zoomScaleNormal="90" workbookViewId="0"/>
  </sheetViews>
  <sheetFormatPr defaultRowHeight="15"/>
  <cols>
    <col min="1" max="1" width="11.42578125" customWidth="1"/>
    <col min="2" max="2" width="76.85546875" style="203" customWidth="1"/>
    <col min="3" max="3" width="22.85546875" customWidth="1"/>
    <col min="5" max="5" width="11.7109375" bestFit="1" customWidth="1"/>
  </cols>
  <sheetData>
    <row r="1" spans="1:5">
      <c r="A1" s="2" t="s">
        <v>30</v>
      </c>
      <c r="B1" s="3" t="str">
        <f>'Info '!C2</f>
        <v>JSC Cartu Bank</v>
      </c>
    </row>
    <row r="2" spans="1:5">
      <c r="A2" s="2" t="s">
        <v>31</v>
      </c>
      <c r="B2" s="414">
        <f>'1. key ratios '!B2</f>
        <v>45473</v>
      </c>
    </row>
    <row r="3" spans="1:5">
      <c r="A3" s="4"/>
      <c r="B3"/>
    </row>
    <row r="4" spans="1:5">
      <c r="A4" s="4" t="s">
        <v>306</v>
      </c>
      <c r="B4" t="s">
        <v>307</v>
      </c>
    </row>
    <row r="5" spans="1:5">
      <c r="A5" s="204" t="s">
        <v>308</v>
      </c>
      <c r="B5" s="205"/>
      <c r="C5" s="206"/>
    </row>
    <row r="6" spans="1:5" ht="24">
      <c r="A6" s="207">
        <v>1</v>
      </c>
      <c r="B6" s="208" t="s">
        <v>359</v>
      </c>
      <c r="C6" s="394">
        <v>1739842840.9666865</v>
      </c>
      <c r="D6" s="416"/>
      <c r="E6" s="416"/>
    </row>
    <row r="7" spans="1:5">
      <c r="A7" s="207">
        <v>2</v>
      </c>
      <c r="B7" s="208" t="s">
        <v>309</v>
      </c>
      <c r="C7" s="394">
        <v>-9449329.2493726648</v>
      </c>
      <c r="D7" s="416"/>
      <c r="E7" s="416"/>
    </row>
    <row r="8" spans="1:5" ht="24">
      <c r="A8" s="209">
        <v>3</v>
      </c>
      <c r="B8" s="210" t="s">
        <v>310</v>
      </c>
      <c r="C8" s="395">
        <f>C6+C7</f>
        <v>1730393511.7173138</v>
      </c>
      <c r="D8" s="416"/>
      <c r="E8" s="416"/>
    </row>
    <row r="9" spans="1:5">
      <c r="A9" s="204" t="s">
        <v>311</v>
      </c>
      <c r="B9" s="205"/>
      <c r="C9" s="396"/>
      <c r="D9" s="416"/>
      <c r="E9" s="416"/>
    </row>
    <row r="10" spans="1:5" ht="24">
      <c r="A10" s="211">
        <v>4</v>
      </c>
      <c r="B10" s="212" t="s">
        <v>312</v>
      </c>
      <c r="C10" s="394">
        <v>0</v>
      </c>
      <c r="D10" s="416"/>
      <c r="E10" s="416"/>
    </row>
    <row r="11" spans="1:5">
      <c r="A11" s="211">
        <v>5</v>
      </c>
      <c r="B11" s="213" t="s">
        <v>313</v>
      </c>
      <c r="C11" s="394">
        <v>0</v>
      </c>
      <c r="D11" s="416"/>
      <c r="E11" s="416"/>
    </row>
    <row r="12" spans="1:5">
      <c r="A12" s="211" t="s">
        <v>314</v>
      </c>
      <c r="B12" s="213" t="s">
        <v>315</v>
      </c>
      <c r="C12" s="395">
        <v>0</v>
      </c>
      <c r="D12" s="416"/>
      <c r="E12" s="416"/>
    </row>
    <row r="13" spans="1:5" ht="24">
      <c r="A13" s="214">
        <v>6</v>
      </c>
      <c r="B13" s="212" t="s">
        <v>316</v>
      </c>
      <c r="C13" s="394">
        <v>0</v>
      </c>
      <c r="D13" s="416"/>
      <c r="E13" s="416"/>
    </row>
    <row r="14" spans="1:5">
      <c r="A14" s="214">
        <v>7</v>
      </c>
      <c r="B14" s="215" t="s">
        <v>317</v>
      </c>
      <c r="C14" s="394">
        <v>0</v>
      </c>
      <c r="D14" s="416"/>
      <c r="E14" s="416"/>
    </row>
    <row r="15" spans="1:5">
      <c r="A15" s="216">
        <v>8</v>
      </c>
      <c r="B15" s="217" t="s">
        <v>318</v>
      </c>
      <c r="C15" s="394">
        <v>0</v>
      </c>
      <c r="D15" s="416"/>
      <c r="E15" s="416"/>
    </row>
    <row r="16" spans="1:5">
      <c r="A16" s="214">
        <v>9</v>
      </c>
      <c r="B16" s="215" t="s">
        <v>319</v>
      </c>
      <c r="C16" s="394">
        <v>0</v>
      </c>
      <c r="D16" s="416"/>
      <c r="E16" s="416"/>
    </row>
    <row r="17" spans="1:5">
      <c r="A17" s="214">
        <v>10</v>
      </c>
      <c r="B17" s="215" t="s">
        <v>320</v>
      </c>
      <c r="C17" s="394">
        <v>0</v>
      </c>
      <c r="D17" s="416"/>
      <c r="E17" s="416"/>
    </row>
    <row r="18" spans="1:5">
      <c r="A18" s="218">
        <v>11</v>
      </c>
      <c r="B18" s="219" t="s">
        <v>321</v>
      </c>
      <c r="C18" s="395">
        <f>SUM(C10:C17)</f>
        <v>0</v>
      </c>
      <c r="D18" s="416"/>
      <c r="E18" s="416"/>
    </row>
    <row r="19" spans="1:5">
      <c r="A19" s="220" t="s">
        <v>322</v>
      </c>
      <c r="B19" s="221"/>
      <c r="C19" s="397"/>
      <c r="D19" s="416"/>
      <c r="E19" s="416"/>
    </row>
    <row r="20" spans="1:5" ht="24">
      <c r="A20" s="222">
        <v>12</v>
      </c>
      <c r="B20" s="212" t="s">
        <v>323</v>
      </c>
      <c r="C20" s="394">
        <v>0</v>
      </c>
      <c r="D20" s="416"/>
      <c r="E20" s="416"/>
    </row>
    <row r="21" spans="1:5">
      <c r="A21" s="222">
        <v>13</v>
      </c>
      <c r="B21" s="212" t="s">
        <v>324</v>
      </c>
      <c r="C21" s="394">
        <v>0</v>
      </c>
      <c r="D21" s="416"/>
      <c r="E21" s="416"/>
    </row>
    <row r="22" spans="1:5">
      <c r="A22" s="222">
        <v>14</v>
      </c>
      <c r="B22" s="212" t="s">
        <v>325</v>
      </c>
      <c r="C22" s="394">
        <v>0</v>
      </c>
      <c r="D22" s="416"/>
      <c r="E22" s="416"/>
    </row>
    <row r="23" spans="1:5" ht="24">
      <c r="A23" s="222" t="s">
        <v>326</v>
      </c>
      <c r="B23" s="212" t="s">
        <v>327</v>
      </c>
      <c r="C23" s="394">
        <v>0</v>
      </c>
      <c r="D23" s="416"/>
      <c r="E23" s="416"/>
    </row>
    <row r="24" spans="1:5">
      <c r="A24" s="222">
        <v>15</v>
      </c>
      <c r="B24" s="212" t="s">
        <v>328</v>
      </c>
      <c r="C24" s="394">
        <v>0</v>
      </c>
      <c r="D24" s="416"/>
      <c r="E24" s="416"/>
    </row>
    <row r="25" spans="1:5">
      <c r="A25" s="222" t="s">
        <v>329</v>
      </c>
      <c r="B25" s="212" t="s">
        <v>330</v>
      </c>
      <c r="C25" s="394">
        <v>0</v>
      </c>
      <c r="D25" s="416"/>
      <c r="E25" s="416"/>
    </row>
    <row r="26" spans="1:5">
      <c r="A26" s="223">
        <v>16</v>
      </c>
      <c r="B26" s="224" t="s">
        <v>331</v>
      </c>
      <c r="C26" s="395">
        <f>SUM(C20:C25)</f>
        <v>0</v>
      </c>
      <c r="D26" s="416"/>
      <c r="E26" s="416"/>
    </row>
    <row r="27" spans="1:5">
      <c r="A27" s="204" t="s">
        <v>332</v>
      </c>
      <c r="B27" s="205"/>
      <c r="C27" s="396"/>
      <c r="D27" s="416"/>
      <c r="E27" s="416"/>
    </row>
    <row r="28" spans="1:5">
      <c r="A28" s="225">
        <v>17</v>
      </c>
      <c r="B28" s="213" t="s">
        <v>333</v>
      </c>
      <c r="C28" s="394">
        <v>186480067.35474017</v>
      </c>
      <c r="D28" s="416"/>
      <c r="E28" s="416"/>
    </row>
    <row r="29" spans="1:5">
      <c r="A29" s="225">
        <v>18</v>
      </c>
      <c r="B29" s="213" t="s">
        <v>334</v>
      </c>
      <c r="C29" s="394">
        <v>-88141911.956023946</v>
      </c>
      <c r="D29" s="416"/>
      <c r="E29" s="416"/>
    </row>
    <row r="30" spans="1:5">
      <c r="A30" s="223">
        <v>19</v>
      </c>
      <c r="B30" s="224" t="s">
        <v>335</v>
      </c>
      <c r="C30" s="395">
        <f>C28+C29</f>
        <v>98338155.398716226</v>
      </c>
      <c r="D30" s="416"/>
      <c r="E30" s="416"/>
    </row>
    <row r="31" spans="1:5">
      <c r="A31" s="204" t="s">
        <v>336</v>
      </c>
      <c r="B31" s="205"/>
      <c r="C31" s="396"/>
      <c r="D31" s="416"/>
      <c r="E31" s="416"/>
    </row>
    <row r="32" spans="1:5" ht="24">
      <c r="A32" s="225" t="s">
        <v>337</v>
      </c>
      <c r="B32" s="212" t="s">
        <v>338</v>
      </c>
      <c r="C32" s="394"/>
      <c r="D32" s="416"/>
      <c r="E32" s="416"/>
    </row>
    <row r="33" spans="1:5">
      <c r="A33" s="225" t="s">
        <v>339</v>
      </c>
      <c r="B33" s="213" t="s">
        <v>340</v>
      </c>
      <c r="C33" s="394"/>
      <c r="D33" s="416"/>
      <c r="E33" s="416"/>
    </row>
    <row r="34" spans="1:5">
      <c r="A34" s="204" t="s">
        <v>341</v>
      </c>
      <c r="B34" s="205"/>
      <c r="C34" s="396"/>
      <c r="D34" s="416"/>
      <c r="E34" s="416"/>
    </row>
    <row r="35" spans="1:5">
      <c r="A35" s="226">
        <v>20</v>
      </c>
      <c r="B35" s="227" t="s">
        <v>342</v>
      </c>
      <c r="C35" s="394">
        <v>469582522.90272719</v>
      </c>
      <c r="D35" s="416"/>
      <c r="E35" s="416"/>
    </row>
    <row r="36" spans="1:5">
      <c r="A36" s="223">
        <v>21</v>
      </c>
      <c r="B36" s="224" t="s">
        <v>343</v>
      </c>
      <c r="C36" s="395">
        <f>C8+C18+C26+C30</f>
        <v>1828731667.11603</v>
      </c>
      <c r="D36" s="416"/>
      <c r="E36" s="416"/>
    </row>
    <row r="37" spans="1:5">
      <c r="A37" s="204" t="s">
        <v>344</v>
      </c>
      <c r="B37" s="205"/>
      <c r="C37" s="396"/>
      <c r="D37" s="416"/>
      <c r="E37" s="416"/>
    </row>
    <row r="38" spans="1:5">
      <c r="A38" s="223">
        <v>22</v>
      </c>
      <c r="B38" s="224" t="s">
        <v>344</v>
      </c>
      <c r="C38" s="399">
        <f>IFERROR(C35/C36,0)</f>
        <v>0.25678044042583581</v>
      </c>
      <c r="D38" s="416"/>
      <c r="E38" s="416"/>
    </row>
    <row r="39" spans="1:5">
      <c r="A39" s="204" t="s">
        <v>345</v>
      </c>
      <c r="B39" s="205"/>
      <c r="C39" s="396"/>
      <c r="D39" s="416"/>
      <c r="E39" s="416"/>
    </row>
    <row r="40" spans="1:5">
      <c r="A40" s="228" t="s">
        <v>346</v>
      </c>
      <c r="B40" s="212" t="s">
        <v>347</v>
      </c>
      <c r="C40" s="398"/>
      <c r="D40" s="416"/>
      <c r="E40" s="416"/>
    </row>
    <row r="41" spans="1:5" ht="24">
      <c r="A41" s="229" t="s">
        <v>348</v>
      </c>
      <c r="B41" s="208" t="s">
        <v>349</v>
      </c>
      <c r="C41" s="398"/>
      <c r="D41" s="416"/>
      <c r="E41" s="416"/>
    </row>
    <row r="42" spans="1:5">
      <c r="D42" s="416"/>
    </row>
    <row r="43" spans="1:5">
      <c r="B43" s="203" t="s">
        <v>360</v>
      </c>
      <c r="D43" s="416"/>
    </row>
    <row r="44" spans="1:5">
      <c r="D44" s="416"/>
    </row>
    <row r="45" spans="1:5">
      <c r="D45" s="416"/>
    </row>
    <row r="46" spans="1:5">
      <c r="D46" s="416"/>
    </row>
    <row r="47" spans="1:5">
      <c r="D47" s="416"/>
    </row>
    <row r="48" spans="1:5">
      <c r="D48" s="416"/>
    </row>
    <row r="49" spans="4:4">
      <c r="D49" s="416"/>
    </row>
    <row r="50" spans="4:4">
      <c r="D50" s="416"/>
    </row>
    <row r="51" spans="4:4">
      <c r="D51" s="416"/>
    </row>
    <row r="52" spans="4:4">
      <c r="D52" s="416"/>
    </row>
    <row r="53" spans="4:4">
      <c r="D53" s="416"/>
    </row>
    <row r="54" spans="4:4">
      <c r="D54" s="416"/>
    </row>
    <row r="55" spans="4:4">
      <c r="D55" s="416"/>
    </row>
    <row r="56" spans="4:4">
      <c r="D56" s="416"/>
    </row>
    <row r="57" spans="4:4">
      <c r="D57" s="41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50"/>
  <sheetViews>
    <sheetView zoomScale="90" zoomScaleNormal="90" workbookViewId="0">
      <pane xSplit="2" ySplit="6" topLeftCell="C7" activePane="bottomRight" state="frozen"/>
      <selection pane="topRight"/>
      <selection pane="bottomLeft"/>
      <selection pane="bottomRight"/>
    </sheetView>
  </sheetViews>
  <sheetFormatPr defaultRowHeight="15"/>
  <cols>
    <col min="1" max="1" width="8.7109375" style="135"/>
    <col min="2" max="2" width="82.5703125" style="142" customWidth="1"/>
    <col min="3" max="7" width="17.5703125" style="135" customWidth="1"/>
    <col min="8" max="8" width="15.7109375" bestFit="1" customWidth="1"/>
    <col min="9" max="10" width="14" bestFit="1" customWidth="1"/>
    <col min="11" max="11" width="15.7109375" bestFit="1" customWidth="1"/>
    <col min="12" max="12" width="12.140625" bestFit="1" customWidth="1"/>
    <col min="13" max="13" width="15.7109375" bestFit="1" customWidth="1"/>
  </cols>
  <sheetData>
    <row r="1" spans="1:14">
      <c r="A1" s="135" t="s">
        <v>30</v>
      </c>
      <c r="B1" s="3" t="str">
        <f>'Info '!C2</f>
        <v>JSC Cartu Bank</v>
      </c>
    </row>
    <row r="2" spans="1:14">
      <c r="A2" s="135" t="s">
        <v>31</v>
      </c>
      <c r="B2" s="414">
        <f>'1. key ratios '!B2</f>
        <v>45473</v>
      </c>
    </row>
    <row r="4" spans="1:14" ht="15.75" thickBot="1">
      <c r="A4" s="135" t="s">
        <v>410</v>
      </c>
      <c r="B4" s="255" t="s">
        <v>371</v>
      </c>
    </row>
    <row r="5" spans="1:14">
      <c r="A5" s="256"/>
      <c r="B5" s="257"/>
      <c r="C5" s="726" t="s">
        <v>372</v>
      </c>
      <c r="D5" s="726"/>
      <c r="E5" s="726"/>
      <c r="F5" s="726"/>
      <c r="G5" s="727" t="s">
        <v>373</v>
      </c>
    </row>
    <row r="6" spans="1:14">
      <c r="A6" s="258"/>
      <c r="B6" s="259"/>
      <c r="C6" s="552" t="s">
        <v>374</v>
      </c>
      <c r="D6" s="552" t="s">
        <v>375</v>
      </c>
      <c r="E6" s="552" t="s">
        <v>376</v>
      </c>
      <c r="F6" s="552" t="s">
        <v>377</v>
      </c>
      <c r="G6" s="728"/>
    </row>
    <row r="7" spans="1:14">
      <c r="A7" s="260"/>
      <c r="B7" s="639" t="s">
        <v>378</v>
      </c>
      <c r="C7" s="640"/>
      <c r="D7" s="640"/>
      <c r="E7" s="640"/>
      <c r="F7" s="640"/>
      <c r="G7" s="261"/>
    </row>
    <row r="8" spans="1:14">
      <c r="A8" s="262">
        <v>1</v>
      </c>
      <c r="B8" s="641" t="s">
        <v>379</v>
      </c>
      <c r="C8" s="400">
        <f>SUM(C9:C10)</f>
        <v>417555170.74272716</v>
      </c>
      <c r="D8" s="400">
        <f t="shared" ref="D8:F8" si="0">SUM(D9:D10)</f>
        <v>0</v>
      </c>
      <c r="E8" s="400">
        <f t="shared" si="0"/>
        <v>0</v>
      </c>
      <c r="F8" s="400">
        <f t="shared" si="0"/>
        <v>220460691.88609999</v>
      </c>
      <c r="G8" s="263">
        <f>SUM(G9:G10)</f>
        <v>638015862.6288271</v>
      </c>
      <c r="H8" s="416"/>
      <c r="I8" s="416"/>
      <c r="J8" s="416"/>
      <c r="K8" s="416"/>
      <c r="L8" s="416"/>
      <c r="M8" s="416"/>
      <c r="N8" s="416"/>
    </row>
    <row r="9" spans="1:14">
      <c r="A9" s="262">
        <v>2</v>
      </c>
      <c r="B9" s="642" t="s">
        <v>380</v>
      </c>
      <c r="C9" s="400">
        <v>417555170.74272716</v>
      </c>
      <c r="D9" s="400">
        <v>0</v>
      </c>
      <c r="E9" s="400">
        <v>0</v>
      </c>
      <c r="F9" s="400">
        <v>72260072.159999996</v>
      </c>
      <c r="G9" s="263">
        <v>489815242.90272713</v>
      </c>
      <c r="H9" s="416"/>
      <c r="I9" s="416"/>
      <c r="J9" s="416"/>
      <c r="K9" s="416"/>
      <c r="L9" s="416"/>
      <c r="M9" s="416"/>
    </row>
    <row r="10" spans="1:14">
      <c r="A10" s="262">
        <v>3</v>
      </c>
      <c r="B10" s="642" t="s">
        <v>381</v>
      </c>
      <c r="C10" s="401"/>
      <c r="D10" s="401"/>
      <c r="E10" s="401"/>
      <c r="F10" s="400">
        <v>148200619.7261</v>
      </c>
      <c r="G10" s="263">
        <v>148200619.7261</v>
      </c>
      <c r="H10" s="416"/>
      <c r="I10" s="416"/>
      <c r="J10" s="416"/>
      <c r="K10" s="416"/>
      <c r="L10" s="416"/>
      <c r="M10" s="416"/>
    </row>
    <row r="11" spans="1:14" ht="14.45" customHeight="1">
      <c r="A11" s="262">
        <v>4</v>
      </c>
      <c r="B11" s="641" t="s">
        <v>382</v>
      </c>
      <c r="C11" s="474">
        <f t="shared" ref="C11:F11" si="1">SUM(C12:C13)</f>
        <v>121075382.13519996</v>
      </c>
      <c r="D11" s="474">
        <f t="shared" si="1"/>
        <v>109213462.63030002</v>
      </c>
      <c r="E11" s="474">
        <f t="shared" si="1"/>
        <v>111818004.77729999</v>
      </c>
      <c r="F11" s="474">
        <f t="shared" si="1"/>
        <v>0</v>
      </c>
      <c r="G11" s="475">
        <f>SUM(G12:G13)</f>
        <v>308912759.03624493</v>
      </c>
      <c r="H11" s="416"/>
      <c r="I11" s="416"/>
      <c r="J11" s="416"/>
      <c r="K11" s="416"/>
      <c r="L11" s="416"/>
      <c r="M11" s="416"/>
    </row>
    <row r="12" spans="1:14">
      <c r="A12" s="262">
        <v>5</v>
      </c>
      <c r="B12" s="642" t="s">
        <v>383</v>
      </c>
      <c r="C12" s="400">
        <v>94172149.571599975</v>
      </c>
      <c r="D12" s="400">
        <v>104592073.73110001</v>
      </c>
      <c r="E12" s="400">
        <v>107589852.84139998</v>
      </c>
      <c r="F12" s="400">
        <v>0</v>
      </c>
      <c r="G12" s="263">
        <v>291036372.33689493</v>
      </c>
      <c r="H12" s="416"/>
      <c r="I12" s="416"/>
      <c r="J12" s="416"/>
      <c r="K12" s="416"/>
      <c r="L12" s="416"/>
      <c r="M12" s="416"/>
    </row>
    <row r="13" spans="1:14">
      <c r="A13" s="262">
        <v>6</v>
      </c>
      <c r="B13" s="642" t="s">
        <v>384</v>
      </c>
      <c r="C13" s="400">
        <v>26903232.563599993</v>
      </c>
      <c r="D13" s="400">
        <v>4621388.8991999999</v>
      </c>
      <c r="E13" s="400">
        <v>4228151.9358999999</v>
      </c>
      <c r="F13" s="400">
        <v>0</v>
      </c>
      <c r="G13" s="263">
        <v>17876386.699349996</v>
      </c>
      <c r="H13" s="416"/>
      <c r="I13" s="416"/>
      <c r="J13" s="416"/>
      <c r="K13" s="416"/>
      <c r="L13" s="416"/>
      <c r="M13" s="416"/>
    </row>
    <row r="14" spans="1:14">
      <c r="A14" s="262">
        <v>7</v>
      </c>
      <c r="B14" s="641" t="s">
        <v>385</v>
      </c>
      <c r="C14" s="474">
        <f t="shared" ref="C14:F14" si="2">SUM(C15:C16)</f>
        <v>309569155.20439994</v>
      </c>
      <c r="D14" s="474">
        <f t="shared" si="2"/>
        <v>349200800.05240005</v>
      </c>
      <c r="E14" s="474">
        <f t="shared" si="2"/>
        <v>65452962.439499997</v>
      </c>
      <c r="F14" s="474">
        <f t="shared" si="2"/>
        <v>0</v>
      </c>
      <c r="G14" s="475">
        <f>SUM(G15:G16)</f>
        <v>357143094.02195001</v>
      </c>
      <c r="H14" s="416"/>
      <c r="I14" s="416"/>
      <c r="J14" s="416"/>
      <c r="K14" s="416"/>
      <c r="L14" s="416"/>
      <c r="M14" s="416"/>
    </row>
    <row r="15" spans="1:14" ht="39">
      <c r="A15" s="262">
        <v>8</v>
      </c>
      <c r="B15" s="642" t="s">
        <v>386</v>
      </c>
      <c r="C15" s="400">
        <v>305425942.11199993</v>
      </c>
      <c r="D15" s="400">
        <v>343407283.49240005</v>
      </c>
      <c r="E15" s="400">
        <v>54811031.869499996</v>
      </c>
      <c r="F15" s="400">
        <v>0</v>
      </c>
      <c r="G15" s="263">
        <v>351822128.73694998</v>
      </c>
      <c r="H15" s="416"/>
      <c r="I15" s="416"/>
      <c r="J15" s="416"/>
      <c r="K15" s="416"/>
      <c r="L15" s="416"/>
      <c r="M15" s="416"/>
    </row>
    <row r="16" spans="1:14" ht="26.25">
      <c r="A16" s="262">
        <v>9</v>
      </c>
      <c r="B16" s="642" t="s">
        <v>387</v>
      </c>
      <c r="C16" s="400">
        <v>4143213.0924000004</v>
      </c>
      <c r="D16" s="400">
        <v>5793516.5599999996</v>
      </c>
      <c r="E16" s="400">
        <v>10641930.570000002</v>
      </c>
      <c r="F16" s="400">
        <v>0</v>
      </c>
      <c r="G16" s="263">
        <v>5320965.2850000011</v>
      </c>
      <c r="H16" s="416"/>
      <c r="I16" s="416"/>
      <c r="J16" s="416"/>
      <c r="K16" s="416"/>
      <c r="L16" s="416"/>
      <c r="M16" s="416"/>
    </row>
    <row r="17" spans="1:13">
      <c r="A17" s="262">
        <v>10</v>
      </c>
      <c r="B17" s="641" t="s">
        <v>388</v>
      </c>
      <c r="C17" s="400"/>
      <c r="D17" s="392"/>
      <c r="E17" s="400"/>
      <c r="F17" s="400"/>
      <c r="G17" s="263"/>
      <c r="H17" s="416"/>
      <c r="I17" s="416"/>
      <c r="J17" s="416"/>
      <c r="K17" s="416"/>
      <c r="L17" s="416"/>
      <c r="M17" s="416"/>
    </row>
    <row r="18" spans="1:13">
      <c r="A18" s="262">
        <v>11</v>
      </c>
      <c r="B18" s="641" t="s">
        <v>389</v>
      </c>
      <c r="C18" s="400">
        <v>0</v>
      </c>
      <c r="D18" s="400">
        <v>10269209.602281451</v>
      </c>
      <c r="E18" s="400">
        <v>6841295.3759670183</v>
      </c>
      <c r="F18" s="400">
        <v>8842927.9129470587</v>
      </c>
      <c r="G18" s="263">
        <v>0</v>
      </c>
      <c r="H18" s="416"/>
      <c r="I18" s="416"/>
      <c r="J18" s="416"/>
      <c r="K18" s="416"/>
      <c r="L18" s="416"/>
      <c r="M18" s="416"/>
    </row>
    <row r="19" spans="1:13">
      <c r="A19" s="262">
        <v>12</v>
      </c>
      <c r="B19" s="642" t="s">
        <v>390</v>
      </c>
      <c r="C19" s="401"/>
      <c r="D19" s="400">
        <v>0</v>
      </c>
      <c r="E19" s="400">
        <v>0</v>
      </c>
      <c r="F19" s="400">
        <v>0</v>
      </c>
      <c r="G19" s="263">
        <v>0</v>
      </c>
      <c r="H19" s="416"/>
      <c r="I19" s="416"/>
      <c r="J19" s="416"/>
      <c r="K19" s="416"/>
      <c r="L19" s="416"/>
      <c r="M19" s="416"/>
    </row>
    <row r="20" spans="1:13">
      <c r="A20" s="262">
        <v>13</v>
      </c>
      <c r="B20" s="642" t="s">
        <v>391</v>
      </c>
      <c r="C20" s="400">
        <v>0</v>
      </c>
      <c r="D20" s="400">
        <v>10269209.602281451</v>
      </c>
      <c r="E20" s="400">
        <v>6841295.3759670183</v>
      </c>
      <c r="F20" s="400">
        <v>8842927.9129470587</v>
      </c>
      <c r="G20" s="263">
        <v>0</v>
      </c>
      <c r="H20" s="416"/>
      <c r="I20" s="416"/>
      <c r="J20" s="416"/>
      <c r="K20" s="416"/>
      <c r="L20" s="416"/>
      <c r="M20" s="416"/>
    </row>
    <row r="21" spans="1:13">
      <c r="A21" s="264">
        <v>14</v>
      </c>
      <c r="B21" s="643" t="s">
        <v>392</v>
      </c>
      <c r="C21" s="402"/>
      <c r="D21" s="402"/>
      <c r="E21" s="402"/>
      <c r="F21" s="402"/>
      <c r="G21" s="265">
        <f>SUM(G8,G11,G14,G17,G18)</f>
        <v>1304071715.687022</v>
      </c>
      <c r="H21" s="416"/>
      <c r="I21" s="416"/>
      <c r="J21" s="416"/>
      <c r="K21" s="416"/>
      <c r="L21" s="416"/>
      <c r="M21" s="416"/>
    </row>
    <row r="22" spans="1:13">
      <c r="A22" s="266"/>
      <c r="B22" s="644" t="s">
        <v>393</v>
      </c>
      <c r="C22" s="267"/>
      <c r="D22" s="268"/>
      <c r="E22" s="267"/>
      <c r="F22" s="267"/>
      <c r="G22" s="269"/>
      <c r="H22" s="416"/>
      <c r="I22" s="416"/>
      <c r="J22" s="416"/>
      <c r="K22" s="416"/>
      <c r="L22" s="416"/>
      <c r="M22" s="416"/>
    </row>
    <row r="23" spans="1:13">
      <c r="A23" s="262">
        <v>15</v>
      </c>
      <c r="B23" s="641" t="s">
        <v>394</v>
      </c>
      <c r="C23" s="400">
        <v>498880147.97227353</v>
      </c>
      <c r="D23" s="400">
        <v>190454601.39971143</v>
      </c>
      <c r="E23" s="400">
        <v>0</v>
      </c>
      <c r="F23" s="400">
        <v>0</v>
      </c>
      <c r="G23" s="263">
        <v>21559405.904377338</v>
      </c>
      <c r="H23" s="416"/>
      <c r="I23" s="416"/>
      <c r="J23" s="416"/>
      <c r="K23" s="416"/>
      <c r="L23" s="416"/>
      <c r="M23" s="416"/>
    </row>
    <row r="24" spans="1:13">
      <c r="A24" s="262">
        <v>16</v>
      </c>
      <c r="B24" s="641" t="s">
        <v>395</v>
      </c>
      <c r="C24" s="474">
        <f>SUM(C25:C27,C29,C31)</f>
        <v>14147171.993465558</v>
      </c>
      <c r="D24" s="474">
        <f t="shared" ref="D24:G24" si="3">SUM(D25:D27,D29,D31)</f>
        <v>294268029.34024912</v>
      </c>
      <c r="E24" s="474">
        <f t="shared" si="3"/>
        <v>149172936.76171026</v>
      </c>
      <c r="F24" s="474">
        <f t="shared" si="3"/>
        <v>298893473.04189348</v>
      </c>
      <c r="G24" s="475">
        <f t="shared" si="3"/>
        <v>471215520.43892318</v>
      </c>
      <c r="H24" s="416"/>
      <c r="I24" s="416"/>
      <c r="J24" s="416"/>
      <c r="K24" s="416"/>
      <c r="L24" s="416"/>
      <c r="M24" s="416"/>
    </row>
    <row r="25" spans="1:13">
      <c r="A25" s="262">
        <v>17</v>
      </c>
      <c r="B25" s="642" t="s">
        <v>396</v>
      </c>
      <c r="C25" s="400">
        <v>0</v>
      </c>
      <c r="D25" s="400">
        <v>0</v>
      </c>
      <c r="E25" s="400">
        <v>0</v>
      </c>
      <c r="F25" s="400">
        <v>0</v>
      </c>
      <c r="G25" s="263">
        <v>0</v>
      </c>
      <c r="H25" s="416"/>
      <c r="I25" s="416"/>
      <c r="J25" s="416"/>
      <c r="K25" s="416"/>
      <c r="L25" s="416"/>
      <c r="M25" s="416"/>
    </row>
    <row r="26" spans="1:13" ht="26.25">
      <c r="A26" s="262">
        <v>18</v>
      </c>
      <c r="B26" s="642" t="s">
        <v>397</v>
      </c>
      <c r="C26" s="400">
        <v>14147171.993465558</v>
      </c>
      <c r="D26" s="400">
        <v>19104258.561959364</v>
      </c>
      <c r="E26" s="400">
        <v>0</v>
      </c>
      <c r="F26" s="400">
        <v>0</v>
      </c>
      <c r="G26" s="263">
        <v>4987714.583313738</v>
      </c>
      <c r="H26" s="416"/>
      <c r="I26" s="416"/>
      <c r="J26" s="416"/>
      <c r="K26" s="416"/>
      <c r="L26" s="416"/>
      <c r="M26" s="416"/>
    </row>
    <row r="27" spans="1:13">
      <c r="A27" s="262">
        <v>19</v>
      </c>
      <c r="B27" s="642" t="s">
        <v>398</v>
      </c>
      <c r="C27" s="400">
        <v>0</v>
      </c>
      <c r="D27" s="400">
        <v>273125255.8332659</v>
      </c>
      <c r="E27" s="400">
        <v>139620662.61668357</v>
      </c>
      <c r="F27" s="400">
        <v>278062129.90838236</v>
      </c>
      <c r="G27" s="263">
        <v>442725769.64709973</v>
      </c>
      <c r="H27" s="416"/>
      <c r="I27" s="416"/>
      <c r="J27" s="416"/>
      <c r="K27" s="416"/>
      <c r="L27" s="416"/>
      <c r="M27" s="416"/>
    </row>
    <row r="28" spans="1:13">
      <c r="A28" s="262">
        <v>20</v>
      </c>
      <c r="B28" s="645" t="s">
        <v>399</v>
      </c>
      <c r="C28" s="400">
        <v>0</v>
      </c>
      <c r="D28" s="400">
        <v>0</v>
      </c>
      <c r="E28" s="400">
        <v>0</v>
      </c>
      <c r="F28" s="400">
        <v>0</v>
      </c>
      <c r="G28" s="263">
        <v>0</v>
      </c>
      <c r="H28" s="416"/>
      <c r="I28" s="416"/>
      <c r="J28" s="416"/>
      <c r="K28" s="416"/>
      <c r="L28" s="416"/>
      <c r="M28" s="416"/>
    </row>
    <row r="29" spans="1:13">
      <c r="A29" s="262">
        <v>21</v>
      </c>
      <c r="B29" s="642" t="s">
        <v>400</v>
      </c>
      <c r="C29" s="400">
        <v>0</v>
      </c>
      <c r="D29" s="400">
        <v>1010756.5750238027</v>
      </c>
      <c r="E29" s="400">
        <v>9202274.1450266726</v>
      </c>
      <c r="F29" s="400">
        <v>14768529.27696625</v>
      </c>
      <c r="G29" s="263">
        <v>17659765.245446548</v>
      </c>
      <c r="H29" s="416"/>
      <c r="I29" s="416"/>
      <c r="J29" s="416"/>
      <c r="K29" s="416"/>
      <c r="L29" s="416"/>
      <c r="M29" s="416"/>
    </row>
    <row r="30" spans="1:13">
      <c r="A30" s="262">
        <v>22</v>
      </c>
      <c r="B30" s="645" t="s">
        <v>399</v>
      </c>
      <c r="C30" s="400">
        <v>0</v>
      </c>
      <c r="D30" s="400">
        <v>0</v>
      </c>
      <c r="E30" s="400">
        <v>0</v>
      </c>
      <c r="F30" s="400">
        <v>0</v>
      </c>
      <c r="G30" s="263">
        <v>0</v>
      </c>
      <c r="H30" s="416"/>
      <c r="I30" s="416"/>
      <c r="J30" s="416"/>
      <c r="K30" s="416"/>
      <c r="L30" s="416"/>
      <c r="M30" s="416"/>
    </row>
    <row r="31" spans="1:13">
      <c r="A31" s="262">
        <v>23</v>
      </c>
      <c r="B31" s="642" t="s">
        <v>401</v>
      </c>
      <c r="C31" s="400">
        <v>0</v>
      </c>
      <c r="D31" s="400">
        <v>1027758.3700000001</v>
      </c>
      <c r="E31" s="400">
        <v>350000</v>
      </c>
      <c r="F31" s="400">
        <v>6062813.8565448346</v>
      </c>
      <c r="G31" s="263">
        <v>5842270.9630631097</v>
      </c>
      <c r="H31" s="416"/>
      <c r="I31" s="416"/>
      <c r="J31" s="416"/>
      <c r="K31" s="416"/>
      <c r="L31" s="416"/>
      <c r="M31" s="416"/>
    </row>
    <row r="32" spans="1:13">
      <c r="A32" s="262">
        <v>24</v>
      </c>
      <c r="B32" s="641" t="s">
        <v>402</v>
      </c>
      <c r="C32" s="400">
        <v>0</v>
      </c>
      <c r="D32" s="400">
        <v>0</v>
      </c>
      <c r="E32" s="400">
        <v>0</v>
      </c>
      <c r="F32" s="400">
        <v>0</v>
      </c>
      <c r="G32" s="263">
        <v>0</v>
      </c>
      <c r="H32" s="416"/>
      <c r="I32" s="416"/>
      <c r="J32" s="416"/>
      <c r="K32" s="416"/>
      <c r="L32" s="416"/>
      <c r="M32" s="416"/>
    </row>
    <row r="33" spans="1:13">
      <c r="A33" s="262">
        <v>25</v>
      </c>
      <c r="B33" s="641" t="s">
        <v>403</v>
      </c>
      <c r="C33" s="474">
        <f>SUM(C34:C35)</f>
        <v>0</v>
      </c>
      <c r="D33" s="474">
        <f>SUM(D34:D35)</f>
        <v>42113900.343856335</v>
      </c>
      <c r="E33" s="474">
        <f>SUM(E34:E35)</f>
        <v>10598808.118835449</v>
      </c>
      <c r="F33" s="474">
        <f>SUM(F34:F35)</f>
        <v>232760789.28616941</v>
      </c>
      <c r="G33" s="475">
        <f>SUM(G34:G35)</f>
        <v>265112021.01161253</v>
      </c>
      <c r="H33" s="416"/>
      <c r="I33" s="416"/>
      <c r="J33" s="416"/>
      <c r="K33" s="416"/>
      <c r="L33" s="416"/>
      <c r="M33" s="416"/>
    </row>
    <row r="34" spans="1:13">
      <c r="A34" s="262">
        <v>26</v>
      </c>
      <c r="B34" s="642" t="s">
        <v>404</v>
      </c>
      <c r="C34" s="401"/>
      <c r="D34" s="400">
        <v>0</v>
      </c>
      <c r="E34" s="400">
        <v>0</v>
      </c>
      <c r="F34" s="400">
        <v>0</v>
      </c>
      <c r="G34" s="263">
        <v>0</v>
      </c>
      <c r="H34" s="416"/>
      <c r="I34" s="416"/>
      <c r="J34" s="416"/>
      <c r="K34" s="416"/>
      <c r="L34" s="416"/>
      <c r="M34" s="416"/>
    </row>
    <row r="35" spans="1:13">
      <c r="A35" s="262">
        <v>27</v>
      </c>
      <c r="B35" s="642" t="s">
        <v>405</v>
      </c>
      <c r="C35" s="400">
        <v>0</v>
      </c>
      <c r="D35" s="400">
        <v>42113900.343856335</v>
      </c>
      <c r="E35" s="400">
        <v>10598808.118835449</v>
      </c>
      <c r="F35" s="400">
        <v>232760789.28616941</v>
      </c>
      <c r="G35" s="263">
        <v>265112021.01161253</v>
      </c>
      <c r="H35" s="416"/>
      <c r="I35" s="416"/>
      <c r="J35" s="416"/>
      <c r="K35" s="416"/>
      <c r="L35" s="416"/>
      <c r="M35" s="416"/>
    </row>
    <row r="36" spans="1:13">
      <c r="A36" s="262">
        <v>28</v>
      </c>
      <c r="B36" s="641" t="s">
        <v>406</v>
      </c>
      <c r="C36" s="400">
        <v>0</v>
      </c>
      <c r="D36" s="400">
        <v>75906942.582883641</v>
      </c>
      <c r="E36" s="400">
        <v>19278281.586787876</v>
      </c>
      <c r="F36" s="400">
        <v>91294843.091702506</v>
      </c>
      <c r="G36" s="263">
        <v>20930620.663665831</v>
      </c>
      <c r="H36" s="416"/>
      <c r="I36" s="416"/>
      <c r="J36" s="416"/>
      <c r="K36" s="416"/>
      <c r="L36" s="416"/>
      <c r="M36" s="416"/>
    </row>
    <row r="37" spans="1:13">
      <c r="A37" s="264">
        <v>29</v>
      </c>
      <c r="B37" s="643" t="s">
        <v>407</v>
      </c>
      <c r="C37" s="403"/>
      <c r="D37" s="403"/>
      <c r="E37" s="403"/>
      <c r="F37" s="403"/>
      <c r="G37" s="265">
        <f>SUM(G23:G24,G32:G33,G36)</f>
        <v>778817568.01857877</v>
      </c>
      <c r="H37" s="416"/>
      <c r="I37" s="416"/>
      <c r="J37" s="416"/>
      <c r="K37" s="416"/>
      <c r="L37" s="416"/>
      <c r="M37" s="416"/>
    </row>
    <row r="38" spans="1:13">
      <c r="A38" s="260"/>
      <c r="B38" s="646"/>
      <c r="C38" s="647"/>
      <c r="D38" s="647"/>
      <c r="E38" s="647"/>
      <c r="F38" s="647"/>
      <c r="G38" s="270"/>
      <c r="H38" s="416"/>
      <c r="I38" s="416"/>
      <c r="J38" s="416"/>
      <c r="K38" s="416"/>
      <c r="L38" s="416"/>
      <c r="M38" s="416"/>
    </row>
    <row r="39" spans="1:13" ht="15.75" thickBot="1">
      <c r="A39" s="271">
        <v>30</v>
      </c>
      <c r="B39" s="272" t="s">
        <v>408</v>
      </c>
      <c r="C39" s="178"/>
      <c r="D39" s="179"/>
      <c r="E39" s="179"/>
      <c r="F39" s="180"/>
      <c r="G39" s="273">
        <f>IFERROR(G21/G37,0)</f>
        <v>1.6744251404148003</v>
      </c>
      <c r="H39" s="416"/>
      <c r="I39" s="416"/>
      <c r="J39" s="416"/>
      <c r="K39" s="416"/>
      <c r="L39" s="416"/>
      <c r="M39" s="416"/>
    </row>
    <row r="40" spans="1:13">
      <c r="H40" s="416"/>
      <c r="I40" s="416"/>
      <c r="J40" s="416"/>
      <c r="K40" s="416"/>
      <c r="L40" s="416"/>
      <c r="M40" s="416"/>
    </row>
    <row r="41" spans="1:13">
      <c r="H41" s="416"/>
      <c r="I41" s="416"/>
      <c r="J41" s="416"/>
      <c r="K41" s="416"/>
      <c r="L41" s="416"/>
      <c r="M41" s="416"/>
    </row>
    <row r="42" spans="1:13" ht="39">
      <c r="B42" s="142" t="s">
        <v>409</v>
      </c>
      <c r="H42" s="416"/>
      <c r="I42" s="416"/>
      <c r="J42" s="416"/>
      <c r="K42" s="416"/>
      <c r="L42" s="416"/>
      <c r="M42" s="416"/>
    </row>
    <row r="43" spans="1:13">
      <c r="H43" s="416"/>
      <c r="I43" s="416"/>
      <c r="J43" s="416"/>
      <c r="K43" s="416"/>
      <c r="L43" s="416"/>
      <c r="M43" s="416"/>
    </row>
    <row r="44" spans="1:13">
      <c r="H44" s="416"/>
      <c r="I44" s="416"/>
      <c r="J44" s="416"/>
      <c r="K44" s="416"/>
      <c r="L44" s="416"/>
      <c r="M44" s="416"/>
    </row>
    <row r="45" spans="1:13">
      <c r="H45" s="416"/>
      <c r="I45" s="416"/>
      <c r="J45" s="416"/>
      <c r="K45" s="416"/>
      <c r="L45" s="416"/>
      <c r="M45" s="416"/>
    </row>
    <row r="46" spans="1:13">
      <c r="H46" s="416"/>
      <c r="I46" s="416"/>
      <c r="J46" s="416"/>
      <c r="K46" s="416"/>
      <c r="L46" s="416"/>
      <c r="M46" s="416"/>
    </row>
    <row r="47" spans="1:13">
      <c r="H47" s="416"/>
      <c r="I47" s="416"/>
      <c r="J47" s="416"/>
      <c r="K47" s="416"/>
      <c r="L47" s="416"/>
      <c r="M47" s="416"/>
    </row>
    <row r="48" spans="1:13">
      <c r="H48" s="416"/>
      <c r="I48" s="416"/>
      <c r="J48" s="416"/>
      <c r="K48" s="416"/>
      <c r="L48" s="416"/>
      <c r="M48" s="416"/>
    </row>
    <row r="49" spans="8:13">
      <c r="H49" s="416"/>
      <c r="I49" s="416"/>
      <c r="J49" s="416"/>
      <c r="K49" s="416"/>
      <c r="L49" s="416"/>
      <c r="M49" s="416"/>
    </row>
    <row r="50" spans="8:13">
      <c r="H50" s="416"/>
      <c r="I50" s="416"/>
      <c r="J50" s="416"/>
      <c r="K50" s="416"/>
      <c r="L50" s="416"/>
      <c r="M50" s="416"/>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41"/>
  <sheetViews>
    <sheetView showGridLines="0" zoomScale="90" zoomScaleNormal="90" workbookViewId="0"/>
  </sheetViews>
  <sheetFormatPr defaultColWidth="9.140625" defaultRowHeight="12.75"/>
  <cols>
    <col min="1" max="1" width="11.85546875" style="278" bestFit="1" customWidth="1"/>
    <col min="2" max="2" width="105.140625" style="278" bestFit="1" customWidth="1"/>
    <col min="3" max="4" width="15.28515625" style="278" bestFit="1" customWidth="1"/>
    <col min="5" max="5" width="17.5703125" style="278" bestFit="1" customWidth="1"/>
    <col min="6" max="6" width="15.28515625" style="278" bestFit="1" customWidth="1"/>
    <col min="7" max="7" width="14" style="278" bestFit="1" customWidth="1"/>
    <col min="8" max="8" width="16.85546875" style="278" bestFit="1" customWidth="1"/>
    <col min="9" max="16384" width="9.140625" style="278"/>
  </cols>
  <sheetData>
    <row r="1" spans="1:16" ht="13.5">
      <c r="A1" s="276" t="s">
        <v>30</v>
      </c>
      <c r="B1" s="314" t="str">
        <f>'Info '!C2</f>
        <v>JSC Cartu Bank</v>
      </c>
    </row>
    <row r="2" spans="1:16">
      <c r="A2" s="276" t="s">
        <v>31</v>
      </c>
      <c r="B2" s="445">
        <f>'1. key ratios '!B2</f>
        <v>45473</v>
      </c>
    </row>
    <row r="3" spans="1:16">
      <c r="A3" s="277" t="s">
        <v>414</v>
      </c>
    </row>
    <row r="5" spans="1:16" ht="12" customHeight="1">
      <c r="A5" s="729" t="s">
        <v>415</v>
      </c>
      <c r="B5" s="730"/>
      <c r="C5" s="735" t="s">
        <v>416</v>
      </c>
      <c r="D5" s="736"/>
      <c r="E5" s="736"/>
      <c r="F5" s="736"/>
      <c r="G5" s="736"/>
      <c r="H5" s="737"/>
    </row>
    <row r="6" spans="1:16">
      <c r="A6" s="731"/>
      <c r="B6" s="732"/>
      <c r="C6" s="738"/>
      <c r="D6" s="739"/>
      <c r="E6" s="739"/>
      <c r="F6" s="739"/>
      <c r="G6" s="739"/>
      <c r="H6" s="740"/>
    </row>
    <row r="7" spans="1:16" ht="25.5">
      <c r="A7" s="733"/>
      <c r="B7" s="734"/>
      <c r="C7" s="313" t="s">
        <v>417</v>
      </c>
      <c r="D7" s="313" t="s">
        <v>418</v>
      </c>
      <c r="E7" s="313" t="s">
        <v>419</v>
      </c>
      <c r="F7" s="313" t="s">
        <v>420</v>
      </c>
      <c r="G7" s="313" t="s">
        <v>421</v>
      </c>
      <c r="H7" s="313" t="s">
        <v>64</v>
      </c>
    </row>
    <row r="8" spans="1:16">
      <c r="A8" s="309">
        <v>1</v>
      </c>
      <c r="B8" s="308" t="s">
        <v>51</v>
      </c>
      <c r="C8" s="404">
        <v>233527277</v>
      </c>
      <c r="D8" s="404">
        <v>7925614.4067244949</v>
      </c>
      <c r="E8" s="404">
        <v>21000731.716899998</v>
      </c>
      <c r="F8" s="404">
        <v>0</v>
      </c>
      <c r="G8" s="404">
        <v>0</v>
      </c>
      <c r="H8" s="405">
        <f t="shared" ref="H8:H20" si="0">SUM(C8:G8)</f>
        <v>262453623.12362447</v>
      </c>
      <c r="I8" s="446"/>
      <c r="J8" s="446"/>
      <c r="K8" s="446"/>
      <c r="L8" s="446"/>
      <c r="M8" s="446"/>
      <c r="N8" s="446"/>
      <c r="O8" s="446"/>
      <c r="P8" s="446"/>
    </row>
    <row r="9" spans="1:16">
      <c r="A9" s="309">
        <v>2</v>
      </c>
      <c r="B9" s="308" t="s">
        <v>52</v>
      </c>
      <c r="C9" s="404">
        <v>0</v>
      </c>
      <c r="D9" s="404">
        <v>0</v>
      </c>
      <c r="E9" s="404">
        <v>0</v>
      </c>
      <c r="F9" s="404">
        <v>0</v>
      </c>
      <c r="G9" s="404">
        <v>0</v>
      </c>
      <c r="H9" s="405">
        <f t="shared" si="0"/>
        <v>0</v>
      </c>
      <c r="I9" s="446"/>
      <c r="J9" s="446"/>
      <c r="K9" s="446"/>
      <c r="L9" s="446"/>
      <c r="M9" s="446"/>
      <c r="N9" s="446"/>
      <c r="O9" s="446"/>
    </row>
    <row r="10" spans="1:16">
      <c r="A10" s="309">
        <v>3</v>
      </c>
      <c r="B10" s="308" t="s">
        <v>164</v>
      </c>
      <c r="C10" s="404">
        <v>0</v>
      </c>
      <c r="D10" s="404">
        <v>0</v>
      </c>
      <c r="E10" s="404">
        <v>0</v>
      </c>
      <c r="F10" s="404">
        <v>0</v>
      </c>
      <c r="G10" s="404">
        <v>0</v>
      </c>
      <c r="H10" s="405">
        <f t="shared" si="0"/>
        <v>0</v>
      </c>
      <c r="I10" s="446"/>
      <c r="J10" s="446"/>
      <c r="K10" s="446"/>
      <c r="L10" s="446"/>
      <c r="M10" s="446"/>
      <c r="N10" s="446"/>
      <c r="O10" s="446"/>
    </row>
    <row r="11" spans="1:16">
      <c r="A11" s="309">
        <v>4</v>
      </c>
      <c r="B11" s="308" t="s">
        <v>53</v>
      </c>
      <c r="C11" s="404">
        <v>0</v>
      </c>
      <c r="D11" s="404">
        <v>0</v>
      </c>
      <c r="E11" s="404">
        <v>0</v>
      </c>
      <c r="F11" s="404">
        <v>0</v>
      </c>
      <c r="G11" s="404">
        <v>0</v>
      </c>
      <c r="H11" s="405">
        <f t="shared" si="0"/>
        <v>0</v>
      </c>
      <c r="I11" s="446"/>
      <c r="J11" s="446"/>
      <c r="K11" s="446"/>
      <c r="L11" s="446"/>
      <c r="M11" s="446"/>
      <c r="N11" s="446"/>
      <c r="O11" s="446"/>
    </row>
    <row r="12" spans="1:16">
      <c r="A12" s="309">
        <v>5</v>
      </c>
      <c r="B12" s="308" t="s">
        <v>54</v>
      </c>
      <c r="C12" s="404">
        <v>0</v>
      </c>
      <c r="D12" s="404">
        <v>0</v>
      </c>
      <c r="E12" s="404">
        <v>0</v>
      </c>
      <c r="F12" s="404">
        <v>0</v>
      </c>
      <c r="G12" s="404">
        <v>0</v>
      </c>
      <c r="H12" s="405">
        <f t="shared" si="0"/>
        <v>0</v>
      </c>
      <c r="I12" s="446"/>
      <c r="J12" s="446"/>
      <c r="K12" s="446"/>
      <c r="L12" s="446"/>
      <c r="M12" s="446"/>
      <c r="N12" s="446"/>
      <c r="O12" s="446"/>
    </row>
    <row r="13" spans="1:16">
      <c r="A13" s="309">
        <v>6</v>
      </c>
      <c r="B13" s="308" t="s">
        <v>55</v>
      </c>
      <c r="C13" s="404">
        <v>218602352.87489992</v>
      </c>
      <c r="D13" s="404">
        <v>190586846.17922798</v>
      </c>
      <c r="E13" s="404">
        <v>0</v>
      </c>
      <c r="F13" s="404">
        <v>3093907.3155147657</v>
      </c>
      <c r="G13" s="404">
        <v>0</v>
      </c>
      <c r="H13" s="405">
        <f t="shared" si="0"/>
        <v>412283106.36964267</v>
      </c>
      <c r="I13" s="446"/>
      <c r="J13" s="446"/>
      <c r="K13" s="446"/>
      <c r="L13" s="446"/>
      <c r="M13" s="446"/>
      <c r="N13" s="446"/>
      <c r="O13" s="446"/>
    </row>
    <row r="14" spans="1:16">
      <c r="A14" s="309">
        <v>7</v>
      </c>
      <c r="B14" s="308" t="s">
        <v>56</v>
      </c>
      <c r="C14" s="404">
        <v>0</v>
      </c>
      <c r="D14" s="404">
        <v>355869220.65297204</v>
      </c>
      <c r="E14" s="404">
        <v>267255739.6078299</v>
      </c>
      <c r="F14" s="404">
        <v>203041491.08192539</v>
      </c>
      <c r="G14" s="404">
        <v>44377487.576875634</v>
      </c>
      <c r="H14" s="405">
        <f t="shared" si="0"/>
        <v>870543938.91960299</v>
      </c>
      <c r="I14" s="446"/>
      <c r="J14" s="446"/>
      <c r="K14" s="446"/>
      <c r="L14" s="446"/>
      <c r="M14" s="446"/>
      <c r="N14" s="446"/>
      <c r="O14" s="446"/>
    </row>
    <row r="15" spans="1:16">
      <c r="A15" s="309">
        <v>8</v>
      </c>
      <c r="B15" s="310" t="s">
        <v>57</v>
      </c>
      <c r="C15" s="404">
        <v>0</v>
      </c>
      <c r="D15" s="404">
        <v>0</v>
      </c>
      <c r="E15" s="404">
        <v>0</v>
      </c>
      <c r="F15" s="404">
        <v>0</v>
      </c>
      <c r="G15" s="404">
        <v>0</v>
      </c>
      <c r="H15" s="405">
        <f t="shared" si="0"/>
        <v>0</v>
      </c>
      <c r="I15" s="446"/>
      <c r="J15" s="446"/>
      <c r="K15" s="446"/>
      <c r="L15" s="446"/>
      <c r="M15" s="446"/>
      <c r="N15" s="446"/>
      <c r="O15" s="446"/>
    </row>
    <row r="16" spans="1:16">
      <c r="A16" s="309">
        <v>9</v>
      </c>
      <c r="B16" s="308" t="s">
        <v>58</v>
      </c>
      <c r="C16" s="404">
        <v>0</v>
      </c>
      <c r="D16" s="404">
        <v>0</v>
      </c>
      <c r="E16" s="404">
        <v>0</v>
      </c>
      <c r="F16" s="404">
        <v>0</v>
      </c>
      <c r="G16" s="404">
        <v>0</v>
      </c>
      <c r="H16" s="405">
        <f t="shared" si="0"/>
        <v>0</v>
      </c>
      <c r="I16" s="446"/>
      <c r="J16" s="446"/>
      <c r="K16" s="446"/>
      <c r="L16" s="446"/>
      <c r="M16" s="446"/>
      <c r="N16" s="446"/>
      <c r="O16" s="446"/>
    </row>
    <row r="17" spans="1:15">
      <c r="A17" s="309">
        <v>10</v>
      </c>
      <c r="B17" s="312" t="s">
        <v>429</v>
      </c>
      <c r="C17" s="404">
        <v>0</v>
      </c>
      <c r="D17" s="404">
        <v>12406162.804130305</v>
      </c>
      <c r="E17" s="404">
        <v>14883670.089928309</v>
      </c>
      <c r="F17" s="404">
        <v>7329506.8463372691</v>
      </c>
      <c r="G17" s="404">
        <v>32142222.052639019</v>
      </c>
      <c r="H17" s="405">
        <f t="shared" si="0"/>
        <v>66761561.793034896</v>
      </c>
      <c r="I17" s="446"/>
      <c r="J17" s="446"/>
      <c r="K17" s="446"/>
      <c r="L17" s="446"/>
      <c r="M17" s="446"/>
      <c r="N17" s="446"/>
      <c r="O17" s="446"/>
    </row>
    <row r="18" spans="1:15">
      <c r="A18" s="309">
        <v>11</v>
      </c>
      <c r="B18" s="308" t="s">
        <v>60</v>
      </c>
      <c r="C18" s="404">
        <v>0</v>
      </c>
      <c r="D18" s="404">
        <v>0</v>
      </c>
      <c r="E18" s="404">
        <v>0</v>
      </c>
      <c r="F18" s="404">
        <v>0</v>
      </c>
      <c r="G18" s="404">
        <v>0</v>
      </c>
      <c r="H18" s="405">
        <f t="shared" si="0"/>
        <v>0</v>
      </c>
      <c r="I18" s="446"/>
      <c r="J18" s="446"/>
      <c r="K18" s="446"/>
      <c r="L18" s="446"/>
      <c r="M18" s="446"/>
      <c r="N18" s="446"/>
      <c r="O18" s="446"/>
    </row>
    <row r="19" spans="1:15">
      <c r="A19" s="309">
        <v>12</v>
      </c>
      <c r="B19" s="308" t="s">
        <v>61</v>
      </c>
      <c r="C19" s="404">
        <v>0</v>
      </c>
      <c r="D19" s="404">
        <v>0</v>
      </c>
      <c r="E19" s="404">
        <v>0</v>
      </c>
      <c r="F19" s="404">
        <v>0</v>
      </c>
      <c r="G19" s="404">
        <v>0</v>
      </c>
      <c r="H19" s="405">
        <f t="shared" si="0"/>
        <v>0</v>
      </c>
      <c r="I19" s="446"/>
      <c r="J19" s="446"/>
      <c r="K19" s="446"/>
      <c r="L19" s="446"/>
      <c r="M19" s="446"/>
      <c r="N19" s="446"/>
      <c r="O19" s="446"/>
    </row>
    <row r="20" spans="1:15">
      <c r="A20" s="311">
        <v>13</v>
      </c>
      <c r="B20" s="310" t="s">
        <v>144</v>
      </c>
      <c r="C20" s="404">
        <v>0</v>
      </c>
      <c r="D20" s="404">
        <v>0</v>
      </c>
      <c r="E20" s="404">
        <v>0</v>
      </c>
      <c r="F20" s="404">
        <v>0</v>
      </c>
      <c r="G20" s="404">
        <v>0</v>
      </c>
      <c r="H20" s="405">
        <f t="shared" si="0"/>
        <v>0</v>
      </c>
      <c r="I20" s="446"/>
      <c r="J20" s="446"/>
      <c r="K20" s="446"/>
      <c r="L20" s="446"/>
      <c r="M20" s="446"/>
      <c r="N20" s="446"/>
      <c r="O20" s="446"/>
    </row>
    <row r="21" spans="1:15">
      <c r="A21" s="309">
        <v>14</v>
      </c>
      <c r="B21" s="308" t="s">
        <v>63</v>
      </c>
      <c r="C21" s="404">
        <v>24619353.140000001</v>
      </c>
      <c r="D21" s="404">
        <v>3059217.3477891167</v>
      </c>
      <c r="E21" s="404">
        <v>4900891.6418743115</v>
      </c>
      <c r="F21" s="404">
        <v>27803661.155770551</v>
      </c>
      <c r="G21" s="404">
        <v>124540805.92924733</v>
      </c>
      <c r="H21" s="405">
        <f>SUM(C21:G21)</f>
        <v>184923929.21468133</v>
      </c>
      <c r="I21" s="446"/>
      <c r="J21" s="446"/>
      <c r="K21" s="446"/>
      <c r="L21" s="446"/>
      <c r="M21" s="446"/>
      <c r="N21" s="446"/>
      <c r="O21" s="446"/>
    </row>
    <row r="22" spans="1:15">
      <c r="A22" s="307">
        <v>15</v>
      </c>
      <c r="B22" s="306" t="s">
        <v>64</v>
      </c>
      <c r="C22" s="405">
        <f>SUM(C18:C21)+SUM(C8:C16)</f>
        <v>476748983.01489991</v>
      </c>
      <c r="D22" s="405">
        <f t="shared" ref="D22:H22" si="1">SUM(D18:D21)+SUM(D8:D16)</f>
        <v>557440898.58671367</v>
      </c>
      <c r="E22" s="405">
        <f t="shared" si="1"/>
        <v>293157362.96660423</v>
      </c>
      <c r="F22" s="405">
        <f t="shared" si="1"/>
        <v>233939059.55321071</v>
      </c>
      <c r="G22" s="405">
        <f t="shared" si="1"/>
        <v>168918293.50612298</v>
      </c>
      <c r="H22" s="405">
        <f t="shared" si="1"/>
        <v>1730204597.6275516</v>
      </c>
      <c r="I22" s="446"/>
      <c r="J22" s="446"/>
      <c r="K22" s="446"/>
      <c r="L22" s="446"/>
      <c r="M22" s="446"/>
      <c r="N22" s="446"/>
      <c r="O22" s="446"/>
    </row>
    <row r="25" spans="1:15">
      <c r="C25" s="446"/>
      <c r="D25" s="446"/>
      <c r="E25" s="446"/>
      <c r="F25" s="446"/>
      <c r="G25" s="446"/>
      <c r="H25" s="446"/>
    </row>
    <row r="26" spans="1:15" ht="25.5">
      <c r="B26" s="281" t="s">
        <v>516</v>
      </c>
      <c r="C26" s="446"/>
      <c r="D26" s="446"/>
      <c r="E26" s="446"/>
      <c r="F26" s="446"/>
      <c r="G26" s="446"/>
      <c r="H26" s="446"/>
    </row>
    <row r="27" spans="1:15">
      <c r="C27" s="446"/>
      <c r="D27" s="446"/>
      <c r="E27" s="446"/>
      <c r="F27" s="446"/>
      <c r="G27" s="446"/>
      <c r="H27" s="446"/>
    </row>
    <row r="28" spans="1:15">
      <c r="C28" s="446"/>
      <c r="D28" s="446"/>
      <c r="E28" s="446"/>
      <c r="F28" s="446"/>
      <c r="G28" s="446"/>
      <c r="H28" s="446"/>
    </row>
    <row r="29" spans="1:15">
      <c r="C29" s="446"/>
      <c r="D29" s="446"/>
      <c r="E29" s="446"/>
      <c r="F29" s="446"/>
      <c r="G29" s="446"/>
      <c r="H29" s="446"/>
    </row>
    <row r="30" spans="1:15">
      <c r="C30" s="446"/>
      <c r="D30" s="446"/>
      <c r="E30" s="446"/>
      <c r="F30" s="446"/>
      <c r="G30" s="446"/>
      <c r="H30" s="446"/>
    </row>
    <row r="31" spans="1:15">
      <c r="C31" s="446"/>
      <c r="D31" s="446"/>
      <c r="E31" s="446"/>
      <c r="F31" s="446"/>
      <c r="G31" s="446"/>
      <c r="H31" s="446"/>
    </row>
    <row r="32" spans="1:15">
      <c r="C32" s="446"/>
      <c r="D32" s="446"/>
      <c r="E32" s="446"/>
      <c r="F32" s="446"/>
      <c r="G32" s="446"/>
      <c r="H32" s="446"/>
    </row>
    <row r="33" spans="3:8">
      <c r="C33" s="446"/>
      <c r="D33" s="446"/>
      <c r="E33" s="446"/>
      <c r="F33" s="446"/>
      <c r="G33" s="446"/>
      <c r="H33" s="446"/>
    </row>
    <row r="34" spans="3:8">
      <c r="C34" s="446"/>
      <c r="D34" s="446"/>
      <c r="E34" s="446"/>
      <c r="F34" s="446"/>
      <c r="G34" s="446"/>
      <c r="H34" s="446"/>
    </row>
    <row r="35" spans="3:8">
      <c r="C35" s="446"/>
      <c r="D35" s="446"/>
      <c r="E35" s="446"/>
      <c r="F35" s="446"/>
      <c r="G35" s="446"/>
      <c r="H35" s="446"/>
    </row>
    <row r="36" spans="3:8">
      <c r="C36" s="446"/>
      <c r="D36" s="446"/>
      <c r="E36" s="446"/>
      <c r="F36" s="446"/>
      <c r="G36" s="446"/>
      <c r="H36" s="446"/>
    </row>
    <row r="37" spans="3:8">
      <c r="C37" s="446"/>
      <c r="D37" s="446"/>
      <c r="E37" s="446"/>
      <c r="F37" s="446"/>
      <c r="G37" s="446"/>
      <c r="H37" s="446"/>
    </row>
    <row r="38" spans="3:8">
      <c r="C38" s="446"/>
      <c r="D38" s="446"/>
      <c r="E38" s="446"/>
      <c r="F38" s="446"/>
      <c r="G38" s="446"/>
      <c r="H38" s="446"/>
    </row>
    <row r="39" spans="3:8">
      <c r="C39" s="446"/>
      <c r="D39" s="446"/>
      <c r="E39" s="446"/>
      <c r="F39" s="446"/>
      <c r="G39" s="446"/>
      <c r="H39" s="446"/>
    </row>
    <row r="40" spans="3:8">
      <c r="C40" s="446"/>
      <c r="D40" s="446"/>
      <c r="E40" s="446"/>
      <c r="F40" s="446"/>
      <c r="G40" s="446"/>
      <c r="H40" s="446"/>
    </row>
    <row r="41" spans="3:8">
      <c r="C41" s="446"/>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I45"/>
  <sheetViews>
    <sheetView showGridLines="0" zoomScale="90" zoomScaleNormal="90" workbookViewId="0"/>
  </sheetViews>
  <sheetFormatPr defaultColWidth="9.140625" defaultRowHeight="12.75"/>
  <cols>
    <col min="1" max="1" width="11.85546875" style="315" bestFit="1" customWidth="1"/>
    <col min="2" max="2" width="86.85546875" style="278" customWidth="1"/>
    <col min="3" max="4" width="31.5703125" style="278" customWidth="1"/>
    <col min="5" max="5" width="15.140625" style="278" bestFit="1" customWidth="1"/>
    <col min="6" max="6" width="11.85546875" style="278" bestFit="1" customWidth="1"/>
    <col min="7" max="7" width="21.5703125" style="278" bestFit="1" customWidth="1"/>
    <col min="8" max="8" width="41.42578125" style="278" customWidth="1"/>
    <col min="9" max="16384" width="9.140625" style="278"/>
  </cols>
  <sheetData>
    <row r="1" spans="1:8" ht="13.5">
      <c r="A1" s="276" t="s">
        <v>30</v>
      </c>
      <c r="B1" s="314" t="str">
        <f>'Info '!C2</f>
        <v>JSC Cartu Bank</v>
      </c>
      <c r="C1" s="327"/>
      <c r="D1" s="327"/>
      <c r="E1" s="327"/>
      <c r="F1" s="327"/>
      <c r="G1" s="327"/>
      <c r="H1" s="327"/>
    </row>
    <row r="2" spans="1:8">
      <c r="A2" s="276" t="s">
        <v>31</v>
      </c>
      <c r="B2" s="445">
        <f>'1. key ratios '!B2</f>
        <v>45473</v>
      </c>
      <c r="C2" s="327"/>
      <c r="D2" s="327"/>
      <c r="E2" s="327"/>
      <c r="F2" s="327"/>
      <c r="G2" s="327"/>
      <c r="H2" s="327"/>
    </row>
    <row r="3" spans="1:8">
      <c r="A3" s="277" t="s">
        <v>422</v>
      </c>
      <c r="B3" s="327"/>
      <c r="C3" s="327"/>
      <c r="D3" s="327"/>
      <c r="E3" s="327"/>
      <c r="F3" s="327"/>
      <c r="G3" s="327"/>
      <c r="H3" s="327"/>
    </row>
    <row r="4" spans="1:8">
      <c r="A4" s="328"/>
      <c r="B4" s="327"/>
      <c r="C4" s="326" t="s">
        <v>0</v>
      </c>
      <c r="D4" s="326" t="s">
        <v>1</v>
      </c>
      <c r="E4" s="326" t="s">
        <v>2</v>
      </c>
      <c r="F4" s="326" t="s">
        <v>3</v>
      </c>
      <c r="G4" s="326" t="s">
        <v>4</v>
      </c>
      <c r="H4" s="326" t="s">
        <v>5</v>
      </c>
    </row>
    <row r="5" spans="1:8" ht="33.950000000000003" customHeight="1">
      <c r="A5" s="729" t="s">
        <v>423</v>
      </c>
      <c r="B5" s="730"/>
      <c r="C5" s="743" t="s">
        <v>424</v>
      </c>
      <c r="D5" s="743"/>
      <c r="E5" s="743" t="s">
        <v>661</v>
      </c>
      <c r="F5" s="741" t="s">
        <v>425</v>
      </c>
      <c r="G5" s="741" t="s">
        <v>426</v>
      </c>
      <c r="H5" s="324" t="s">
        <v>660</v>
      </c>
    </row>
    <row r="6" spans="1:8" ht="25.5">
      <c r="A6" s="733"/>
      <c r="B6" s="734"/>
      <c r="C6" s="325" t="s">
        <v>427</v>
      </c>
      <c r="D6" s="325" t="s">
        <v>428</v>
      </c>
      <c r="E6" s="743"/>
      <c r="F6" s="742"/>
      <c r="G6" s="742"/>
      <c r="H6" s="324" t="s">
        <v>659</v>
      </c>
    </row>
    <row r="7" spans="1:8">
      <c r="A7" s="322">
        <v>1</v>
      </c>
      <c r="B7" s="308" t="s">
        <v>51</v>
      </c>
      <c r="C7" s="406">
        <v>0</v>
      </c>
      <c r="D7" s="406">
        <v>262662638.03252733</v>
      </c>
      <c r="E7" s="406">
        <v>114558.62194309387</v>
      </c>
      <c r="F7" s="406">
        <v>0</v>
      </c>
      <c r="G7" s="406">
        <v>0</v>
      </c>
      <c r="H7" s="447">
        <f>C7+D7-E7-F7</f>
        <v>262548079.41058424</v>
      </c>
    </row>
    <row r="8" spans="1:8">
      <c r="A8" s="322">
        <v>2</v>
      </c>
      <c r="B8" s="308" t="s">
        <v>52</v>
      </c>
      <c r="C8" s="406">
        <v>0</v>
      </c>
      <c r="D8" s="406">
        <v>0</v>
      </c>
      <c r="E8" s="406">
        <v>0</v>
      </c>
      <c r="F8" s="406">
        <v>0</v>
      </c>
      <c r="G8" s="406">
        <v>0</v>
      </c>
      <c r="H8" s="447">
        <f t="shared" ref="H8:H20" si="0">C8+D8-E8-F8</f>
        <v>0</v>
      </c>
    </row>
    <row r="9" spans="1:8">
      <c r="A9" s="322">
        <v>3</v>
      </c>
      <c r="B9" s="308" t="s">
        <v>164</v>
      </c>
      <c r="C9" s="406">
        <v>0</v>
      </c>
      <c r="D9" s="406">
        <v>0</v>
      </c>
      <c r="E9" s="406">
        <v>0</v>
      </c>
      <c r="F9" s="406">
        <v>0</v>
      </c>
      <c r="G9" s="406">
        <v>0</v>
      </c>
      <c r="H9" s="447">
        <f t="shared" si="0"/>
        <v>0</v>
      </c>
    </row>
    <row r="10" spans="1:8">
      <c r="A10" s="322">
        <v>4</v>
      </c>
      <c r="B10" s="308" t="s">
        <v>53</v>
      </c>
      <c r="C10" s="406">
        <v>0</v>
      </c>
      <c r="D10" s="406">
        <v>0</v>
      </c>
      <c r="E10" s="406">
        <v>0</v>
      </c>
      <c r="F10" s="406">
        <v>0</v>
      </c>
      <c r="G10" s="406">
        <v>0</v>
      </c>
      <c r="H10" s="447">
        <f t="shared" si="0"/>
        <v>0</v>
      </c>
    </row>
    <row r="11" spans="1:8">
      <c r="A11" s="322">
        <v>5</v>
      </c>
      <c r="B11" s="308" t="s">
        <v>54</v>
      </c>
      <c r="C11" s="406">
        <v>0</v>
      </c>
      <c r="D11" s="406">
        <v>0</v>
      </c>
      <c r="E11" s="406">
        <v>0</v>
      </c>
      <c r="F11" s="406">
        <v>0</v>
      </c>
      <c r="G11" s="406">
        <v>0</v>
      </c>
      <c r="H11" s="447">
        <f t="shared" si="0"/>
        <v>0</v>
      </c>
    </row>
    <row r="12" spans="1:8">
      <c r="A12" s="322">
        <v>6</v>
      </c>
      <c r="B12" s="308" t="s">
        <v>55</v>
      </c>
      <c r="C12" s="406">
        <v>0</v>
      </c>
      <c r="D12" s="406">
        <v>412381873.01479995</v>
      </c>
      <c r="E12" s="406">
        <v>98766.648757228046</v>
      </c>
      <c r="F12" s="406">
        <v>0</v>
      </c>
      <c r="G12" s="406">
        <v>0</v>
      </c>
      <c r="H12" s="447">
        <f t="shared" si="0"/>
        <v>412283106.36604273</v>
      </c>
    </row>
    <row r="13" spans="1:8">
      <c r="A13" s="322">
        <v>7</v>
      </c>
      <c r="B13" s="308" t="s">
        <v>56</v>
      </c>
      <c r="C13" s="406">
        <v>152515525.91090864</v>
      </c>
      <c r="D13" s="406">
        <v>770270759.47551894</v>
      </c>
      <c r="E13" s="406">
        <v>52242346.466824442</v>
      </c>
      <c r="F13" s="406">
        <v>0</v>
      </c>
      <c r="G13" s="406">
        <v>0</v>
      </c>
      <c r="H13" s="447">
        <f t="shared" si="0"/>
        <v>870543938.91960323</v>
      </c>
    </row>
    <row r="14" spans="1:8">
      <c r="A14" s="322">
        <v>8</v>
      </c>
      <c r="B14" s="310" t="s">
        <v>57</v>
      </c>
      <c r="C14" s="406">
        <v>0</v>
      </c>
      <c r="D14" s="406">
        <v>0</v>
      </c>
      <c r="E14" s="406">
        <v>0</v>
      </c>
      <c r="F14" s="406">
        <v>0</v>
      </c>
      <c r="G14" s="406">
        <v>0</v>
      </c>
      <c r="H14" s="447">
        <f t="shared" si="0"/>
        <v>0</v>
      </c>
    </row>
    <row r="15" spans="1:8">
      <c r="A15" s="322">
        <v>9</v>
      </c>
      <c r="B15" s="308" t="s">
        <v>58</v>
      </c>
      <c r="C15" s="406">
        <v>0</v>
      </c>
      <c r="D15" s="406">
        <v>0</v>
      </c>
      <c r="E15" s="406">
        <v>0</v>
      </c>
      <c r="F15" s="406">
        <v>0</v>
      </c>
      <c r="G15" s="406">
        <v>0</v>
      </c>
      <c r="H15" s="447">
        <f t="shared" si="0"/>
        <v>0</v>
      </c>
    </row>
    <row r="16" spans="1:8">
      <c r="A16" s="322">
        <v>10</v>
      </c>
      <c r="B16" s="312" t="s">
        <v>429</v>
      </c>
      <c r="C16" s="406">
        <v>87974610.947523311</v>
      </c>
      <c r="D16" s="406">
        <v>380819.63447621022</v>
      </c>
      <c r="E16" s="406">
        <v>21593868.788964659</v>
      </c>
      <c r="F16" s="406">
        <v>0</v>
      </c>
      <c r="G16" s="406">
        <v>2596.2800000000002</v>
      </c>
      <c r="H16" s="447">
        <f t="shared" si="0"/>
        <v>66761561.793034866</v>
      </c>
    </row>
    <row r="17" spans="1:9">
      <c r="A17" s="322">
        <v>11</v>
      </c>
      <c r="B17" s="308" t="s">
        <v>60</v>
      </c>
      <c r="C17" s="406">
        <v>0</v>
      </c>
      <c r="D17" s="406">
        <v>0</v>
      </c>
      <c r="E17" s="406">
        <v>0</v>
      </c>
      <c r="F17" s="406">
        <v>0</v>
      </c>
      <c r="G17" s="406">
        <v>0</v>
      </c>
      <c r="H17" s="447">
        <f t="shared" si="0"/>
        <v>0</v>
      </c>
    </row>
    <row r="18" spans="1:9">
      <c r="A18" s="322">
        <v>12</v>
      </c>
      <c r="B18" s="308" t="s">
        <v>61</v>
      </c>
      <c r="C18" s="406">
        <v>0</v>
      </c>
      <c r="D18" s="406">
        <v>0</v>
      </c>
      <c r="E18" s="406">
        <v>0</v>
      </c>
      <c r="F18" s="406">
        <v>0</v>
      </c>
      <c r="G18" s="406">
        <v>0</v>
      </c>
      <c r="H18" s="447">
        <f t="shared" si="0"/>
        <v>0</v>
      </c>
    </row>
    <row r="19" spans="1:9">
      <c r="A19" s="323">
        <v>13</v>
      </c>
      <c r="B19" s="310" t="s">
        <v>144</v>
      </c>
      <c r="C19" s="406">
        <v>0</v>
      </c>
      <c r="D19" s="406">
        <v>0</v>
      </c>
      <c r="E19" s="406">
        <v>0</v>
      </c>
      <c r="F19" s="406">
        <v>0</v>
      </c>
      <c r="G19" s="406">
        <v>0</v>
      </c>
      <c r="H19" s="447">
        <f t="shared" si="0"/>
        <v>0</v>
      </c>
    </row>
    <row r="20" spans="1:9">
      <c r="A20" s="322">
        <v>14</v>
      </c>
      <c r="B20" s="308" t="s">
        <v>63</v>
      </c>
      <c r="C20" s="406">
        <v>2958826.5799184158</v>
      </c>
      <c r="D20" s="406">
        <v>192451611.92190284</v>
      </c>
      <c r="E20" s="406">
        <v>942724.19713989191</v>
      </c>
      <c r="F20" s="406">
        <v>0</v>
      </c>
      <c r="G20" s="406">
        <v>34522.82</v>
      </c>
      <c r="H20" s="447">
        <f t="shared" si="0"/>
        <v>194467714.30468136</v>
      </c>
    </row>
    <row r="21" spans="1:9" s="319" customFormat="1">
      <c r="A21" s="321">
        <v>15</v>
      </c>
      <c r="B21" s="320" t="s">
        <v>64</v>
      </c>
      <c r="C21" s="408">
        <f t="shared" ref="C21:H21" si="1">SUM(C7:C15)+SUM(C17:C20)</f>
        <v>155474352.49082705</v>
      </c>
      <c r="D21" s="408">
        <f t="shared" si="1"/>
        <v>1637766882.4447491</v>
      </c>
      <c r="E21" s="408">
        <f t="shared" si="1"/>
        <v>53398395.934664652</v>
      </c>
      <c r="F21" s="408">
        <f t="shared" si="1"/>
        <v>0</v>
      </c>
      <c r="G21" s="408">
        <f t="shared" si="1"/>
        <v>34522.82</v>
      </c>
      <c r="H21" s="473">
        <f t="shared" si="1"/>
        <v>1739842839.0009115</v>
      </c>
    </row>
    <row r="22" spans="1:9">
      <c r="A22" s="318">
        <v>16</v>
      </c>
      <c r="B22" s="317" t="s">
        <v>430</v>
      </c>
      <c r="C22" s="406">
        <v>154787721.13446894</v>
      </c>
      <c r="D22" s="406">
        <v>769893254.23686755</v>
      </c>
      <c r="E22" s="406">
        <v>52545622.470669582</v>
      </c>
      <c r="F22" s="406">
        <v>0</v>
      </c>
      <c r="G22" s="406">
        <v>2596.2800000000002</v>
      </c>
      <c r="H22" s="447">
        <f>C22+D22-E22-F22</f>
        <v>872135352.90066683</v>
      </c>
    </row>
    <row r="23" spans="1:9">
      <c r="A23" s="318">
        <v>17</v>
      </c>
      <c r="B23" s="317" t="s">
        <v>431</v>
      </c>
      <c r="C23" s="406">
        <v>0</v>
      </c>
      <c r="D23" s="406">
        <v>63207778.950627334</v>
      </c>
      <c r="E23" s="406">
        <v>457756.63567567198</v>
      </c>
      <c r="F23" s="406">
        <v>0</v>
      </c>
      <c r="G23" s="406">
        <v>0</v>
      </c>
      <c r="H23" s="447">
        <f>C23+D23-E23-F23</f>
        <v>62750022.314951666</v>
      </c>
    </row>
    <row r="25" spans="1:9">
      <c r="C25" s="446"/>
      <c r="D25" s="446"/>
      <c r="E25" s="446"/>
      <c r="F25" s="446"/>
      <c r="G25" s="446"/>
      <c r="H25" s="446"/>
    </row>
    <row r="26" spans="1:9" ht="42.6" customHeight="1">
      <c r="B26" s="281" t="s">
        <v>516</v>
      </c>
      <c r="C26" s="446"/>
      <c r="D26" s="446"/>
      <c r="E26" s="446"/>
      <c r="F26" s="446"/>
      <c r="G26" s="446"/>
      <c r="H26" s="446"/>
    </row>
    <row r="27" spans="1:9">
      <c r="C27" s="446"/>
      <c r="D27" s="446"/>
      <c r="E27" s="446"/>
      <c r="F27" s="446"/>
      <c r="G27" s="446"/>
      <c r="H27" s="446"/>
    </row>
    <row r="28" spans="1:9">
      <c r="C28" s="446"/>
      <c r="D28" s="446"/>
      <c r="E28" s="446"/>
      <c r="F28" s="446"/>
      <c r="G28" s="446"/>
      <c r="H28" s="446"/>
    </row>
    <row r="29" spans="1:9">
      <c r="C29" s="446"/>
      <c r="D29" s="446"/>
      <c r="E29" s="446"/>
      <c r="F29" s="446"/>
      <c r="G29" s="446"/>
      <c r="H29" s="446"/>
      <c r="I29" s="446"/>
    </row>
    <row r="30" spans="1:9">
      <c r="C30" s="446"/>
      <c r="D30" s="446"/>
      <c r="E30" s="446"/>
      <c r="F30" s="446"/>
      <c r="G30" s="446"/>
      <c r="H30" s="446"/>
      <c r="I30" s="446"/>
    </row>
    <row r="31" spans="1:9">
      <c r="C31" s="446"/>
      <c r="D31" s="446"/>
      <c r="E31" s="446"/>
      <c r="F31" s="446"/>
      <c r="G31" s="446"/>
      <c r="H31" s="446"/>
      <c r="I31" s="446"/>
    </row>
    <row r="32" spans="1:9">
      <c r="C32" s="446"/>
      <c r="D32" s="446"/>
      <c r="E32" s="446"/>
      <c r="F32" s="446"/>
      <c r="G32" s="446"/>
      <c r="H32" s="446"/>
      <c r="I32" s="446"/>
    </row>
    <row r="33" spans="3:9">
      <c r="C33" s="446"/>
      <c r="D33" s="446"/>
      <c r="E33" s="446"/>
      <c r="F33" s="446"/>
      <c r="G33" s="446"/>
      <c r="H33" s="446"/>
      <c r="I33" s="446"/>
    </row>
    <row r="34" spans="3:9">
      <c r="C34" s="446"/>
      <c r="D34" s="446"/>
      <c r="E34" s="446"/>
      <c r="F34" s="446"/>
      <c r="G34" s="446"/>
      <c r="H34" s="446"/>
      <c r="I34" s="446"/>
    </row>
    <row r="35" spans="3:9">
      <c r="C35" s="446"/>
      <c r="D35" s="446"/>
      <c r="E35" s="446"/>
      <c r="F35" s="446"/>
      <c r="G35" s="446"/>
      <c r="H35" s="446"/>
      <c r="I35" s="446"/>
    </row>
    <row r="36" spans="3:9">
      <c r="C36" s="446"/>
      <c r="D36" s="446"/>
      <c r="E36" s="446"/>
      <c r="F36" s="446"/>
      <c r="G36" s="446"/>
      <c r="H36" s="446"/>
      <c r="I36" s="446"/>
    </row>
    <row r="37" spans="3:9">
      <c r="C37" s="446"/>
      <c r="D37" s="446"/>
      <c r="E37" s="446"/>
      <c r="F37" s="446"/>
      <c r="G37" s="446"/>
      <c r="H37" s="446"/>
      <c r="I37" s="446"/>
    </row>
    <row r="38" spans="3:9">
      <c r="C38" s="446"/>
      <c r="D38" s="446"/>
      <c r="E38" s="446"/>
      <c r="F38" s="446"/>
      <c r="G38" s="446"/>
      <c r="H38" s="446"/>
      <c r="I38" s="446"/>
    </row>
    <row r="39" spans="3:9">
      <c r="C39" s="446"/>
      <c r="D39" s="446"/>
      <c r="E39" s="446"/>
      <c r="F39" s="446"/>
      <c r="G39" s="446"/>
      <c r="H39" s="446"/>
      <c r="I39" s="446"/>
    </row>
    <row r="40" spans="3:9">
      <c r="C40" s="446"/>
      <c r="D40" s="446"/>
      <c r="E40" s="446"/>
      <c r="F40" s="446"/>
      <c r="G40" s="446"/>
      <c r="H40" s="446"/>
      <c r="I40" s="446"/>
    </row>
    <row r="41" spans="3:9">
      <c r="C41" s="446"/>
      <c r="D41" s="446"/>
      <c r="E41" s="446"/>
      <c r="F41" s="446"/>
      <c r="G41" s="446"/>
      <c r="H41" s="446"/>
      <c r="I41" s="446"/>
    </row>
    <row r="42" spans="3:9">
      <c r="C42" s="446"/>
      <c r="D42" s="446"/>
      <c r="E42" s="446"/>
      <c r="F42" s="446"/>
      <c r="G42" s="446"/>
      <c r="H42" s="446"/>
      <c r="I42" s="446"/>
    </row>
    <row r="43" spans="3:9">
      <c r="C43" s="446"/>
      <c r="D43" s="446"/>
      <c r="E43" s="446"/>
      <c r="F43" s="446"/>
      <c r="G43" s="446"/>
      <c r="H43" s="446"/>
      <c r="I43" s="446"/>
    </row>
    <row r="44" spans="3:9">
      <c r="C44" s="446"/>
      <c r="D44" s="446"/>
      <c r="E44" s="446"/>
      <c r="F44" s="446"/>
      <c r="G44" s="446"/>
      <c r="H44" s="446"/>
      <c r="I44" s="446"/>
    </row>
    <row r="45" spans="3:9">
      <c r="C45" s="446"/>
      <c r="D45" s="446"/>
      <c r="E45" s="446"/>
      <c r="F45" s="446"/>
      <c r="G45" s="446"/>
      <c r="H45" s="446"/>
      <c r="I45" s="446"/>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H71"/>
  <sheetViews>
    <sheetView showGridLines="0" zoomScale="90" zoomScaleNormal="90" workbookViewId="0"/>
  </sheetViews>
  <sheetFormatPr defaultColWidth="9.140625" defaultRowHeight="12.75"/>
  <cols>
    <col min="1" max="1" width="11" style="278" bestFit="1" customWidth="1"/>
    <col min="2" max="2" width="91.140625" style="278" customWidth="1"/>
    <col min="3" max="4" width="35" style="278" customWidth="1"/>
    <col min="5" max="5" width="15.140625" style="278" bestFit="1" customWidth="1"/>
    <col min="6" max="6" width="11.85546875" style="278" bestFit="1" customWidth="1"/>
    <col min="7" max="7" width="22" style="278" customWidth="1"/>
    <col min="8" max="8" width="19.85546875" style="278" customWidth="1"/>
    <col min="9" max="16384" width="9.140625" style="278"/>
  </cols>
  <sheetData>
    <row r="1" spans="1:8" ht="13.5">
      <c r="A1" s="276" t="s">
        <v>30</v>
      </c>
      <c r="B1" s="314" t="str">
        <f>'Info '!C2</f>
        <v>JSC Cartu Bank</v>
      </c>
      <c r="C1" s="327"/>
      <c r="D1" s="327"/>
      <c r="E1" s="327"/>
      <c r="F1" s="327"/>
      <c r="G1" s="327"/>
      <c r="H1" s="327"/>
    </row>
    <row r="2" spans="1:8">
      <c r="A2" s="276" t="s">
        <v>31</v>
      </c>
      <c r="B2" s="445">
        <f>'1. key ratios '!B2</f>
        <v>45473</v>
      </c>
      <c r="C2" s="327"/>
      <c r="D2" s="327"/>
      <c r="E2" s="327"/>
      <c r="F2" s="327"/>
      <c r="G2" s="327"/>
      <c r="H2" s="327"/>
    </row>
    <row r="3" spans="1:8">
      <c r="A3" s="277" t="s">
        <v>432</v>
      </c>
      <c r="B3" s="327"/>
      <c r="C3" s="327"/>
      <c r="D3" s="327"/>
      <c r="E3" s="327"/>
      <c r="F3" s="327"/>
      <c r="G3" s="327"/>
      <c r="H3" s="327"/>
    </row>
    <row r="4" spans="1:8">
      <c r="A4" s="328"/>
      <c r="B4" s="327"/>
      <c r="C4" s="326" t="s">
        <v>0</v>
      </c>
      <c r="D4" s="326" t="s">
        <v>1</v>
      </c>
      <c r="E4" s="326" t="s">
        <v>2</v>
      </c>
      <c r="F4" s="326" t="s">
        <v>3</v>
      </c>
      <c r="G4" s="326" t="s">
        <v>4</v>
      </c>
      <c r="H4" s="326" t="s">
        <v>5</v>
      </c>
    </row>
    <row r="5" spans="1:8" ht="48.75" customHeight="1">
      <c r="A5" s="729" t="s">
        <v>423</v>
      </c>
      <c r="B5" s="730"/>
      <c r="C5" s="743" t="s">
        <v>424</v>
      </c>
      <c r="D5" s="743"/>
      <c r="E5" s="743" t="s">
        <v>661</v>
      </c>
      <c r="F5" s="741" t="s">
        <v>425</v>
      </c>
      <c r="G5" s="741" t="s">
        <v>426</v>
      </c>
      <c r="H5" s="324" t="s">
        <v>660</v>
      </c>
    </row>
    <row r="6" spans="1:8" ht="25.5">
      <c r="A6" s="733"/>
      <c r="B6" s="734"/>
      <c r="C6" s="325" t="s">
        <v>427</v>
      </c>
      <c r="D6" s="325" t="s">
        <v>428</v>
      </c>
      <c r="E6" s="743"/>
      <c r="F6" s="742"/>
      <c r="G6" s="742"/>
      <c r="H6" s="324" t="s">
        <v>659</v>
      </c>
    </row>
    <row r="7" spans="1:8">
      <c r="A7" s="316">
        <v>1</v>
      </c>
      <c r="B7" s="331" t="s">
        <v>520</v>
      </c>
      <c r="C7" s="406">
        <v>765111.88406505599</v>
      </c>
      <c r="D7" s="406">
        <v>269817179.86523068</v>
      </c>
      <c r="E7" s="406">
        <v>476992.20873166935</v>
      </c>
      <c r="F7" s="406">
        <v>0</v>
      </c>
      <c r="G7" s="406">
        <v>0</v>
      </c>
      <c r="H7" s="447">
        <f t="shared" ref="H7:H34" si="0">C7+D7-E7-F7</f>
        <v>270105299.54056406</v>
      </c>
    </row>
    <row r="8" spans="1:8">
      <c r="A8" s="316">
        <v>2</v>
      </c>
      <c r="B8" s="331" t="s">
        <v>433</v>
      </c>
      <c r="C8" s="406">
        <v>249313.49483231912</v>
      </c>
      <c r="D8" s="406">
        <v>449140194.92580765</v>
      </c>
      <c r="E8" s="406">
        <v>438227.31644390943</v>
      </c>
      <c r="F8" s="406">
        <v>0</v>
      </c>
      <c r="G8" s="406">
        <v>0</v>
      </c>
      <c r="H8" s="447">
        <f t="shared" si="0"/>
        <v>448951281.10419607</v>
      </c>
    </row>
    <row r="9" spans="1:8">
      <c r="A9" s="316">
        <v>3</v>
      </c>
      <c r="B9" s="331" t="s">
        <v>434</v>
      </c>
      <c r="C9" s="406">
        <v>0</v>
      </c>
      <c r="D9" s="406">
        <v>0</v>
      </c>
      <c r="E9" s="406">
        <v>0</v>
      </c>
      <c r="F9" s="406">
        <v>0</v>
      </c>
      <c r="G9" s="406">
        <v>0</v>
      </c>
      <c r="H9" s="447">
        <f t="shared" si="0"/>
        <v>0</v>
      </c>
    </row>
    <row r="10" spans="1:8">
      <c r="A10" s="316">
        <v>4</v>
      </c>
      <c r="B10" s="331" t="s">
        <v>521</v>
      </c>
      <c r="C10" s="406">
        <v>32991138.325725771</v>
      </c>
      <c r="D10" s="406">
        <v>65215309.075782664</v>
      </c>
      <c r="E10" s="406">
        <v>8332188.5183908241</v>
      </c>
      <c r="F10" s="406">
        <v>0</v>
      </c>
      <c r="G10" s="406">
        <v>0</v>
      </c>
      <c r="H10" s="447">
        <f t="shared" si="0"/>
        <v>89874258.883117616</v>
      </c>
    </row>
    <row r="11" spans="1:8">
      <c r="A11" s="316">
        <v>5</v>
      </c>
      <c r="B11" s="331" t="s">
        <v>435</v>
      </c>
      <c r="C11" s="406">
        <v>16571739.417665001</v>
      </c>
      <c r="D11" s="406">
        <v>67948678.805974573</v>
      </c>
      <c r="E11" s="406">
        <v>5612569.7489408366</v>
      </c>
      <c r="F11" s="406">
        <v>0</v>
      </c>
      <c r="G11" s="406">
        <v>0</v>
      </c>
      <c r="H11" s="447">
        <f t="shared" si="0"/>
        <v>78907848.474698737</v>
      </c>
    </row>
    <row r="12" spans="1:8">
      <c r="A12" s="316">
        <v>6</v>
      </c>
      <c r="B12" s="331" t="s">
        <v>436</v>
      </c>
      <c r="C12" s="406">
        <v>869.29</v>
      </c>
      <c r="D12" s="406">
        <v>31507729.66042522</v>
      </c>
      <c r="E12" s="406">
        <v>57585.757407313955</v>
      </c>
      <c r="F12" s="406">
        <v>0</v>
      </c>
      <c r="G12" s="406">
        <v>0</v>
      </c>
      <c r="H12" s="447">
        <f t="shared" si="0"/>
        <v>31451013.193017904</v>
      </c>
    </row>
    <row r="13" spans="1:8">
      <c r="A13" s="316">
        <v>7</v>
      </c>
      <c r="B13" s="331" t="s">
        <v>437</v>
      </c>
      <c r="C13" s="406">
        <v>6047702.0516090002</v>
      </c>
      <c r="D13" s="406">
        <v>11422388.534809111</v>
      </c>
      <c r="E13" s="406">
        <v>1168815.1827339684</v>
      </c>
      <c r="F13" s="406">
        <v>0</v>
      </c>
      <c r="G13" s="406">
        <v>0</v>
      </c>
      <c r="H13" s="447">
        <f t="shared" si="0"/>
        <v>16301275.403684143</v>
      </c>
    </row>
    <row r="14" spans="1:8">
      <c r="A14" s="316">
        <v>8</v>
      </c>
      <c r="B14" s="331" t="s">
        <v>438</v>
      </c>
      <c r="C14" s="406">
        <v>271175.93778762699</v>
      </c>
      <c r="D14" s="406">
        <v>6955854.9811316077</v>
      </c>
      <c r="E14" s="406">
        <v>89244.63410066659</v>
      </c>
      <c r="F14" s="406">
        <v>0</v>
      </c>
      <c r="G14" s="406">
        <v>0</v>
      </c>
      <c r="H14" s="447">
        <f t="shared" si="0"/>
        <v>7137786.2848185683</v>
      </c>
    </row>
    <row r="15" spans="1:8">
      <c r="A15" s="316">
        <v>9</v>
      </c>
      <c r="B15" s="331" t="s">
        <v>439</v>
      </c>
      <c r="C15" s="406">
        <v>5689024.0884683281</v>
      </c>
      <c r="D15" s="406">
        <v>156146854.57106084</v>
      </c>
      <c r="E15" s="406">
        <v>2767990.9628103576</v>
      </c>
      <c r="F15" s="406">
        <v>0</v>
      </c>
      <c r="G15" s="406">
        <v>0</v>
      </c>
      <c r="H15" s="447">
        <f t="shared" si="0"/>
        <v>159067887.69671878</v>
      </c>
    </row>
    <row r="16" spans="1:8">
      <c r="A16" s="316">
        <v>10</v>
      </c>
      <c r="B16" s="331" t="s">
        <v>440</v>
      </c>
      <c r="C16" s="406">
        <v>0</v>
      </c>
      <c r="D16" s="406">
        <v>5490055.6297315648</v>
      </c>
      <c r="E16" s="406">
        <v>1962.5866557282254</v>
      </c>
      <c r="F16" s="406">
        <v>0</v>
      </c>
      <c r="G16" s="406">
        <v>0</v>
      </c>
      <c r="H16" s="447">
        <f t="shared" si="0"/>
        <v>5488093.0430758363</v>
      </c>
    </row>
    <row r="17" spans="1:8">
      <c r="A17" s="316">
        <v>11</v>
      </c>
      <c r="B17" s="331" t="s">
        <v>441</v>
      </c>
      <c r="C17" s="406">
        <v>0</v>
      </c>
      <c r="D17" s="406">
        <v>722104.89073021093</v>
      </c>
      <c r="E17" s="406">
        <v>145.66273122598943</v>
      </c>
      <c r="F17" s="406">
        <v>0</v>
      </c>
      <c r="G17" s="406">
        <v>0</v>
      </c>
      <c r="H17" s="447">
        <f t="shared" si="0"/>
        <v>721959.22799898498</v>
      </c>
    </row>
    <row r="18" spans="1:8">
      <c r="A18" s="316">
        <v>12</v>
      </c>
      <c r="B18" s="331" t="s">
        <v>442</v>
      </c>
      <c r="C18" s="406">
        <v>25466159.099592395</v>
      </c>
      <c r="D18" s="406">
        <v>12363246.741714999</v>
      </c>
      <c r="E18" s="406">
        <v>9192432.5412424039</v>
      </c>
      <c r="F18" s="406">
        <v>0</v>
      </c>
      <c r="G18" s="406">
        <v>0</v>
      </c>
      <c r="H18" s="447">
        <f t="shared" si="0"/>
        <v>28636973.300064988</v>
      </c>
    </row>
    <row r="19" spans="1:8">
      <c r="A19" s="316">
        <v>13</v>
      </c>
      <c r="B19" s="331" t="s">
        <v>443</v>
      </c>
      <c r="C19" s="406">
        <v>3328248.3898872212</v>
      </c>
      <c r="D19" s="406">
        <v>27845940.424173862</v>
      </c>
      <c r="E19" s="406">
        <v>1110417.5171542242</v>
      </c>
      <c r="F19" s="406">
        <v>0</v>
      </c>
      <c r="G19" s="406">
        <v>0</v>
      </c>
      <c r="H19" s="447">
        <f t="shared" si="0"/>
        <v>30063771.296906859</v>
      </c>
    </row>
    <row r="20" spans="1:8">
      <c r="A20" s="316">
        <v>14</v>
      </c>
      <c r="B20" s="331" t="s">
        <v>444</v>
      </c>
      <c r="C20" s="406">
        <v>22523639.649713717</v>
      </c>
      <c r="D20" s="406">
        <v>18603150.836412381</v>
      </c>
      <c r="E20" s="406">
        <v>539894.91792795667</v>
      </c>
      <c r="F20" s="406">
        <v>0</v>
      </c>
      <c r="G20" s="406">
        <v>0</v>
      </c>
      <c r="H20" s="447">
        <f t="shared" si="0"/>
        <v>40586895.568198137</v>
      </c>
    </row>
    <row r="21" spans="1:8">
      <c r="A21" s="316">
        <v>15</v>
      </c>
      <c r="B21" s="331" t="s">
        <v>445</v>
      </c>
      <c r="C21" s="406">
        <v>454313.61860099999</v>
      </c>
      <c r="D21" s="406">
        <v>1856407.996711015</v>
      </c>
      <c r="E21" s="406">
        <v>87878.253555082512</v>
      </c>
      <c r="F21" s="406">
        <v>0</v>
      </c>
      <c r="G21" s="406">
        <v>0</v>
      </c>
      <c r="H21" s="447">
        <f t="shared" si="0"/>
        <v>2222843.3617569325</v>
      </c>
    </row>
    <row r="22" spans="1:8">
      <c r="A22" s="316">
        <v>16</v>
      </c>
      <c r="B22" s="331" t="s">
        <v>446</v>
      </c>
      <c r="C22" s="406">
        <v>0</v>
      </c>
      <c r="D22" s="406">
        <v>79922685.902228817</v>
      </c>
      <c r="E22" s="406">
        <v>209045.35556</v>
      </c>
      <c r="F22" s="406">
        <v>0</v>
      </c>
      <c r="G22" s="406">
        <v>0</v>
      </c>
      <c r="H22" s="447">
        <f t="shared" si="0"/>
        <v>79713640.546668813</v>
      </c>
    </row>
    <row r="23" spans="1:8">
      <c r="A23" s="316">
        <v>17</v>
      </c>
      <c r="B23" s="331" t="s">
        <v>524</v>
      </c>
      <c r="C23" s="406">
        <v>0</v>
      </c>
      <c r="D23" s="406">
        <v>18475102.642107476</v>
      </c>
      <c r="E23" s="406">
        <v>15984.205651194052</v>
      </c>
      <c r="F23" s="406">
        <v>0</v>
      </c>
      <c r="G23" s="406">
        <v>0</v>
      </c>
      <c r="H23" s="447">
        <f t="shared" si="0"/>
        <v>18459118.436456282</v>
      </c>
    </row>
    <row r="24" spans="1:8">
      <c r="A24" s="316">
        <v>18</v>
      </c>
      <c r="B24" s="331" t="s">
        <v>447</v>
      </c>
      <c r="C24" s="406">
        <v>2422113.5957459998</v>
      </c>
      <c r="D24" s="406">
        <v>1022092.4926914891</v>
      </c>
      <c r="E24" s="406">
        <v>711909.61867573357</v>
      </c>
      <c r="F24" s="406">
        <v>0</v>
      </c>
      <c r="G24" s="406">
        <v>0</v>
      </c>
      <c r="H24" s="447">
        <f t="shared" si="0"/>
        <v>2732296.4697617553</v>
      </c>
    </row>
    <row r="25" spans="1:8">
      <c r="A25" s="316">
        <v>19</v>
      </c>
      <c r="B25" s="331" t="s">
        <v>448</v>
      </c>
      <c r="C25" s="406">
        <v>0</v>
      </c>
      <c r="D25" s="406">
        <v>17867035.426286064</v>
      </c>
      <c r="E25" s="406">
        <v>149778.50384709868</v>
      </c>
      <c r="F25" s="406">
        <v>0</v>
      </c>
      <c r="G25" s="406">
        <v>0</v>
      </c>
      <c r="H25" s="447">
        <f t="shared" si="0"/>
        <v>17717256.922438964</v>
      </c>
    </row>
    <row r="26" spans="1:8">
      <c r="A26" s="316">
        <v>20</v>
      </c>
      <c r="B26" s="331" t="s">
        <v>523</v>
      </c>
      <c r="C26" s="406">
        <v>0</v>
      </c>
      <c r="D26" s="406">
        <v>29793797.320289847</v>
      </c>
      <c r="E26" s="406">
        <v>634897.25775044051</v>
      </c>
      <c r="F26" s="406">
        <v>0</v>
      </c>
      <c r="G26" s="406">
        <v>0</v>
      </c>
      <c r="H26" s="447">
        <f t="shared" si="0"/>
        <v>29158900.062539406</v>
      </c>
    </row>
    <row r="27" spans="1:8">
      <c r="A27" s="316">
        <v>21</v>
      </c>
      <c r="B27" s="331" t="s">
        <v>449</v>
      </c>
      <c r="C27" s="406">
        <v>228.2012</v>
      </c>
      <c r="D27" s="406">
        <v>2134674.9395081038</v>
      </c>
      <c r="E27" s="406">
        <v>3766.7058073214921</v>
      </c>
      <c r="F27" s="406">
        <v>0</v>
      </c>
      <c r="G27" s="406">
        <v>0</v>
      </c>
      <c r="H27" s="447">
        <f t="shared" si="0"/>
        <v>2131136.4349007821</v>
      </c>
    </row>
    <row r="28" spans="1:8">
      <c r="A28" s="316">
        <v>22</v>
      </c>
      <c r="B28" s="331" t="s">
        <v>450</v>
      </c>
      <c r="C28" s="406">
        <v>18461454.710615888</v>
      </c>
      <c r="D28" s="406">
        <v>38647350.161693633</v>
      </c>
      <c r="E28" s="406">
        <v>17125896.429806154</v>
      </c>
      <c r="F28" s="406">
        <v>0</v>
      </c>
      <c r="G28" s="406">
        <v>0</v>
      </c>
      <c r="H28" s="447">
        <f t="shared" si="0"/>
        <v>39982908.442503363</v>
      </c>
    </row>
    <row r="29" spans="1:8">
      <c r="A29" s="316">
        <v>23</v>
      </c>
      <c r="B29" s="331" t="s">
        <v>451</v>
      </c>
      <c r="C29" s="406">
        <v>7207546.2574647535</v>
      </c>
      <c r="D29" s="406">
        <v>81433530.225050882</v>
      </c>
      <c r="E29" s="406">
        <v>900220.87235644658</v>
      </c>
      <c r="F29" s="406">
        <v>0</v>
      </c>
      <c r="G29" s="406">
        <v>0</v>
      </c>
      <c r="H29" s="447">
        <f t="shared" si="0"/>
        <v>87740855.610159189</v>
      </c>
    </row>
    <row r="30" spans="1:8">
      <c r="A30" s="316">
        <v>24</v>
      </c>
      <c r="B30" s="331" t="s">
        <v>522</v>
      </c>
      <c r="C30" s="406">
        <v>5688285.0740200002</v>
      </c>
      <c r="D30" s="406">
        <v>30851107.593700539</v>
      </c>
      <c r="E30" s="406">
        <v>1131530.1983132537</v>
      </c>
      <c r="F30" s="406">
        <v>0</v>
      </c>
      <c r="G30" s="406">
        <v>0</v>
      </c>
      <c r="H30" s="447">
        <f t="shared" si="0"/>
        <v>35407862.46940729</v>
      </c>
    </row>
    <row r="31" spans="1:8">
      <c r="A31" s="316">
        <v>25</v>
      </c>
      <c r="B31" s="331" t="s">
        <v>452</v>
      </c>
      <c r="C31" s="406">
        <v>6531354.7640749998</v>
      </c>
      <c r="D31" s="406">
        <v>53670875.373801418</v>
      </c>
      <c r="E31" s="406">
        <v>2265119.6739333263</v>
      </c>
      <c r="F31" s="406">
        <v>0</v>
      </c>
      <c r="G31" s="406">
        <v>2596.2800000000002</v>
      </c>
      <c r="H31" s="447">
        <f t="shared" si="0"/>
        <v>57937110.463943094</v>
      </c>
    </row>
    <row r="32" spans="1:8">
      <c r="A32" s="316">
        <v>26</v>
      </c>
      <c r="B32" s="331" t="s">
        <v>519</v>
      </c>
      <c r="C32" s="406">
        <v>118303.28339999987</v>
      </c>
      <c r="D32" s="406">
        <v>200859.34713999997</v>
      </c>
      <c r="E32" s="406">
        <v>121675.84014279991</v>
      </c>
      <c r="F32" s="406">
        <v>0</v>
      </c>
      <c r="G32" s="406">
        <v>0</v>
      </c>
      <c r="H32" s="447">
        <f t="shared" si="0"/>
        <v>197486.79039719992</v>
      </c>
    </row>
    <row r="33" spans="1:8">
      <c r="A33" s="316">
        <v>27</v>
      </c>
      <c r="B33" s="316" t="s">
        <v>453</v>
      </c>
      <c r="C33" s="406">
        <v>686631.35635799996</v>
      </c>
      <c r="D33" s="406">
        <v>158712674.08055395</v>
      </c>
      <c r="E33" s="406">
        <v>252225.46399476088</v>
      </c>
      <c r="F33" s="406">
        <v>0</v>
      </c>
      <c r="G33" s="406">
        <v>31926.54</v>
      </c>
      <c r="H33" s="447">
        <f t="shared" si="0"/>
        <v>159147079.97291717</v>
      </c>
    </row>
    <row r="34" spans="1:8">
      <c r="A34" s="316">
        <v>28</v>
      </c>
      <c r="B34" s="320" t="s">
        <v>64</v>
      </c>
      <c r="C34" s="408">
        <f>SUM(C7:C33)</f>
        <v>155474352.49082708</v>
      </c>
      <c r="D34" s="408">
        <f>SUM(D7:D33)</f>
        <v>1637766882.4447489</v>
      </c>
      <c r="E34" s="408">
        <f>SUM(E7:E33)</f>
        <v>53398395.934664696</v>
      </c>
      <c r="F34" s="408">
        <f>SUM(F7:F33)</f>
        <v>0</v>
      </c>
      <c r="G34" s="408">
        <f>SUM(G7:G33)</f>
        <v>34522.82</v>
      </c>
      <c r="H34" s="473">
        <f t="shared" si="0"/>
        <v>1739842839.0009112</v>
      </c>
    </row>
    <row r="35" spans="1:8">
      <c r="G35" s="446"/>
    </row>
    <row r="36" spans="1:8">
      <c r="B36" s="330"/>
      <c r="C36" s="446"/>
      <c r="D36" s="446"/>
      <c r="E36" s="446"/>
      <c r="F36" s="446"/>
      <c r="G36" s="446"/>
      <c r="H36" s="446"/>
    </row>
    <row r="37" spans="1:8">
      <c r="C37" s="446"/>
      <c r="D37" s="446"/>
      <c r="E37" s="446"/>
      <c r="F37" s="446"/>
      <c r="G37" s="446"/>
      <c r="H37" s="446"/>
    </row>
    <row r="38" spans="1:8">
      <c r="C38" s="446"/>
      <c r="D38" s="446"/>
      <c r="E38" s="446"/>
      <c r="F38" s="446"/>
      <c r="G38" s="446"/>
      <c r="H38" s="446"/>
    </row>
    <row r="39" spans="1:8">
      <c r="C39" s="446"/>
      <c r="D39" s="446"/>
      <c r="E39" s="446"/>
      <c r="F39" s="446"/>
      <c r="G39" s="446"/>
      <c r="H39" s="446"/>
    </row>
    <row r="40" spans="1:8">
      <c r="C40" s="446"/>
      <c r="D40" s="446"/>
      <c r="E40" s="446"/>
      <c r="F40" s="446"/>
      <c r="G40" s="446"/>
      <c r="H40" s="446"/>
    </row>
    <row r="41" spans="1:8">
      <c r="C41" s="446"/>
      <c r="D41" s="446"/>
      <c r="E41" s="446"/>
      <c r="F41" s="446"/>
      <c r="G41" s="446"/>
      <c r="H41" s="446"/>
    </row>
    <row r="42" spans="1:8">
      <c r="C42" s="446"/>
      <c r="D42" s="446"/>
      <c r="E42" s="446"/>
      <c r="F42" s="446"/>
      <c r="G42" s="446"/>
      <c r="H42" s="446"/>
    </row>
    <row r="43" spans="1:8">
      <c r="C43" s="446"/>
      <c r="D43" s="446"/>
      <c r="E43" s="446"/>
      <c r="F43" s="446"/>
      <c r="G43" s="446"/>
      <c r="H43" s="446"/>
    </row>
    <row r="44" spans="1:8">
      <c r="C44" s="446"/>
      <c r="D44" s="446"/>
      <c r="E44" s="446"/>
      <c r="F44" s="446"/>
      <c r="G44" s="446"/>
      <c r="H44" s="446"/>
    </row>
    <row r="45" spans="1:8">
      <c r="C45" s="446"/>
      <c r="D45" s="446"/>
      <c r="E45" s="446"/>
      <c r="F45" s="446"/>
      <c r="G45" s="446"/>
      <c r="H45" s="446"/>
    </row>
    <row r="46" spans="1:8">
      <c r="C46" s="446"/>
      <c r="D46" s="446"/>
      <c r="E46" s="446"/>
      <c r="F46" s="446"/>
      <c r="G46" s="446"/>
      <c r="H46" s="446"/>
    </row>
    <row r="47" spans="1:8">
      <c r="C47" s="446"/>
      <c r="D47" s="446"/>
      <c r="E47" s="446"/>
      <c r="F47" s="446"/>
      <c r="G47" s="446"/>
      <c r="H47" s="446"/>
    </row>
    <row r="48" spans="1:8">
      <c r="C48" s="446"/>
      <c r="D48" s="446"/>
      <c r="E48" s="446"/>
      <c r="F48" s="446"/>
      <c r="G48" s="446"/>
      <c r="H48" s="446"/>
    </row>
    <row r="49" spans="3:8">
      <c r="C49" s="446"/>
      <c r="D49" s="446"/>
      <c r="E49" s="446"/>
      <c r="F49" s="446"/>
      <c r="G49" s="446"/>
      <c r="H49" s="446"/>
    </row>
    <row r="50" spans="3:8">
      <c r="C50" s="446"/>
      <c r="D50" s="446"/>
      <c r="E50" s="446"/>
      <c r="F50" s="446"/>
      <c r="G50" s="446"/>
      <c r="H50" s="446"/>
    </row>
    <row r="51" spans="3:8">
      <c r="C51" s="446"/>
      <c r="D51" s="446"/>
      <c r="E51" s="446"/>
      <c r="F51" s="446"/>
      <c r="G51" s="446"/>
      <c r="H51" s="446"/>
    </row>
    <row r="52" spans="3:8">
      <c r="C52" s="446"/>
      <c r="D52" s="446"/>
      <c r="E52" s="446"/>
      <c r="F52" s="446"/>
      <c r="G52" s="446"/>
      <c r="H52" s="446"/>
    </row>
    <row r="53" spans="3:8">
      <c r="C53" s="446"/>
      <c r="D53" s="446"/>
      <c r="E53" s="446"/>
      <c r="F53" s="446"/>
      <c r="G53" s="446"/>
      <c r="H53" s="446"/>
    </row>
    <row r="54" spans="3:8">
      <c r="C54" s="446"/>
      <c r="D54" s="446"/>
      <c r="E54" s="446"/>
      <c r="F54" s="446"/>
      <c r="G54" s="446"/>
      <c r="H54" s="446"/>
    </row>
    <row r="55" spans="3:8">
      <c r="C55" s="446"/>
      <c r="D55" s="446"/>
      <c r="E55" s="446"/>
      <c r="F55" s="446"/>
      <c r="G55" s="446"/>
      <c r="H55" s="446"/>
    </row>
    <row r="56" spans="3:8">
      <c r="C56" s="446"/>
      <c r="D56" s="446"/>
      <c r="E56" s="446"/>
      <c r="F56" s="446"/>
      <c r="G56" s="446"/>
      <c r="H56" s="446"/>
    </row>
    <row r="57" spans="3:8">
      <c r="C57" s="446"/>
      <c r="D57" s="446"/>
      <c r="E57" s="446"/>
      <c r="F57" s="446"/>
      <c r="G57" s="446"/>
      <c r="H57" s="446"/>
    </row>
    <row r="58" spans="3:8">
      <c r="C58" s="446"/>
      <c r="D58" s="446"/>
      <c r="E58" s="446"/>
      <c r="F58" s="446"/>
      <c r="G58" s="446"/>
      <c r="H58" s="446"/>
    </row>
    <row r="59" spans="3:8">
      <c r="C59" s="446"/>
      <c r="D59" s="446"/>
      <c r="E59" s="446"/>
      <c r="F59" s="446"/>
      <c r="G59" s="446"/>
      <c r="H59" s="446"/>
    </row>
    <row r="60" spans="3:8">
      <c r="C60" s="446"/>
      <c r="D60" s="446"/>
      <c r="E60" s="446"/>
      <c r="F60" s="446"/>
      <c r="G60" s="446"/>
      <c r="H60" s="446"/>
    </row>
    <row r="61" spans="3:8">
      <c r="C61" s="446"/>
      <c r="D61" s="446"/>
      <c r="E61" s="446"/>
      <c r="F61" s="446"/>
      <c r="G61" s="446"/>
      <c r="H61" s="446"/>
    </row>
    <row r="62" spans="3:8">
      <c r="C62" s="446"/>
      <c r="D62" s="446"/>
      <c r="E62" s="446"/>
      <c r="F62" s="446"/>
      <c r="G62" s="446"/>
      <c r="H62" s="446"/>
    </row>
    <row r="63" spans="3:8">
      <c r="C63" s="446"/>
      <c r="D63" s="446"/>
      <c r="E63" s="446"/>
      <c r="F63" s="446"/>
      <c r="G63" s="446"/>
      <c r="H63" s="446"/>
    </row>
    <row r="64" spans="3:8">
      <c r="C64" s="446"/>
      <c r="D64" s="446"/>
      <c r="E64" s="446"/>
      <c r="F64" s="446"/>
      <c r="G64" s="446"/>
      <c r="H64" s="446"/>
    </row>
    <row r="65" spans="3:3">
      <c r="C65" s="446"/>
    </row>
    <row r="66" spans="3:3">
      <c r="C66" s="446"/>
    </row>
    <row r="67" spans="3:3">
      <c r="C67" s="446"/>
    </row>
    <row r="68" spans="3:3">
      <c r="C68" s="446"/>
    </row>
    <row r="69" spans="3:3">
      <c r="C69" s="446"/>
    </row>
    <row r="70" spans="3:3">
      <c r="C70" s="446"/>
    </row>
    <row r="71" spans="3:3">
      <c r="C71" s="446"/>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G29"/>
  <sheetViews>
    <sheetView showGridLines="0" zoomScale="90" zoomScaleNormal="90" workbookViewId="0"/>
  </sheetViews>
  <sheetFormatPr defaultColWidth="9.140625" defaultRowHeight="12.75"/>
  <cols>
    <col min="1" max="1" width="11.85546875" style="278" bestFit="1" customWidth="1"/>
    <col min="2" max="2" width="108" style="278" bestFit="1" customWidth="1"/>
    <col min="3" max="3" width="17.85546875" style="278" customWidth="1"/>
    <col min="4" max="4" width="24.5703125" style="278" customWidth="1"/>
    <col min="5" max="16384" width="9.140625" style="278"/>
  </cols>
  <sheetData>
    <row r="1" spans="1:7" ht="13.5">
      <c r="A1" s="276" t="s">
        <v>30</v>
      </c>
      <c r="B1" s="314" t="str">
        <f>'Info '!C2</f>
        <v>JSC Cartu Bank</v>
      </c>
    </row>
    <row r="2" spans="1:7">
      <c r="A2" s="276" t="s">
        <v>31</v>
      </c>
      <c r="B2" s="445">
        <f>'1. key ratios '!B2</f>
        <v>45473</v>
      </c>
    </row>
    <row r="3" spans="1:7">
      <c r="A3" s="277" t="s">
        <v>454</v>
      </c>
    </row>
    <row r="5" spans="1:7">
      <c r="A5" s="744" t="s">
        <v>668</v>
      </c>
      <c r="B5" s="744"/>
      <c r="C5" s="313" t="s">
        <v>471</v>
      </c>
      <c r="D5" s="313" t="s">
        <v>512</v>
      </c>
    </row>
    <row r="6" spans="1:7">
      <c r="A6" s="339">
        <v>1</v>
      </c>
      <c r="B6" s="332" t="s">
        <v>667</v>
      </c>
      <c r="C6" s="405">
        <v>47296902.65970166</v>
      </c>
      <c r="D6" s="405">
        <v>396665.53009632038</v>
      </c>
      <c r="F6" s="446"/>
      <c r="G6" s="446"/>
    </row>
    <row r="7" spans="1:7">
      <c r="A7" s="336">
        <v>2</v>
      </c>
      <c r="B7" s="332" t="s">
        <v>666</v>
      </c>
      <c r="C7" s="405">
        <f>SUM(C8:C9)</f>
        <v>6179641.2928690612</v>
      </c>
      <c r="D7" s="405">
        <f>SUM(D8:D9)</f>
        <v>599.92157014414397</v>
      </c>
      <c r="F7" s="446"/>
      <c r="G7" s="446"/>
    </row>
    <row r="8" spans="1:7">
      <c r="A8" s="338">
        <v>2.1</v>
      </c>
      <c r="B8" s="337" t="s">
        <v>527</v>
      </c>
      <c r="C8" s="404">
        <v>1627996.9182951183</v>
      </c>
      <c r="D8" s="404">
        <v>0</v>
      </c>
      <c r="F8" s="446"/>
      <c r="G8" s="446"/>
    </row>
    <row r="9" spans="1:7">
      <c r="A9" s="338">
        <v>2.2000000000000002</v>
      </c>
      <c r="B9" s="337" t="s">
        <v>525</v>
      </c>
      <c r="C9" s="404">
        <v>4551644.3745739432</v>
      </c>
      <c r="D9" s="404">
        <v>599.92157014414397</v>
      </c>
      <c r="F9" s="446"/>
      <c r="G9" s="446"/>
    </row>
    <row r="10" spans="1:7">
      <c r="A10" s="339">
        <v>3</v>
      </c>
      <c r="B10" s="332" t="s">
        <v>665</v>
      </c>
      <c r="C10" s="405">
        <f>SUM(C11:C13)</f>
        <v>1696886.0668966272</v>
      </c>
      <c r="D10" s="405">
        <f>SUM(D11:D13)</f>
        <v>10042.722366298342</v>
      </c>
      <c r="F10" s="446"/>
      <c r="G10" s="446"/>
    </row>
    <row r="11" spans="1:7">
      <c r="A11" s="338">
        <v>3.1</v>
      </c>
      <c r="B11" s="337" t="s">
        <v>456</v>
      </c>
      <c r="C11" s="404">
        <v>2596.2800000000002</v>
      </c>
      <c r="D11" s="404">
        <v>0</v>
      </c>
      <c r="F11" s="446"/>
      <c r="G11" s="446"/>
    </row>
    <row r="12" spans="1:7">
      <c r="A12" s="338">
        <v>3.2</v>
      </c>
      <c r="B12" s="337" t="s">
        <v>664</v>
      </c>
      <c r="C12" s="404">
        <v>424631.76136304718</v>
      </c>
      <c r="D12" s="404">
        <v>3700.2040105300002</v>
      </c>
      <c r="F12" s="446"/>
      <c r="G12" s="446"/>
    </row>
    <row r="13" spans="1:7">
      <c r="A13" s="338">
        <v>3.3</v>
      </c>
      <c r="B13" s="337" t="s">
        <v>526</v>
      </c>
      <c r="C13" s="404">
        <v>1269658.02553358</v>
      </c>
      <c r="D13" s="404">
        <v>6342.5183557683422</v>
      </c>
      <c r="F13" s="446"/>
      <c r="G13" s="446"/>
    </row>
    <row r="14" spans="1:7">
      <c r="A14" s="336">
        <v>4</v>
      </c>
      <c r="B14" s="335" t="s">
        <v>663</v>
      </c>
      <c r="C14" s="404">
        <v>765964.58499546524</v>
      </c>
      <c r="D14" s="404">
        <v>-3.2827074392116629E-12</v>
      </c>
      <c r="F14" s="446"/>
      <c r="G14" s="446"/>
    </row>
    <row r="15" spans="1:7">
      <c r="A15" s="333">
        <v>5</v>
      </c>
      <c r="B15" s="332" t="s">
        <v>662</v>
      </c>
      <c r="C15" s="405">
        <f>C6+C7-C10+C14</f>
        <v>52545622.47066956</v>
      </c>
      <c r="D15" s="405">
        <f>D6+D7-D10+D14</f>
        <v>387222.72930016619</v>
      </c>
      <c r="F15" s="446"/>
      <c r="G15" s="446"/>
    </row>
    <row r="17" spans="3:4">
      <c r="C17" s="446"/>
      <c r="D17" s="446"/>
    </row>
    <row r="18" spans="3:4">
      <c r="C18" s="446"/>
      <c r="D18" s="446"/>
    </row>
    <row r="19" spans="3:4">
      <c r="C19" s="446"/>
      <c r="D19" s="446"/>
    </row>
    <row r="20" spans="3:4">
      <c r="C20" s="446"/>
      <c r="D20" s="446"/>
    </row>
    <row r="21" spans="3:4">
      <c r="C21" s="446"/>
      <c r="D21" s="446"/>
    </row>
    <row r="22" spans="3:4">
      <c r="C22" s="446"/>
      <c r="D22" s="446"/>
    </row>
    <row r="23" spans="3:4">
      <c r="C23" s="446"/>
      <c r="D23" s="446"/>
    </row>
    <row r="24" spans="3:4">
      <c r="C24" s="446"/>
      <c r="D24" s="446"/>
    </row>
    <row r="25" spans="3:4">
      <c r="C25" s="446"/>
      <c r="D25" s="446"/>
    </row>
    <row r="26" spans="3:4">
      <c r="C26" s="446"/>
      <c r="D26" s="446"/>
    </row>
    <row r="27" spans="3:4">
      <c r="C27" s="446"/>
      <c r="D27" s="446"/>
    </row>
    <row r="28" spans="3:4">
      <c r="C28" s="446"/>
      <c r="D28" s="446"/>
    </row>
    <row r="29" spans="3:4">
      <c r="C29" s="446"/>
      <c r="D29" s="446"/>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G35"/>
  <sheetViews>
    <sheetView showGridLines="0" zoomScale="90" zoomScaleNormal="90" workbookViewId="0"/>
  </sheetViews>
  <sheetFormatPr defaultColWidth="9.140625" defaultRowHeight="12.75"/>
  <cols>
    <col min="1" max="1" width="11.85546875" style="278" bestFit="1" customWidth="1"/>
    <col min="2" max="2" width="86" style="278" customWidth="1"/>
    <col min="3" max="3" width="37" style="278" customWidth="1"/>
    <col min="4" max="4" width="35.42578125" style="278" customWidth="1"/>
    <col min="5" max="16384" width="9.140625" style="278"/>
  </cols>
  <sheetData>
    <row r="1" spans="1:7" ht="13.5">
      <c r="A1" s="276" t="s">
        <v>30</v>
      </c>
      <c r="B1" s="314" t="str">
        <f>'Info '!C2</f>
        <v>JSC Cartu Bank</v>
      </c>
    </row>
    <row r="2" spans="1:7">
      <c r="A2" s="276" t="s">
        <v>31</v>
      </c>
      <c r="B2" s="445">
        <f>'1. key ratios '!B2</f>
        <v>45473</v>
      </c>
    </row>
    <row r="3" spans="1:7">
      <c r="A3" s="277" t="s">
        <v>458</v>
      </c>
    </row>
    <row r="4" spans="1:7">
      <c r="A4" s="277"/>
    </row>
    <row r="5" spans="1:7" ht="15" customHeight="1">
      <c r="A5" s="745" t="s">
        <v>528</v>
      </c>
      <c r="B5" s="746"/>
      <c r="C5" s="749" t="s">
        <v>459</v>
      </c>
      <c r="D5" s="749" t="s">
        <v>460</v>
      </c>
    </row>
    <row r="6" spans="1:7">
      <c r="A6" s="747"/>
      <c r="B6" s="748"/>
      <c r="C6" s="749"/>
      <c r="D6" s="749"/>
    </row>
    <row r="7" spans="1:7">
      <c r="A7" s="306">
        <v>1</v>
      </c>
      <c r="B7" s="306" t="s">
        <v>455</v>
      </c>
      <c r="C7" s="408">
        <v>149782039.10542372</v>
      </c>
      <c r="D7" s="407"/>
      <c r="F7" s="446"/>
      <c r="G7" s="446"/>
    </row>
    <row r="8" spans="1:7">
      <c r="A8" s="334">
        <v>2</v>
      </c>
      <c r="B8" s="334" t="s">
        <v>461</v>
      </c>
      <c r="C8" s="406">
        <v>2675359.8539514374</v>
      </c>
      <c r="D8" s="407"/>
      <c r="F8" s="446"/>
      <c r="G8" s="446"/>
    </row>
    <row r="9" spans="1:7">
      <c r="A9" s="334">
        <v>3</v>
      </c>
      <c r="B9" s="342" t="s">
        <v>671</v>
      </c>
      <c r="C9" s="406">
        <v>3899974.3510213979</v>
      </c>
      <c r="D9" s="407"/>
      <c r="F9" s="446"/>
      <c r="G9" s="446"/>
    </row>
    <row r="10" spans="1:7">
      <c r="A10" s="334">
        <v>4</v>
      </c>
      <c r="B10" s="334" t="s">
        <v>462</v>
      </c>
      <c r="C10" s="406">
        <v>1569652.1759275654</v>
      </c>
      <c r="D10" s="407"/>
      <c r="F10" s="446"/>
      <c r="G10" s="446"/>
    </row>
    <row r="11" spans="1:7">
      <c r="A11" s="334">
        <v>5</v>
      </c>
      <c r="B11" s="341" t="s">
        <v>670</v>
      </c>
      <c r="C11" s="406">
        <v>0</v>
      </c>
      <c r="D11" s="407"/>
      <c r="F11" s="446"/>
      <c r="G11" s="446"/>
    </row>
    <row r="12" spans="1:7">
      <c r="A12" s="334">
        <v>6</v>
      </c>
      <c r="B12" s="341" t="s">
        <v>463</v>
      </c>
      <c r="C12" s="406">
        <v>1567055.8959275654</v>
      </c>
      <c r="D12" s="407"/>
      <c r="F12" s="446"/>
      <c r="G12" s="446"/>
    </row>
    <row r="13" spans="1:7">
      <c r="A13" s="334">
        <v>7</v>
      </c>
      <c r="B13" s="341" t="s">
        <v>466</v>
      </c>
      <c r="C13" s="406">
        <v>2596.2800000000002</v>
      </c>
      <c r="D13" s="407"/>
      <c r="F13" s="446"/>
      <c r="G13" s="446"/>
    </row>
    <row r="14" spans="1:7">
      <c r="A14" s="334">
        <v>8</v>
      </c>
      <c r="B14" s="341" t="s">
        <v>464</v>
      </c>
      <c r="C14" s="406">
        <v>0</v>
      </c>
      <c r="D14" s="406">
        <v>0</v>
      </c>
      <c r="F14" s="446"/>
      <c r="G14" s="446"/>
    </row>
    <row r="15" spans="1:7">
      <c r="A15" s="334">
        <v>9</v>
      </c>
      <c r="B15" s="341" t="s">
        <v>465</v>
      </c>
      <c r="C15" s="406">
        <v>0</v>
      </c>
      <c r="D15" s="406"/>
      <c r="F15" s="446"/>
      <c r="G15" s="446"/>
    </row>
    <row r="16" spans="1:7">
      <c r="A16" s="334">
        <v>10</v>
      </c>
      <c r="B16" s="341" t="s">
        <v>467</v>
      </c>
      <c r="C16" s="406">
        <v>0</v>
      </c>
      <c r="D16" s="406"/>
      <c r="F16" s="446"/>
      <c r="G16" s="446"/>
    </row>
    <row r="17" spans="1:7">
      <c r="A17" s="334">
        <v>11</v>
      </c>
      <c r="B17" s="341" t="s">
        <v>669</v>
      </c>
      <c r="C17" s="406">
        <v>0</v>
      </c>
      <c r="D17" s="407"/>
      <c r="F17" s="446"/>
      <c r="G17" s="446"/>
    </row>
    <row r="18" spans="1:7">
      <c r="A18" s="306">
        <v>12</v>
      </c>
      <c r="B18" s="340" t="s">
        <v>457</v>
      </c>
      <c r="C18" s="408">
        <f>C7+C8+C9-C10</f>
        <v>154787721.13446897</v>
      </c>
      <c r="D18" s="407"/>
      <c r="F18" s="446"/>
      <c r="G18" s="446"/>
    </row>
    <row r="21" spans="1:7">
      <c r="B21" s="276"/>
      <c r="C21" s="446"/>
      <c r="D21" s="446"/>
    </row>
    <row r="22" spans="1:7">
      <c r="B22" s="276"/>
      <c r="C22" s="446"/>
      <c r="D22" s="446"/>
    </row>
    <row r="23" spans="1:7">
      <c r="B23" s="277"/>
      <c r="C23" s="446"/>
      <c r="D23" s="446"/>
    </row>
    <row r="24" spans="1:7">
      <c r="C24" s="446"/>
      <c r="D24" s="446"/>
    </row>
    <row r="25" spans="1:7">
      <c r="C25" s="446"/>
      <c r="D25" s="446"/>
    </row>
    <row r="26" spans="1:7">
      <c r="C26" s="446"/>
      <c r="D26" s="446"/>
    </row>
    <row r="27" spans="1:7">
      <c r="C27" s="446"/>
      <c r="D27" s="446"/>
    </row>
    <row r="28" spans="1:7">
      <c r="C28" s="446"/>
      <c r="D28" s="446"/>
    </row>
    <row r="29" spans="1:7">
      <c r="C29" s="446"/>
      <c r="D29" s="446"/>
    </row>
    <row r="30" spans="1:7">
      <c r="C30" s="446"/>
      <c r="D30" s="446"/>
    </row>
    <row r="31" spans="1:7">
      <c r="C31" s="446"/>
      <c r="D31" s="446"/>
    </row>
    <row r="32" spans="1:7">
      <c r="C32" s="446"/>
      <c r="D32" s="446"/>
    </row>
    <row r="33" spans="3:4">
      <c r="C33" s="446"/>
      <c r="D33" s="446"/>
    </row>
    <row r="34" spans="3:4">
      <c r="C34" s="446"/>
    </row>
    <row r="35" spans="3:4">
      <c r="C35" s="446"/>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55"/>
  <sheetViews>
    <sheetView showGridLines="0" zoomScale="90" zoomScaleNormal="90" workbookViewId="0"/>
  </sheetViews>
  <sheetFormatPr defaultColWidth="9.140625" defaultRowHeight="12.75"/>
  <cols>
    <col min="1" max="1" width="11.85546875" style="327" bestFit="1" customWidth="1"/>
    <col min="2" max="2" width="63.85546875" style="327" customWidth="1"/>
    <col min="3" max="3" width="15.5703125" style="327" customWidth="1"/>
    <col min="4" max="18" width="22.28515625" style="327" customWidth="1"/>
    <col min="19" max="19" width="23.28515625" style="327" bestFit="1" customWidth="1"/>
    <col min="20" max="26" width="22.28515625" style="327" customWidth="1"/>
    <col min="27" max="27" width="23.28515625" style="327" bestFit="1" customWidth="1"/>
    <col min="28" max="28" width="20" style="327" customWidth="1"/>
    <col min="29" max="16384" width="9.140625" style="327"/>
  </cols>
  <sheetData>
    <row r="1" spans="1:28" ht="13.5">
      <c r="A1" s="276" t="s">
        <v>30</v>
      </c>
      <c r="B1" s="314" t="str">
        <f>'Info '!C2</f>
        <v>JSC Cartu Bank</v>
      </c>
    </row>
    <row r="2" spans="1:28">
      <c r="A2" s="276" t="s">
        <v>31</v>
      </c>
      <c r="B2" s="445">
        <f>'1. key ratios '!B2</f>
        <v>45473</v>
      </c>
      <c r="C2" s="328"/>
    </row>
    <row r="3" spans="1:28">
      <c r="A3" s="277" t="s">
        <v>468</v>
      </c>
    </row>
    <row r="5" spans="1:28" ht="15" customHeight="1">
      <c r="A5" s="751" t="s">
        <v>683</v>
      </c>
      <c r="B5" s="752"/>
      <c r="C5" s="757" t="s">
        <v>469</v>
      </c>
      <c r="D5" s="758"/>
      <c r="E5" s="758"/>
      <c r="F5" s="758"/>
      <c r="G5" s="758"/>
      <c r="H5" s="758"/>
      <c r="I5" s="758"/>
      <c r="J5" s="758"/>
      <c r="K5" s="758"/>
      <c r="L5" s="758"/>
      <c r="M5" s="758"/>
      <c r="N5" s="758"/>
      <c r="O5" s="758"/>
      <c r="P5" s="758"/>
      <c r="Q5" s="758"/>
      <c r="R5" s="758"/>
      <c r="S5" s="758"/>
      <c r="T5" s="350"/>
      <c r="U5" s="350"/>
      <c r="V5" s="350"/>
      <c r="W5" s="350"/>
      <c r="X5" s="350"/>
      <c r="Y5" s="350"/>
      <c r="Z5" s="350"/>
      <c r="AA5" s="349"/>
      <c r="AB5" s="344"/>
    </row>
    <row r="6" spans="1:28" ht="12" customHeight="1">
      <c r="A6" s="753"/>
      <c r="B6" s="754"/>
      <c r="C6" s="759" t="s">
        <v>64</v>
      </c>
      <c r="D6" s="761" t="s">
        <v>682</v>
      </c>
      <c r="E6" s="761"/>
      <c r="F6" s="761"/>
      <c r="G6" s="761"/>
      <c r="H6" s="761" t="s">
        <v>681</v>
      </c>
      <c r="I6" s="761"/>
      <c r="J6" s="761"/>
      <c r="K6" s="761"/>
      <c r="L6" s="347"/>
      <c r="M6" s="762" t="s">
        <v>680</v>
      </c>
      <c r="N6" s="762"/>
      <c r="O6" s="762"/>
      <c r="P6" s="762"/>
      <c r="Q6" s="762"/>
      <c r="R6" s="762"/>
      <c r="S6" s="742"/>
      <c r="T6" s="348"/>
      <c r="U6" s="750" t="s">
        <v>679</v>
      </c>
      <c r="V6" s="750"/>
      <c r="W6" s="750"/>
      <c r="X6" s="750"/>
      <c r="Y6" s="750"/>
      <c r="Z6" s="750"/>
      <c r="AA6" s="743"/>
      <c r="AB6" s="347"/>
    </row>
    <row r="7" spans="1:28">
      <c r="A7" s="755"/>
      <c r="B7" s="756"/>
      <c r="C7" s="760"/>
      <c r="D7" s="346"/>
      <c r="E7" s="324" t="s">
        <v>470</v>
      </c>
      <c r="F7" s="324" t="s">
        <v>677</v>
      </c>
      <c r="G7" s="326" t="s">
        <v>678</v>
      </c>
      <c r="H7" s="328"/>
      <c r="I7" s="324" t="s">
        <v>470</v>
      </c>
      <c r="J7" s="324" t="s">
        <v>677</v>
      </c>
      <c r="K7" s="326" t="s">
        <v>678</v>
      </c>
      <c r="L7" s="345"/>
      <c r="M7" s="324" t="s">
        <v>470</v>
      </c>
      <c r="N7" s="324" t="s">
        <v>677</v>
      </c>
      <c r="O7" s="324" t="s">
        <v>676</v>
      </c>
      <c r="P7" s="324" t="s">
        <v>675</v>
      </c>
      <c r="Q7" s="324" t="s">
        <v>674</v>
      </c>
      <c r="R7" s="324" t="s">
        <v>673</v>
      </c>
      <c r="S7" s="324" t="s">
        <v>672</v>
      </c>
      <c r="T7" s="345"/>
      <c r="U7" s="324" t="s">
        <v>470</v>
      </c>
      <c r="V7" s="324" t="s">
        <v>677</v>
      </c>
      <c r="W7" s="324" t="s">
        <v>676</v>
      </c>
      <c r="X7" s="324" t="s">
        <v>675</v>
      </c>
      <c r="Y7" s="324" t="s">
        <v>674</v>
      </c>
      <c r="Z7" s="324" t="s">
        <v>673</v>
      </c>
      <c r="AA7" s="324" t="s">
        <v>672</v>
      </c>
      <c r="AB7" s="344"/>
    </row>
    <row r="8" spans="1:28">
      <c r="A8" s="343">
        <v>1</v>
      </c>
      <c r="B8" s="320" t="s">
        <v>471</v>
      </c>
      <c r="C8" s="408">
        <f>SUM(C9:C14)</f>
        <v>924680975.37133658</v>
      </c>
      <c r="D8" s="408">
        <f>SUM(D9:D14)</f>
        <v>720956234.02832556</v>
      </c>
      <c r="E8" s="408">
        <f>SUM(E9:E14)</f>
        <v>24766780.279981554</v>
      </c>
      <c r="F8" s="408">
        <f>SUM(F9:F14)</f>
        <v>1437959.1951364451</v>
      </c>
      <c r="G8" s="408">
        <f>SUM(G9:G14)</f>
        <v>0</v>
      </c>
      <c r="H8" s="408">
        <f t="shared" ref="H8:AA8" si="0">SUM(H9:H14)</f>
        <v>48937020.208541572</v>
      </c>
      <c r="I8" s="408">
        <f t="shared" si="0"/>
        <v>394832.70801466447</v>
      </c>
      <c r="J8" s="408">
        <f t="shared" si="0"/>
        <v>6364360.711374349</v>
      </c>
      <c r="K8" s="408">
        <f t="shared" si="0"/>
        <v>0</v>
      </c>
      <c r="L8" s="408">
        <f t="shared" si="0"/>
        <v>153389247.52019304</v>
      </c>
      <c r="M8" s="408">
        <f t="shared" si="0"/>
        <v>1011208.8687976832</v>
      </c>
      <c r="N8" s="408">
        <f t="shared" si="0"/>
        <v>20229097.075054999</v>
      </c>
      <c r="O8" s="408">
        <f t="shared" si="0"/>
        <v>10358995.160736697</v>
      </c>
      <c r="P8" s="408">
        <f t="shared" si="0"/>
        <v>2385049.1927611502</v>
      </c>
      <c r="Q8" s="408">
        <f t="shared" si="0"/>
        <v>5129348.2398849996</v>
      </c>
      <c r="R8" s="408">
        <f t="shared" si="0"/>
        <v>34977470.033429034</v>
      </c>
      <c r="S8" s="408">
        <f t="shared" si="0"/>
        <v>29497529.426238991</v>
      </c>
      <c r="T8" s="408">
        <f t="shared" si="0"/>
        <v>1398473.6142759998</v>
      </c>
      <c r="U8" s="408">
        <f t="shared" si="0"/>
        <v>631098.47086899995</v>
      </c>
      <c r="V8" s="408">
        <f t="shared" si="0"/>
        <v>0</v>
      </c>
      <c r="W8" s="408">
        <f t="shared" si="0"/>
        <v>0</v>
      </c>
      <c r="X8" s="408">
        <f t="shared" si="0"/>
        <v>0</v>
      </c>
      <c r="Y8" s="408">
        <f t="shared" si="0"/>
        <v>0</v>
      </c>
      <c r="Z8" s="408">
        <f t="shared" si="0"/>
        <v>0</v>
      </c>
      <c r="AA8" s="408">
        <f t="shared" si="0"/>
        <v>0</v>
      </c>
    </row>
    <row r="9" spans="1:28">
      <c r="A9" s="316">
        <v>1.1000000000000001</v>
      </c>
      <c r="B9" s="336" t="s">
        <v>472</v>
      </c>
      <c r="C9" s="409">
        <v>0</v>
      </c>
      <c r="D9" s="409">
        <v>0</v>
      </c>
      <c r="E9" s="409">
        <v>0</v>
      </c>
      <c r="F9" s="409">
        <v>0</v>
      </c>
      <c r="G9" s="409">
        <v>0</v>
      </c>
      <c r="H9" s="409">
        <v>0</v>
      </c>
      <c r="I9" s="409">
        <v>0</v>
      </c>
      <c r="J9" s="409">
        <v>0</v>
      </c>
      <c r="K9" s="409">
        <v>0</v>
      </c>
      <c r="L9" s="406"/>
      <c r="M9" s="409">
        <v>0</v>
      </c>
      <c r="N9" s="409">
        <v>0</v>
      </c>
      <c r="O9" s="409">
        <v>0</v>
      </c>
      <c r="P9" s="409">
        <v>0</v>
      </c>
      <c r="Q9" s="409">
        <v>0</v>
      </c>
      <c r="R9" s="409">
        <v>0</v>
      </c>
      <c r="S9" s="409">
        <v>0</v>
      </c>
      <c r="T9" s="406"/>
      <c r="U9" s="409">
        <v>0</v>
      </c>
      <c r="V9" s="409">
        <v>0</v>
      </c>
      <c r="W9" s="409">
        <v>0</v>
      </c>
      <c r="X9" s="409">
        <v>0</v>
      </c>
      <c r="Y9" s="409">
        <v>0</v>
      </c>
      <c r="Z9" s="409">
        <v>0</v>
      </c>
      <c r="AA9" s="409">
        <v>0</v>
      </c>
    </row>
    <row r="10" spans="1:28">
      <c r="A10" s="316">
        <v>1.2</v>
      </c>
      <c r="B10" s="336" t="s">
        <v>473</v>
      </c>
      <c r="C10" s="409">
        <v>0</v>
      </c>
      <c r="D10" s="409">
        <v>0</v>
      </c>
      <c r="E10" s="409">
        <v>0</v>
      </c>
      <c r="F10" s="409">
        <v>0</v>
      </c>
      <c r="G10" s="409">
        <v>0</v>
      </c>
      <c r="H10" s="409">
        <v>0</v>
      </c>
      <c r="I10" s="409">
        <v>0</v>
      </c>
      <c r="J10" s="409">
        <v>0</v>
      </c>
      <c r="K10" s="409">
        <v>0</v>
      </c>
      <c r="L10" s="406"/>
      <c r="M10" s="409">
        <v>0</v>
      </c>
      <c r="N10" s="409">
        <v>0</v>
      </c>
      <c r="O10" s="409">
        <v>0</v>
      </c>
      <c r="P10" s="409">
        <v>0</v>
      </c>
      <c r="Q10" s="409">
        <v>0</v>
      </c>
      <c r="R10" s="409">
        <v>0</v>
      </c>
      <c r="S10" s="409">
        <v>0</v>
      </c>
      <c r="T10" s="406"/>
      <c r="U10" s="409">
        <v>0</v>
      </c>
      <c r="V10" s="409">
        <v>0</v>
      </c>
      <c r="W10" s="409">
        <v>0</v>
      </c>
      <c r="X10" s="409">
        <v>0</v>
      </c>
      <c r="Y10" s="409">
        <v>0</v>
      </c>
      <c r="Z10" s="409">
        <v>0</v>
      </c>
      <c r="AA10" s="409">
        <v>0</v>
      </c>
    </row>
    <row r="11" spans="1:28">
      <c r="A11" s="316">
        <v>1.3</v>
      </c>
      <c r="B11" s="336" t="s">
        <v>474</v>
      </c>
      <c r="C11" s="409">
        <v>0</v>
      </c>
      <c r="D11" s="409">
        <v>0</v>
      </c>
      <c r="E11" s="409">
        <v>0</v>
      </c>
      <c r="F11" s="409">
        <v>0</v>
      </c>
      <c r="G11" s="409">
        <v>0</v>
      </c>
      <c r="H11" s="409">
        <v>0</v>
      </c>
      <c r="I11" s="409">
        <v>0</v>
      </c>
      <c r="J11" s="409">
        <v>0</v>
      </c>
      <c r="K11" s="409">
        <v>0</v>
      </c>
      <c r="L11" s="406"/>
      <c r="M11" s="409">
        <v>0</v>
      </c>
      <c r="N11" s="409">
        <v>0</v>
      </c>
      <c r="O11" s="409">
        <v>0</v>
      </c>
      <c r="P11" s="409">
        <v>0</v>
      </c>
      <c r="Q11" s="409">
        <v>0</v>
      </c>
      <c r="R11" s="409">
        <v>0</v>
      </c>
      <c r="S11" s="409">
        <v>0</v>
      </c>
      <c r="T11" s="406"/>
      <c r="U11" s="409">
        <v>0</v>
      </c>
      <c r="V11" s="409">
        <v>0</v>
      </c>
      <c r="W11" s="409">
        <v>0</v>
      </c>
      <c r="X11" s="409">
        <v>0</v>
      </c>
      <c r="Y11" s="409">
        <v>0</v>
      </c>
      <c r="Z11" s="409">
        <v>0</v>
      </c>
      <c r="AA11" s="409">
        <v>0</v>
      </c>
    </row>
    <row r="12" spans="1:28">
      <c r="A12" s="316">
        <v>1.4</v>
      </c>
      <c r="B12" s="336" t="s">
        <v>475</v>
      </c>
      <c r="C12" s="409">
        <v>13111840.209511001</v>
      </c>
      <c r="D12" s="409">
        <v>13111840.209511001</v>
      </c>
      <c r="E12" s="409">
        <v>0</v>
      </c>
      <c r="F12" s="409">
        <v>0</v>
      </c>
      <c r="G12" s="409">
        <v>0</v>
      </c>
      <c r="H12" s="409">
        <v>0</v>
      </c>
      <c r="I12" s="409">
        <v>0</v>
      </c>
      <c r="J12" s="409">
        <v>0</v>
      </c>
      <c r="K12" s="409">
        <v>0</v>
      </c>
      <c r="L12" s="406">
        <v>0</v>
      </c>
      <c r="M12" s="409">
        <v>0</v>
      </c>
      <c r="N12" s="409">
        <v>0</v>
      </c>
      <c r="O12" s="409">
        <v>0</v>
      </c>
      <c r="P12" s="409">
        <v>0</v>
      </c>
      <c r="Q12" s="409">
        <v>0</v>
      </c>
      <c r="R12" s="409">
        <v>0</v>
      </c>
      <c r="S12" s="409">
        <v>0</v>
      </c>
      <c r="T12" s="406">
        <v>0</v>
      </c>
      <c r="U12" s="409">
        <v>0</v>
      </c>
      <c r="V12" s="409">
        <v>0</v>
      </c>
      <c r="W12" s="409">
        <v>0</v>
      </c>
      <c r="X12" s="409">
        <v>0</v>
      </c>
      <c r="Y12" s="409">
        <v>0</v>
      </c>
      <c r="Z12" s="409">
        <v>0</v>
      </c>
      <c r="AA12" s="409">
        <v>0</v>
      </c>
    </row>
    <row r="13" spans="1:28">
      <c r="A13" s="316">
        <v>1.5</v>
      </c>
      <c r="B13" s="336" t="s">
        <v>476</v>
      </c>
      <c r="C13" s="409">
        <v>820369446.42776346</v>
      </c>
      <c r="D13" s="409">
        <v>650782465.51540327</v>
      </c>
      <c r="E13" s="409">
        <v>24575175.121832334</v>
      </c>
      <c r="F13" s="409">
        <v>1437959.1951364451</v>
      </c>
      <c r="G13" s="409">
        <v>0</v>
      </c>
      <c r="H13" s="409">
        <v>26682039.536351632</v>
      </c>
      <c r="I13" s="409">
        <v>371346.72113989864</v>
      </c>
      <c r="J13" s="409">
        <v>5474358.0288881855</v>
      </c>
      <c r="K13" s="409">
        <v>0</v>
      </c>
      <c r="L13" s="409">
        <v>141506467.76173225</v>
      </c>
      <c r="M13" s="409">
        <v>519934.29009668319</v>
      </c>
      <c r="N13" s="409">
        <v>20227138.976755001</v>
      </c>
      <c r="O13" s="409">
        <v>10355788.250136698</v>
      </c>
      <c r="P13" s="409">
        <v>1046350.5614</v>
      </c>
      <c r="Q13" s="409">
        <v>3607232.240129</v>
      </c>
      <c r="R13" s="409">
        <v>34335280.696094975</v>
      </c>
      <c r="S13" s="409">
        <v>24035667.498176992</v>
      </c>
      <c r="T13" s="409">
        <v>1398473.6142759998</v>
      </c>
      <c r="U13" s="409">
        <v>631098.47086899995</v>
      </c>
      <c r="V13" s="409">
        <v>0</v>
      </c>
      <c r="W13" s="409">
        <v>0</v>
      </c>
      <c r="X13" s="409">
        <v>0</v>
      </c>
      <c r="Y13" s="409">
        <v>0</v>
      </c>
      <c r="Z13" s="409">
        <v>0</v>
      </c>
      <c r="AA13" s="409">
        <v>0</v>
      </c>
    </row>
    <row r="14" spans="1:28">
      <c r="A14" s="316">
        <v>1.6</v>
      </c>
      <c r="B14" s="336" t="s">
        <v>477</v>
      </c>
      <c r="C14" s="409">
        <v>91199688.734062076</v>
      </c>
      <c r="D14" s="409">
        <v>57061928.303411208</v>
      </c>
      <c r="E14" s="409">
        <v>191605.15814922054</v>
      </c>
      <c r="F14" s="409">
        <v>0</v>
      </c>
      <c r="G14" s="409">
        <v>0</v>
      </c>
      <c r="H14" s="409">
        <v>22254980.672189936</v>
      </c>
      <c r="I14" s="409">
        <v>23485.986874765837</v>
      </c>
      <c r="J14" s="409">
        <v>890002.68248616345</v>
      </c>
      <c r="K14" s="409">
        <v>0</v>
      </c>
      <c r="L14" s="409">
        <v>11882779.758460801</v>
      </c>
      <c r="M14" s="409">
        <v>491274.57870100002</v>
      </c>
      <c r="N14" s="409">
        <v>1958.0983000000001</v>
      </c>
      <c r="O14" s="409">
        <v>3206.9106000000015</v>
      </c>
      <c r="P14" s="409">
        <v>1338698.6313611504</v>
      </c>
      <c r="Q14" s="409">
        <v>1522115.9997559993</v>
      </c>
      <c r="R14" s="409">
        <v>642189.33733406116</v>
      </c>
      <c r="S14" s="409">
        <v>5461861.9280620012</v>
      </c>
      <c r="T14" s="406">
        <v>0</v>
      </c>
      <c r="U14" s="409">
        <v>0</v>
      </c>
      <c r="V14" s="409">
        <v>0</v>
      </c>
      <c r="W14" s="409">
        <v>0</v>
      </c>
      <c r="X14" s="409">
        <v>0</v>
      </c>
      <c r="Y14" s="409">
        <v>0</v>
      </c>
      <c r="Z14" s="409">
        <v>0</v>
      </c>
      <c r="AA14" s="409">
        <v>0</v>
      </c>
    </row>
    <row r="15" spans="1:28">
      <c r="A15" s="343">
        <v>2</v>
      </c>
      <c r="B15" s="320" t="s">
        <v>478</v>
      </c>
      <c r="C15" s="408">
        <f>SUM(C16:C21)</f>
        <v>63207778.950627334</v>
      </c>
      <c r="D15" s="408">
        <f t="shared" ref="D15:AA15" si="1">SUM(D16:D21)</f>
        <v>63207778.950627334</v>
      </c>
      <c r="E15" s="408">
        <f t="shared" si="1"/>
        <v>0</v>
      </c>
      <c r="F15" s="408">
        <f t="shared" si="1"/>
        <v>0</v>
      </c>
      <c r="G15" s="408">
        <f t="shared" si="1"/>
        <v>0</v>
      </c>
      <c r="H15" s="408">
        <f t="shared" si="1"/>
        <v>0</v>
      </c>
      <c r="I15" s="408">
        <f t="shared" si="1"/>
        <v>0</v>
      </c>
      <c r="J15" s="408">
        <f t="shared" si="1"/>
        <v>0</v>
      </c>
      <c r="K15" s="408">
        <f t="shared" si="1"/>
        <v>0</v>
      </c>
      <c r="L15" s="408">
        <f t="shared" si="1"/>
        <v>0</v>
      </c>
      <c r="M15" s="408">
        <f t="shared" si="1"/>
        <v>0</v>
      </c>
      <c r="N15" s="408">
        <f t="shared" si="1"/>
        <v>0</v>
      </c>
      <c r="O15" s="408">
        <f t="shared" si="1"/>
        <v>0</v>
      </c>
      <c r="P15" s="408">
        <f t="shared" si="1"/>
        <v>0</v>
      </c>
      <c r="Q15" s="408">
        <f t="shared" si="1"/>
        <v>0</v>
      </c>
      <c r="R15" s="408">
        <f t="shared" si="1"/>
        <v>0</v>
      </c>
      <c r="S15" s="408">
        <f t="shared" si="1"/>
        <v>0</v>
      </c>
      <c r="T15" s="408">
        <f t="shared" si="1"/>
        <v>0</v>
      </c>
      <c r="U15" s="408">
        <f t="shared" si="1"/>
        <v>0</v>
      </c>
      <c r="V15" s="408">
        <f t="shared" si="1"/>
        <v>0</v>
      </c>
      <c r="W15" s="408">
        <f t="shared" si="1"/>
        <v>0</v>
      </c>
      <c r="X15" s="408">
        <f t="shared" si="1"/>
        <v>0</v>
      </c>
      <c r="Y15" s="408">
        <f t="shared" si="1"/>
        <v>0</v>
      </c>
      <c r="Z15" s="408">
        <f t="shared" si="1"/>
        <v>0</v>
      </c>
      <c r="AA15" s="408">
        <f t="shared" si="1"/>
        <v>0</v>
      </c>
    </row>
    <row r="16" spans="1:28">
      <c r="A16" s="316">
        <v>2.1</v>
      </c>
      <c r="B16" s="336" t="s">
        <v>472</v>
      </c>
      <c r="C16" s="409">
        <v>0</v>
      </c>
      <c r="D16" s="409">
        <v>0</v>
      </c>
      <c r="E16" s="409">
        <v>0</v>
      </c>
      <c r="F16" s="409">
        <v>0</v>
      </c>
      <c r="G16" s="409">
        <v>0</v>
      </c>
      <c r="H16" s="409">
        <v>0</v>
      </c>
      <c r="I16" s="409">
        <v>0</v>
      </c>
      <c r="J16" s="409">
        <v>0</v>
      </c>
      <c r="K16" s="409">
        <v>0</v>
      </c>
      <c r="L16" s="409">
        <v>0</v>
      </c>
      <c r="M16" s="409">
        <v>0</v>
      </c>
      <c r="N16" s="409">
        <v>0</v>
      </c>
      <c r="O16" s="409">
        <v>0</v>
      </c>
      <c r="P16" s="409">
        <v>0</v>
      </c>
      <c r="Q16" s="409">
        <v>0</v>
      </c>
      <c r="R16" s="409">
        <v>0</v>
      </c>
      <c r="S16" s="409">
        <v>0</v>
      </c>
      <c r="T16" s="406"/>
      <c r="U16" s="409">
        <v>0</v>
      </c>
      <c r="V16" s="409">
        <v>0</v>
      </c>
      <c r="W16" s="409">
        <v>0</v>
      </c>
      <c r="X16" s="409">
        <v>0</v>
      </c>
      <c r="Y16" s="409">
        <v>0</v>
      </c>
      <c r="Z16" s="409">
        <v>0</v>
      </c>
      <c r="AA16" s="409">
        <v>0</v>
      </c>
    </row>
    <row r="17" spans="1:27">
      <c r="A17" s="316">
        <v>2.2000000000000002</v>
      </c>
      <c r="B17" s="336" t="s">
        <v>473</v>
      </c>
      <c r="C17" s="409">
        <v>29091335.870627336</v>
      </c>
      <c r="D17" s="409">
        <v>29091335.870627336</v>
      </c>
      <c r="E17" s="409">
        <v>0</v>
      </c>
      <c r="F17" s="409">
        <v>0</v>
      </c>
      <c r="G17" s="409">
        <v>0</v>
      </c>
      <c r="H17" s="409">
        <v>0</v>
      </c>
      <c r="I17" s="409">
        <v>0</v>
      </c>
      <c r="J17" s="409">
        <v>0</v>
      </c>
      <c r="K17" s="409">
        <v>0</v>
      </c>
      <c r="L17" s="409">
        <v>0</v>
      </c>
      <c r="M17" s="409">
        <v>0</v>
      </c>
      <c r="N17" s="409">
        <v>0</v>
      </c>
      <c r="O17" s="409">
        <v>0</v>
      </c>
      <c r="P17" s="409">
        <v>0</v>
      </c>
      <c r="Q17" s="409">
        <v>0</v>
      </c>
      <c r="R17" s="409">
        <v>0</v>
      </c>
      <c r="S17" s="409">
        <v>0</v>
      </c>
      <c r="T17" s="406"/>
      <c r="U17" s="409">
        <v>0</v>
      </c>
      <c r="V17" s="409">
        <v>0</v>
      </c>
      <c r="W17" s="409">
        <v>0</v>
      </c>
      <c r="X17" s="409">
        <v>0</v>
      </c>
      <c r="Y17" s="409">
        <v>0</v>
      </c>
      <c r="Z17" s="409">
        <v>0</v>
      </c>
      <c r="AA17" s="409">
        <v>0</v>
      </c>
    </row>
    <row r="18" spans="1:27">
      <c r="A18" s="316">
        <v>2.2999999999999998</v>
      </c>
      <c r="B18" s="336" t="s">
        <v>474</v>
      </c>
      <c r="C18" s="409">
        <v>0</v>
      </c>
      <c r="D18" s="409">
        <v>0</v>
      </c>
      <c r="E18" s="409">
        <v>0</v>
      </c>
      <c r="F18" s="409">
        <v>0</v>
      </c>
      <c r="G18" s="409">
        <v>0</v>
      </c>
      <c r="H18" s="409">
        <v>0</v>
      </c>
      <c r="I18" s="409">
        <v>0</v>
      </c>
      <c r="J18" s="409">
        <v>0</v>
      </c>
      <c r="K18" s="409">
        <v>0</v>
      </c>
      <c r="L18" s="409">
        <v>0</v>
      </c>
      <c r="M18" s="409">
        <v>0</v>
      </c>
      <c r="N18" s="409">
        <v>0</v>
      </c>
      <c r="O18" s="409">
        <v>0</v>
      </c>
      <c r="P18" s="409">
        <v>0</v>
      </c>
      <c r="Q18" s="409">
        <v>0</v>
      </c>
      <c r="R18" s="409">
        <v>0</v>
      </c>
      <c r="S18" s="409">
        <v>0</v>
      </c>
      <c r="T18" s="406"/>
      <c r="U18" s="409">
        <v>0</v>
      </c>
      <c r="V18" s="409">
        <v>0</v>
      </c>
      <c r="W18" s="409">
        <v>0</v>
      </c>
      <c r="X18" s="409">
        <v>0</v>
      </c>
      <c r="Y18" s="409">
        <v>0</v>
      </c>
      <c r="Z18" s="409">
        <v>0</v>
      </c>
      <c r="AA18" s="409">
        <v>0</v>
      </c>
    </row>
    <row r="19" spans="1:27">
      <c r="A19" s="316">
        <v>2.4</v>
      </c>
      <c r="B19" s="336" t="s">
        <v>475</v>
      </c>
      <c r="C19" s="409">
        <v>21056358.179999996</v>
      </c>
      <c r="D19" s="409">
        <v>21056358.179999996</v>
      </c>
      <c r="E19" s="409">
        <v>0</v>
      </c>
      <c r="F19" s="409">
        <v>0</v>
      </c>
      <c r="G19" s="409">
        <v>0</v>
      </c>
      <c r="H19" s="409">
        <v>0</v>
      </c>
      <c r="I19" s="409">
        <v>0</v>
      </c>
      <c r="J19" s="409">
        <v>0</v>
      </c>
      <c r="K19" s="409">
        <v>0</v>
      </c>
      <c r="L19" s="409">
        <v>0</v>
      </c>
      <c r="M19" s="409">
        <v>0</v>
      </c>
      <c r="N19" s="409">
        <v>0</v>
      </c>
      <c r="O19" s="409">
        <v>0</v>
      </c>
      <c r="P19" s="409">
        <v>0</v>
      </c>
      <c r="Q19" s="409">
        <v>0</v>
      </c>
      <c r="R19" s="409">
        <v>0</v>
      </c>
      <c r="S19" s="409">
        <v>0</v>
      </c>
      <c r="T19" s="406">
        <v>0</v>
      </c>
      <c r="U19" s="409">
        <v>0</v>
      </c>
      <c r="V19" s="409">
        <v>0</v>
      </c>
      <c r="W19" s="409">
        <v>0</v>
      </c>
      <c r="X19" s="409">
        <v>0</v>
      </c>
      <c r="Y19" s="409">
        <v>0</v>
      </c>
      <c r="Z19" s="409">
        <v>0</v>
      </c>
      <c r="AA19" s="409">
        <v>0</v>
      </c>
    </row>
    <row r="20" spans="1:27">
      <c r="A20" s="316">
        <v>2.5</v>
      </c>
      <c r="B20" s="336" t="s">
        <v>476</v>
      </c>
      <c r="C20" s="409">
        <v>13060084.9</v>
      </c>
      <c r="D20" s="409">
        <v>13060084.9</v>
      </c>
      <c r="E20" s="409">
        <v>0</v>
      </c>
      <c r="F20" s="409">
        <v>0</v>
      </c>
      <c r="G20" s="409">
        <v>0</v>
      </c>
      <c r="H20" s="409">
        <v>0</v>
      </c>
      <c r="I20" s="409">
        <v>0</v>
      </c>
      <c r="J20" s="409">
        <v>0</v>
      </c>
      <c r="K20" s="409">
        <v>0</v>
      </c>
      <c r="L20" s="409">
        <v>0</v>
      </c>
      <c r="M20" s="409">
        <v>0</v>
      </c>
      <c r="N20" s="409">
        <v>0</v>
      </c>
      <c r="O20" s="409">
        <v>0</v>
      </c>
      <c r="P20" s="409">
        <v>0</v>
      </c>
      <c r="Q20" s="409">
        <v>0</v>
      </c>
      <c r="R20" s="409">
        <v>0</v>
      </c>
      <c r="S20" s="409">
        <v>0</v>
      </c>
      <c r="T20" s="406">
        <v>0</v>
      </c>
      <c r="U20" s="409">
        <v>0</v>
      </c>
      <c r="V20" s="409">
        <v>0</v>
      </c>
      <c r="W20" s="409">
        <v>0</v>
      </c>
      <c r="X20" s="409">
        <v>0</v>
      </c>
      <c r="Y20" s="409">
        <v>0</v>
      </c>
      <c r="Z20" s="409">
        <v>0</v>
      </c>
      <c r="AA20" s="409">
        <v>0</v>
      </c>
    </row>
    <row r="21" spans="1:27">
      <c r="A21" s="316">
        <v>2.6</v>
      </c>
      <c r="B21" s="336" t="s">
        <v>477</v>
      </c>
      <c r="C21" s="409">
        <v>0</v>
      </c>
      <c r="D21" s="409">
        <v>0</v>
      </c>
      <c r="E21" s="409">
        <v>0</v>
      </c>
      <c r="F21" s="409">
        <v>0</v>
      </c>
      <c r="G21" s="409">
        <v>0</v>
      </c>
      <c r="H21" s="409">
        <v>0</v>
      </c>
      <c r="I21" s="409">
        <v>0</v>
      </c>
      <c r="J21" s="409">
        <v>0</v>
      </c>
      <c r="K21" s="409">
        <v>0</v>
      </c>
      <c r="L21" s="409">
        <v>0</v>
      </c>
      <c r="M21" s="409">
        <v>0</v>
      </c>
      <c r="N21" s="409">
        <v>0</v>
      </c>
      <c r="O21" s="409">
        <v>0</v>
      </c>
      <c r="P21" s="409">
        <v>0</v>
      </c>
      <c r="Q21" s="409">
        <v>0</v>
      </c>
      <c r="R21" s="409">
        <v>0</v>
      </c>
      <c r="S21" s="409">
        <v>0</v>
      </c>
      <c r="T21" s="406"/>
      <c r="U21" s="409">
        <v>0</v>
      </c>
      <c r="V21" s="409">
        <v>0</v>
      </c>
      <c r="W21" s="409">
        <v>0</v>
      </c>
      <c r="X21" s="409">
        <v>0</v>
      </c>
      <c r="Y21" s="409">
        <v>0</v>
      </c>
      <c r="Z21" s="409">
        <v>0</v>
      </c>
      <c r="AA21" s="409">
        <v>0</v>
      </c>
    </row>
    <row r="22" spans="1:27">
      <c r="A22" s="343">
        <v>3</v>
      </c>
      <c r="B22" s="320" t="s">
        <v>518</v>
      </c>
      <c r="C22" s="408">
        <f>SUM(C23:C28)</f>
        <v>186778625.22969991</v>
      </c>
      <c r="D22" s="408">
        <f>SUM(D23:D28)</f>
        <v>182812286.28969991</v>
      </c>
      <c r="E22" s="410"/>
      <c r="F22" s="410"/>
      <c r="G22" s="410"/>
      <c r="H22" s="408">
        <f>SUM(H23:H28)</f>
        <v>35322.379999999976</v>
      </c>
      <c r="I22" s="410"/>
      <c r="J22" s="410"/>
      <c r="K22" s="410"/>
      <c r="L22" s="408">
        <f>SUM(L23:L28)</f>
        <v>3931016.56</v>
      </c>
      <c r="M22" s="410"/>
      <c r="N22" s="410"/>
      <c r="O22" s="410"/>
      <c r="P22" s="410"/>
      <c r="Q22" s="410"/>
      <c r="R22" s="410"/>
      <c r="S22" s="410"/>
      <c r="T22" s="408"/>
      <c r="U22" s="410"/>
      <c r="V22" s="410"/>
      <c r="W22" s="410"/>
      <c r="X22" s="410"/>
      <c r="Y22" s="410"/>
      <c r="Z22" s="410"/>
      <c r="AA22" s="410"/>
    </row>
    <row r="23" spans="1:27">
      <c r="A23" s="316">
        <v>3.1</v>
      </c>
      <c r="B23" s="336" t="s">
        <v>472</v>
      </c>
      <c r="C23" s="409">
        <v>0</v>
      </c>
      <c r="D23" s="409">
        <v>0</v>
      </c>
      <c r="E23" s="448"/>
      <c r="F23" s="448"/>
      <c r="G23" s="448"/>
      <c r="H23" s="409">
        <v>0</v>
      </c>
      <c r="I23" s="448"/>
      <c r="J23" s="448"/>
      <c r="K23" s="448"/>
      <c r="L23" s="409">
        <v>0</v>
      </c>
      <c r="M23" s="448"/>
      <c r="N23" s="448"/>
      <c r="O23" s="448"/>
      <c r="P23" s="448"/>
      <c r="Q23" s="448"/>
      <c r="R23" s="448"/>
      <c r="S23" s="448"/>
      <c r="T23" s="406"/>
      <c r="U23" s="410"/>
      <c r="V23" s="410"/>
      <c r="W23" s="410"/>
      <c r="X23" s="410"/>
      <c r="Y23" s="410"/>
      <c r="Z23" s="410"/>
      <c r="AA23" s="410"/>
    </row>
    <row r="24" spans="1:27">
      <c r="A24" s="316">
        <v>3.2</v>
      </c>
      <c r="B24" s="336" t="s">
        <v>473</v>
      </c>
      <c r="C24" s="409">
        <v>0</v>
      </c>
      <c r="D24" s="409">
        <v>0</v>
      </c>
      <c r="E24" s="448"/>
      <c r="F24" s="448"/>
      <c r="G24" s="448"/>
      <c r="H24" s="409">
        <v>0</v>
      </c>
      <c r="I24" s="448"/>
      <c r="J24" s="448"/>
      <c r="K24" s="448"/>
      <c r="L24" s="409">
        <v>0</v>
      </c>
      <c r="M24" s="448"/>
      <c r="N24" s="448"/>
      <c r="O24" s="448"/>
      <c r="P24" s="448"/>
      <c r="Q24" s="448"/>
      <c r="R24" s="448"/>
      <c r="S24" s="448"/>
      <c r="T24" s="406"/>
      <c r="U24" s="410"/>
      <c r="V24" s="410"/>
      <c r="W24" s="410"/>
      <c r="X24" s="410"/>
      <c r="Y24" s="410"/>
      <c r="Z24" s="410"/>
      <c r="AA24" s="410"/>
    </row>
    <row r="25" spans="1:27">
      <c r="A25" s="316">
        <v>3.3</v>
      </c>
      <c r="B25" s="336" t="s">
        <v>474</v>
      </c>
      <c r="C25" s="409">
        <v>0</v>
      </c>
      <c r="D25" s="409">
        <v>0</v>
      </c>
      <c r="E25" s="448"/>
      <c r="F25" s="448"/>
      <c r="G25" s="448"/>
      <c r="H25" s="409">
        <v>0</v>
      </c>
      <c r="I25" s="448"/>
      <c r="J25" s="448"/>
      <c r="K25" s="448"/>
      <c r="L25" s="409">
        <v>0</v>
      </c>
      <c r="M25" s="448"/>
      <c r="N25" s="448"/>
      <c r="O25" s="448"/>
      <c r="P25" s="448"/>
      <c r="Q25" s="448"/>
      <c r="R25" s="448"/>
      <c r="S25" s="448"/>
      <c r="T25" s="406"/>
      <c r="U25" s="410"/>
      <c r="V25" s="410"/>
      <c r="W25" s="410"/>
      <c r="X25" s="410"/>
      <c r="Y25" s="410"/>
      <c r="Z25" s="410"/>
      <c r="AA25" s="410"/>
    </row>
    <row r="26" spans="1:27">
      <c r="A26" s="316">
        <v>3.4</v>
      </c>
      <c r="B26" s="336" t="s">
        <v>475</v>
      </c>
      <c r="C26" s="409">
        <v>90000</v>
      </c>
      <c r="D26" s="409">
        <v>90000</v>
      </c>
      <c r="E26" s="448"/>
      <c r="F26" s="448"/>
      <c r="G26" s="448"/>
      <c r="H26" s="409">
        <v>0</v>
      </c>
      <c r="I26" s="448"/>
      <c r="J26" s="448"/>
      <c r="K26" s="448"/>
      <c r="L26" s="409">
        <v>0</v>
      </c>
      <c r="M26" s="448"/>
      <c r="N26" s="448"/>
      <c r="O26" s="448"/>
      <c r="P26" s="448"/>
      <c r="Q26" s="448"/>
      <c r="R26" s="448"/>
      <c r="S26" s="448"/>
      <c r="T26" s="406">
        <v>0</v>
      </c>
      <c r="U26" s="410"/>
      <c r="V26" s="410"/>
      <c r="W26" s="410"/>
      <c r="X26" s="410"/>
      <c r="Y26" s="410"/>
      <c r="Z26" s="410"/>
      <c r="AA26" s="410"/>
    </row>
    <row r="27" spans="1:27">
      <c r="A27" s="316">
        <v>3.5</v>
      </c>
      <c r="B27" s="336" t="s">
        <v>476</v>
      </c>
      <c r="C27" s="409">
        <v>182291806.0399999</v>
      </c>
      <c r="D27" s="409">
        <v>178326095.10999992</v>
      </c>
      <c r="E27" s="448"/>
      <c r="F27" s="448"/>
      <c r="G27" s="448"/>
      <c r="H27" s="409">
        <v>35196.51999999999</v>
      </c>
      <c r="I27" s="448"/>
      <c r="J27" s="448"/>
      <c r="K27" s="448"/>
      <c r="L27" s="409">
        <v>3930514.41</v>
      </c>
      <c r="M27" s="448"/>
      <c r="N27" s="448"/>
      <c r="O27" s="448"/>
      <c r="P27" s="448"/>
      <c r="Q27" s="448"/>
      <c r="R27" s="448"/>
      <c r="S27" s="448"/>
      <c r="T27" s="406">
        <v>0</v>
      </c>
      <c r="U27" s="410"/>
      <c r="V27" s="410"/>
      <c r="W27" s="410"/>
      <c r="X27" s="410"/>
      <c r="Y27" s="410"/>
      <c r="Z27" s="410"/>
      <c r="AA27" s="410"/>
    </row>
    <row r="28" spans="1:27">
      <c r="A28" s="316">
        <v>3.6</v>
      </c>
      <c r="B28" s="336" t="s">
        <v>477</v>
      </c>
      <c r="C28" s="409">
        <v>4396819.1897</v>
      </c>
      <c r="D28" s="409">
        <v>4396191.1797000011</v>
      </c>
      <c r="E28" s="448"/>
      <c r="F28" s="448"/>
      <c r="G28" s="448"/>
      <c r="H28" s="409">
        <v>125.85999999998512</v>
      </c>
      <c r="I28" s="448"/>
      <c r="J28" s="448"/>
      <c r="K28" s="448"/>
      <c r="L28" s="409">
        <v>502.15</v>
      </c>
      <c r="M28" s="448"/>
      <c r="N28" s="448"/>
      <c r="O28" s="448"/>
      <c r="P28" s="448"/>
      <c r="Q28" s="448"/>
      <c r="R28" s="448"/>
      <c r="S28" s="448"/>
      <c r="T28" s="406">
        <v>0</v>
      </c>
      <c r="U28" s="410"/>
      <c r="V28" s="410"/>
      <c r="W28" s="410"/>
      <c r="X28" s="410"/>
      <c r="Y28" s="410"/>
      <c r="Z28" s="410"/>
      <c r="AA28" s="410"/>
    </row>
    <row r="30" spans="1:27">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row>
    <row r="31" spans="1:27">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row>
    <row r="32" spans="1:27">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row>
    <row r="33" spans="3:27">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row>
    <row r="34" spans="3:27">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row>
    <row r="35" spans="3:27">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row>
    <row r="36" spans="3:27">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row>
    <row r="37" spans="3:27">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row>
    <row r="38" spans="3:27">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row>
    <row r="39" spans="3:27">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row>
    <row r="40" spans="3:27">
      <c r="C40" s="449"/>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49"/>
    </row>
    <row r="41" spans="3:27">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row>
    <row r="42" spans="3:27">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row>
    <row r="43" spans="3:27">
      <c r="C43" s="449"/>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row>
    <row r="44" spans="3:27">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row>
    <row r="45" spans="3:27">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row>
    <row r="46" spans="3:27">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row>
    <row r="47" spans="3:27">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row>
    <row r="48" spans="3:27">
      <c r="C48" s="449"/>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9"/>
    </row>
    <row r="49" spans="3:27">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row>
    <row r="50" spans="3:27">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row>
    <row r="51" spans="3:27">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row>
    <row r="52" spans="3:27">
      <c r="C52" s="449"/>
    </row>
    <row r="53" spans="3:27">
      <c r="C53" s="449"/>
    </row>
    <row r="54" spans="3:27">
      <c r="C54" s="449"/>
    </row>
    <row r="55" spans="3:27">
      <c r="C55" s="449"/>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44"/>
  <sheetViews>
    <sheetView showGridLines="0" zoomScale="90" zoomScaleNormal="90" workbookViewId="0"/>
  </sheetViews>
  <sheetFormatPr defaultColWidth="9.140625" defaultRowHeight="12.75"/>
  <cols>
    <col min="1" max="1" width="11.85546875" style="327" bestFit="1" customWidth="1"/>
    <col min="2" max="2" width="90.28515625" style="327" bestFit="1" customWidth="1"/>
    <col min="3" max="3" width="20.140625" style="327" customWidth="1"/>
    <col min="4" max="4" width="22.28515625" style="327" customWidth="1"/>
    <col min="5" max="7" width="17.140625" style="327" customWidth="1"/>
    <col min="8" max="8" width="22.28515625" style="327" customWidth="1"/>
    <col min="9" max="10" width="17.140625" style="327" customWidth="1"/>
    <col min="11" max="27" width="22.28515625" style="327" customWidth="1"/>
    <col min="28" max="16384" width="9.140625" style="327"/>
  </cols>
  <sheetData>
    <row r="1" spans="1:27" ht="13.5">
      <c r="A1" s="276" t="s">
        <v>30</v>
      </c>
      <c r="B1" s="314" t="str">
        <f>'Info '!C2</f>
        <v>JSC Cartu Bank</v>
      </c>
    </row>
    <row r="2" spans="1:27">
      <c r="A2" s="276" t="s">
        <v>31</v>
      </c>
      <c r="B2" s="445">
        <f>'1. key ratios '!B2</f>
        <v>45473</v>
      </c>
    </row>
    <row r="3" spans="1:27">
      <c r="A3" s="277" t="s">
        <v>480</v>
      </c>
      <c r="C3" s="329"/>
    </row>
    <row r="4" spans="1:27" ht="13.5" thickBot="1">
      <c r="A4" s="277"/>
      <c r="B4" s="329"/>
      <c r="C4" s="329"/>
    </row>
    <row r="5" spans="1:27" ht="13.5" customHeight="1">
      <c r="A5" s="763" t="s">
        <v>686</v>
      </c>
      <c r="B5" s="764"/>
      <c r="C5" s="772" t="s">
        <v>685</v>
      </c>
      <c r="D5" s="773"/>
      <c r="E5" s="773"/>
      <c r="F5" s="773"/>
      <c r="G5" s="773"/>
      <c r="H5" s="773"/>
      <c r="I5" s="773"/>
      <c r="J5" s="773"/>
      <c r="K5" s="773"/>
      <c r="L5" s="773"/>
      <c r="M5" s="773"/>
      <c r="N5" s="773"/>
      <c r="O5" s="773"/>
      <c r="P5" s="773"/>
      <c r="Q5" s="773"/>
      <c r="R5" s="773"/>
      <c r="S5" s="774"/>
      <c r="T5" s="350"/>
      <c r="U5" s="350"/>
      <c r="V5" s="350"/>
      <c r="W5" s="350"/>
      <c r="X5" s="350"/>
      <c r="Y5" s="350"/>
      <c r="Z5" s="350"/>
      <c r="AA5" s="349"/>
    </row>
    <row r="6" spans="1:27" ht="12" customHeight="1">
      <c r="A6" s="765"/>
      <c r="B6" s="766"/>
      <c r="C6" s="769" t="s">
        <v>64</v>
      </c>
      <c r="D6" s="761" t="s">
        <v>682</v>
      </c>
      <c r="E6" s="761"/>
      <c r="F6" s="761"/>
      <c r="G6" s="761"/>
      <c r="H6" s="761" t="s">
        <v>681</v>
      </c>
      <c r="I6" s="761"/>
      <c r="J6" s="761"/>
      <c r="K6" s="761"/>
      <c r="L6" s="347"/>
      <c r="M6" s="762" t="s">
        <v>680</v>
      </c>
      <c r="N6" s="762"/>
      <c r="O6" s="762"/>
      <c r="P6" s="762"/>
      <c r="Q6" s="762"/>
      <c r="R6" s="762"/>
      <c r="S6" s="771"/>
      <c r="T6" s="350"/>
      <c r="U6" s="750" t="s">
        <v>679</v>
      </c>
      <c r="V6" s="750"/>
      <c r="W6" s="750"/>
      <c r="X6" s="750"/>
      <c r="Y6" s="750"/>
      <c r="Z6" s="750"/>
      <c r="AA6" s="743"/>
    </row>
    <row r="7" spans="1:27" ht="25.5">
      <c r="A7" s="767"/>
      <c r="B7" s="768"/>
      <c r="C7" s="770"/>
      <c r="D7" s="654"/>
      <c r="E7" s="325" t="s">
        <v>470</v>
      </c>
      <c r="F7" s="325" t="s">
        <v>677</v>
      </c>
      <c r="G7" s="655" t="s">
        <v>678</v>
      </c>
      <c r="H7" s="328"/>
      <c r="I7" s="325" t="s">
        <v>470</v>
      </c>
      <c r="J7" s="325" t="s">
        <v>677</v>
      </c>
      <c r="K7" s="655" t="s">
        <v>678</v>
      </c>
      <c r="L7" s="530"/>
      <c r="M7" s="325" t="s">
        <v>470</v>
      </c>
      <c r="N7" s="325" t="s">
        <v>677</v>
      </c>
      <c r="O7" s="325" t="s">
        <v>676</v>
      </c>
      <c r="P7" s="325" t="s">
        <v>675</v>
      </c>
      <c r="Q7" s="325" t="s">
        <v>674</v>
      </c>
      <c r="R7" s="325" t="s">
        <v>673</v>
      </c>
      <c r="S7" s="656" t="s">
        <v>672</v>
      </c>
      <c r="T7" s="657"/>
      <c r="U7" s="325" t="s">
        <v>470</v>
      </c>
      <c r="V7" s="325" t="s">
        <v>677</v>
      </c>
      <c r="W7" s="325" t="s">
        <v>676</v>
      </c>
      <c r="X7" s="325" t="s">
        <v>675</v>
      </c>
      <c r="Y7" s="325" t="s">
        <v>674</v>
      </c>
      <c r="Z7" s="325" t="s">
        <v>673</v>
      </c>
      <c r="AA7" s="324" t="s">
        <v>672</v>
      </c>
    </row>
    <row r="8" spans="1:27">
      <c r="A8" s="369">
        <v>1</v>
      </c>
      <c r="B8" s="368" t="s">
        <v>471</v>
      </c>
      <c r="C8" s="648">
        <v>924680975.37133622</v>
      </c>
      <c r="D8" s="658">
        <v>720956234.02832592</v>
      </c>
      <c r="E8" s="658">
        <v>24766780.279981554</v>
      </c>
      <c r="F8" s="658">
        <v>1437959.1951364451</v>
      </c>
      <c r="G8" s="658">
        <v>0</v>
      </c>
      <c r="H8" s="658">
        <v>48937020.208541565</v>
      </c>
      <c r="I8" s="658">
        <v>394832.70801466447</v>
      </c>
      <c r="J8" s="658">
        <v>6364360.711374349</v>
      </c>
      <c r="K8" s="658">
        <v>0</v>
      </c>
      <c r="L8" s="658">
        <v>153389247.52019295</v>
      </c>
      <c r="M8" s="658">
        <v>1011208.8687976832</v>
      </c>
      <c r="N8" s="658">
        <v>20229097.075054999</v>
      </c>
      <c r="O8" s="658">
        <v>10358995.160736697</v>
      </c>
      <c r="P8" s="658">
        <v>2385049.1927611516</v>
      </c>
      <c r="Q8" s="658">
        <v>5129348.2398850024</v>
      </c>
      <c r="R8" s="658">
        <v>34977470.033429101</v>
      </c>
      <c r="S8" s="658">
        <v>29497529.426238962</v>
      </c>
      <c r="T8" s="658">
        <v>1398473.6142759998</v>
      </c>
      <c r="U8" s="658">
        <v>631098.47086899995</v>
      </c>
      <c r="V8" s="658">
        <v>0</v>
      </c>
      <c r="W8" s="658">
        <v>0</v>
      </c>
      <c r="X8" s="658">
        <v>0</v>
      </c>
      <c r="Y8" s="658">
        <v>0</v>
      </c>
      <c r="Z8" s="658">
        <v>0</v>
      </c>
      <c r="AA8" s="651">
        <v>0</v>
      </c>
    </row>
    <row r="9" spans="1:27">
      <c r="A9" s="361">
        <v>1.1000000000000001</v>
      </c>
      <c r="B9" s="367" t="s">
        <v>481</v>
      </c>
      <c r="C9" s="649">
        <v>904924536.88058078</v>
      </c>
      <c r="D9" s="659">
        <v>717061934.01318324</v>
      </c>
      <c r="E9" s="659">
        <v>24766778.639981553</v>
      </c>
      <c r="F9" s="659">
        <v>0</v>
      </c>
      <c r="G9" s="659">
        <v>0</v>
      </c>
      <c r="H9" s="659">
        <v>41892738.868320718</v>
      </c>
      <c r="I9" s="659">
        <v>394832.70801466447</v>
      </c>
      <c r="J9" s="659">
        <v>6364360.711374349</v>
      </c>
      <c r="K9" s="659">
        <v>0</v>
      </c>
      <c r="L9" s="659">
        <v>144571390.38480088</v>
      </c>
      <c r="M9" s="659">
        <v>1011208.8687976832</v>
      </c>
      <c r="N9" s="659">
        <v>20227102.346755002</v>
      </c>
      <c r="O9" s="659">
        <v>10355788.250136698</v>
      </c>
      <c r="P9" s="659">
        <v>2384104.2078611506</v>
      </c>
      <c r="Q9" s="659">
        <v>5112891.3112850003</v>
      </c>
      <c r="R9" s="659">
        <v>34922410.394929029</v>
      </c>
      <c r="S9" s="659">
        <v>29293563.786194999</v>
      </c>
      <c r="T9" s="659">
        <v>1398473.6142759998</v>
      </c>
      <c r="U9" s="659">
        <v>631098.47086899995</v>
      </c>
      <c r="V9" s="659">
        <v>0</v>
      </c>
      <c r="W9" s="659">
        <v>0</v>
      </c>
      <c r="X9" s="659">
        <v>0</v>
      </c>
      <c r="Y9" s="659">
        <v>0</v>
      </c>
      <c r="Z9" s="659">
        <v>0</v>
      </c>
      <c r="AA9" s="652">
        <v>0</v>
      </c>
    </row>
    <row r="10" spans="1:27">
      <c r="A10" s="365" t="s">
        <v>14</v>
      </c>
      <c r="B10" s="366" t="s">
        <v>482</v>
      </c>
      <c r="C10" s="649">
        <v>813487194.59326935</v>
      </c>
      <c r="D10" s="659">
        <v>645471932.89278829</v>
      </c>
      <c r="E10" s="659">
        <v>24766778.639981553</v>
      </c>
      <c r="F10" s="659">
        <v>0</v>
      </c>
      <c r="G10" s="659">
        <v>0</v>
      </c>
      <c r="H10" s="659">
        <v>41888088.388320714</v>
      </c>
      <c r="I10" s="659">
        <v>394832.70801466447</v>
      </c>
      <c r="J10" s="659">
        <v>6364360.711374349</v>
      </c>
      <c r="K10" s="659">
        <v>0</v>
      </c>
      <c r="L10" s="659">
        <v>124728699.69788487</v>
      </c>
      <c r="M10" s="659">
        <v>1011208.8687976832</v>
      </c>
      <c r="N10" s="659">
        <v>20227102.346755002</v>
      </c>
      <c r="O10" s="659">
        <v>10355788.250136698</v>
      </c>
      <c r="P10" s="659">
        <v>1373814.8678611503</v>
      </c>
      <c r="Q10" s="659">
        <v>5112891.3112850003</v>
      </c>
      <c r="R10" s="659">
        <v>34603463.67492903</v>
      </c>
      <c r="S10" s="659">
        <v>29293563.786194999</v>
      </c>
      <c r="T10" s="659">
        <v>1398473.6142759998</v>
      </c>
      <c r="U10" s="659">
        <v>631098.47086899995</v>
      </c>
      <c r="V10" s="659">
        <v>0</v>
      </c>
      <c r="W10" s="659">
        <v>0</v>
      </c>
      <c r="X10" s="659">
        <v>0</v>
      </c>
      <c r="Y10" s="659">
        <v>0</v>
      </c>
      <c r="Z10" s="659">
        <v>0</v>
      </c>
      <c r="AA10" s="652">
        <v>0</v>
      </c>
    </row>
    <row r="11" spans="1:27">
      <c r="A11" s="363" t="s">
        <v>483</v>
      </c>
      <c r="B11" s="364" t="s">
        <v>484</v>
      </c>
      <c r="C11" s="649">
        <v>394499306.73153687</v>
      </c>
      <c r="D11" s="659">
        <v>298709783.92565286</v>
      </c>
      <c r="E11" s="659">
        <v>16692736.591871306</v>
      </c>
      <c r="F11" s="659">
        <v>0</v>
      </c>
      <c r="G11" s="659">
        <v>0</v>
      </c>
      <c r="H11" s="659">
        <v>32030030.738691334</v>
      </c>
      <c r="I11" s="659">
        <v>394832.70801466447</v>
      </c>
      <c r="J11" s="659">
        <v>5602012.9443183905</v>
      </c>
      <c r="K11" s="659">
        <v>0</v>
      </c>
      <c r="L11" s="659">
        <v>62361018.452916652</v>
      </c>
      <c r="M11" s="659">
        <v>519934.29009668319</v>
      </c>
      <c r="N11" s="659">
        <v>20227102.346755002</v>
      </c>
      <c r="O11" s="659">
        <v>3307116.3731690003</v>
      </c>
      <c r="P11" s="659">
        <v>1337841.4778611504</v>
      </c>
      <c r="Q11" s="659">
        <v>1960095.9324569998</v>
      </c>
      <c r="R11" s="659">
        <v>9470934.3170980196</v>
      </c>
      <c r="S11" s="659">
        <v>3427881.8137059994</v>
      </c>
      <c r="T11" s="659">
        <v>1398473.6142759998</v>
      </c>
      <c r="U11" s="659">
        <v>631098.47086899995</v>
      </c>
      <c r="V11" s="659">
        <v>0</v>
      </c>
      <c r="W11" s="659">
        <v>0</v>
      </c>
      <c r="X11" s="659">
        <v>0</v>
      </c>
      <c r="Y11" s="659">
        <v>0</v>
      </c>
      <c r="Z11" s="659">
        <v>0</v>
      </c>
      <c r="AA11" s="652">
        <v>0</v>
      </c>
    </row>
    <row r="12" spans="1:27">
      <c r="A12" s="363" t="s">
        <v>485</v>
      </c>
      <c r="B12" s="364" t="s">
        <v>486</v>
      </c>
      <c r="C12" s="649">
        <v>38285315.44634442</v>
      </c>
      <c r="D12" s="659">
        <v>10061840.263030495</v>
      </c>
      <c r="E12" s="659">
        <v>0</v>
      </c>
      <c r="F12" s="659">
        <v>0</v>
      </c>
      <c r="G12" s="659">
        <v>0</v>
      </c>
      <c r="H12" s="659">
        <v>3216725.7996293805</v>
      </c>
      <c r="I12" s="659">
        <v>0</v>
      </c>
      <c r="J12" s="659">
        <v>762347.76705595839</v>
      </c>
      <c r="K12" s="659">
        <v>0</v>
      </c>
      <c r="L12" s="659">
        <v>25006749.383684538</v>
      </c>
      <c r="M12" s="659">
        <v>491274.57870100002</v>
      </c>
      <c r="N12" s="659">
        <v>0</v>
      </c>
      <c r="O12" s="659">
        <v>0</v>
      </c>
      <c r="P12" s="659">
        <v>0</v>
      </c>
      <c r="Q12" s="659">
        <v>0</v>
      </c>
      <c r="R12" s="659">
        <v>452964.6</v>
      </c>
      <c r="S12" s="659">
        <v>23421755.514831997</v>
      </c>
      <c r="T12" s="659">
        <v>0</v>
      </c>
      <c r="U12" s="659">
        <v>0</v>
      </c>
      <c r="V12" s="659">
        <v>0</v>
      </c>
      <c r="W12" s="659">
        <v>0</v>
      </c>
      <c r="X12" s="659">
        <v>0</v>
      </c>
      <c r="Y12" s="659">
        <v>0</v>
      </c>
      <c r="Z12" s="659">
        <v>0</v>
      </c>
      <c r="AA12" s="652">
        <v>0</v>
      </c>
    </row>
    <row r="13" spans="1:27">
      <c r="A13" s="363" t="s">
        <v>487</v>
      </c>
      <c r="B13" s="364" t="s">
        <v>488</v>
      </c>
      <c r="C13" s="649">
        <v>10944918.090077674</v>
      </c>
      <c r="D13" s="659">
        <v>681434.74891267659</v>
      </c>
      <c r="E13" s="659">
        <v>0</v>
      </c>
      <c r="F13" s="659">
        <v>0</v>
      </c>
      <c r="G13" s="659">
        <v>0</v>
      </c>
      <c r="H13" s="659">
        <v>6641331.8499999996</v>
      </c>
      <c r="I13" s="659">
        <v>0</v>
      </c>
      <c r="J13" s="659">
        <v>0</v>
      </c>
      <c r="K13" s="659">
        <v>0</v>
      </c>
      <c r="L13" s="659">
        <v>3622151.491165</v>
      </c>
      <c r="M13" s="659">
        <v>0</v>
      </c>
      <c r="N13" s="659">
        <v>0</v>
      </c>
      <c r="O13" s="659">
        <v>3066686.2655429998</v>
      </c>
      <c r="P13" s="659">
        <v>0</v>
      </c>
      <c r="Q13" s="659">
        <v>0</v>
      </c>
      <c r="R13" s="659">
        <v>0</v>
      </c>
      <c r="S13" s="659">
        <v>555465.22562200006</v>
      </c>
      <c r="T13" s="659">
        <v>0</v>
      </c>
      <c r="U13" s="659">
        <v>0</v>
      </c>
      <c r="V13" s="659">
        <v>0</v>
      </c>
      <c r="W13" s="659">
        <v>0</v>
      </c>
      <c r="X13" s="659">
        <v>0</v>
      </c>
      <c r="Y13" s="659">
        <v>0</v>
      </c>
      <c r="Z13" s="659">
        <v>0</v>
      </c>
      <c r="AA13" s="652">
        <v>0</v>
      </c>
    </row>
    <row r="14" spans="1:27">
      <c r="A14" s="363" t="s">
        <v>489</v>
      </c>
      <c r="B14" s="364" t="s">
        <v>490</v>
      </c>
      <c r="C14" s="649">
        <v>369757654.32531238</v>
      </c>
      <c r="D14" s="659">
        <v>336018873.95519358</v>
      </c>
      <c r="E14" s="659">
        <v>8074042.0481102522</v>
      </c>
      <c r="F14" s="659">
        <v>0</v>
      </c>
      <c r="G14" s="659">
        <v>0</v>
      </c>
      <c r="H14" s="659">
        <v>0</v>
      </c>
      <c r="I14" s="659">
        <v>0</v>
      </c>
      <c r="J14" s="659">
        <v>0</v>
      </c>
      <c r="K14" s="659">
        <v>0</v>
      </c>
      <c r="L14" s="659">
        <v>33738780.3701187</v>
      </c>
      <c r="M14" s="659">
        <v>0</v>
      </c>
      <c r="N14" s="659">
        <v>0</v>
      </c>
      <c r="O14" s="659">
        <v>3981985.611424698</v>
      </c>
      <c r="P14" s="659">
        <v>35973.39</v>
      </c>
      <c r="Q14" s="659">
        <v>3152795.3788279998</v>
      </c>
      <c r="R14" s="659">
        <v>24679564.757831</v>
      </c>
      <c r="S14" s="659">
        <v>1888461.2320350001</v>
      </c>
      <c r="T14" s="659">
        <v>0</v>
      </c>
      <c r="U14" s="659">
        <v>0</v>
      </c>
      <c r="V14" s="659">
        <v>0</v>
      </c>
      <c r="W14" s="659">
        <v>0</v>
      </c>
      <c r="X14" s="659">
        <v>0</v>
      </c>
      <c r="Y14" s="659">
        <v>0</v>
      </c>
      <c r="Z14" s="659">
        <v>0</v>
      </c>
      <c r="AA14" s="652">
        <v>0</v>
      </c>
    </row>
    <row r="15" spans="1:27">
      <c r="A15" s="362">
        <v>1.2</v>
      </c>
      <c r="B15" s="360" t="s">
        <v>684</v>
      </c>
      <c r="C15" s="649">
        <v>52068354.555176646</v>
      </c>
      <c r="D15" s="659">
        <v>4447305.7775022937</v>
      </c>
      <c r="E15" s="659">
        <v>527109.01524304494</v>
      </c>
      <c r="F15" s="659">
        <v>0</v>
      </c>
      <c r="G15" s="659">
        <v>0</v>
      </c>
      <c r="H15" s="659">
        <v>970504.68399820395</v>
      </c>
      <c r="I15" s="659">
        <v>93668.355923653304</v>
      </c>
      <c r="J15" s="659">
        <v>26299.520680369093</v>
      </c>
      <c r="K15" s="659">
        <v>0</v>
      </c>
      <c r="L15" s="659">
        <v>46645546.521111622</v>
      </c>
      <c r="M15" s="659">
        <v>88619.448707791744</v>
      </c>
      <c r="N15" s="659">
        <v>7959600.9141637748</v>
      </c>
      <c r="O15" s="659">
        <v>2088412.8308333969</v>
      </c>
      <c r="P15" s="659">
        <v>817285.385336312</v>
      </c>
      <c r="Q15" s="659">
        <v>1990989.5825580184</v>
      </c>
      <c r="R15" s="659">
        <v>8911599.059822144</v>
      </c>
      <c r="S15" s="659">
        <v>7206379.5241731871</v>
      </c>
      <c r="T15" s="659">
        <v>4997.5725644897439</v>
      </c>
      <c r="U15" s="659">
        <v>3155.4923543450586</v>
      </c>
      <c r="V15" s="659">
        <v>0</v>
      </c>
      <c r="W15" s="659">
        <v>0</v>
      </c>
      <c r="X15" s="659">
        <v>0</v>
      </c>
      <c r="Y15" s="659">
        <v>0</v>
      </c>
      <c r="Z15" s="659">
        <v>0</v>
      </c>
      <c r="AA15" s="652">
        <v>0</v>
      </c>
    </row>
    <row r="16" spans="1:27">
      <c r="A16" s="361">
        <v>1.3</v>
      </c>
      <c r="B16" s="360" t="s">
        <v>529</v>
      </c>
      <c r="C16" s="650"/>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653"/>
    </row>
    <row r="17" spans="1:27">
      <c r="A17" s="357" t="s">
        <v>491</v>
      </c>
      <c r="B17" s="359" t="s">
        <v>492</v>
      </c>
      <c r="C17" s="649">
        <v>878474717.16410136</v>
      </c>
      <c r="D17" s="659">
        <v>697248959.67958987</v>
      </c>
      <c r="E17" s="659">
        <v>24766778.639981553</v>
      </c>
      <c r="F17" s="659">
        <v>0</v>
      </c>
      <c r="G17" s="659">
        <v>0</v>
      </c>
      <c r="H17" s="659">
        <v>41892738.868320718</v>
      </c>
      <c r="I17" s="659">
        <v>394832.70801466447</v>
      </c>
      <c r="J17" s="659">
        <v>6364360.711374349</v>
      </c>
      <c r="K17" s="659">
        <v>0</v>
      </c>
      <c r="L17" s="659">
        <v>137934545.00191486</v>
      </c>
      <c r="M17" s="659">
        <v>1011208.8687976832</v>
      </c>
      <c r="N17" s="659">
        <v>20227102.346755002</v>
      </c>
      <c r="O17" s="659">
        <v>10004732.374781314</v>
      </c>
      <c r="P17" s="659">
        <v>2349390.7071820879</v>
      </c>
      <c r="Q17" s="659">
        <v>4065209.2848570002</v>
      </c>
      <c r="R17" s="659">
        <v>34503627.630220376</v>
      </c>
      <c r="S17" s="659">
        <v>29058627.394895334</v>
      </c>
      <c r="T17" s="659">
        <v>1398473.6142759998</v>
      </c>
      <c r="U17" s="659">
        <v>631098.47086899995</v>
      </c>
      <c r="V17" s="659">
        <v>0</v>
      </c>
      <c r="W17" s="659">
        <v>0</v>
      </c>
      <c r="X17" s="659">
        <v>0</v>
      </c>
      <c r="Y17" s="659">
        <v>0</v>
      </c>
      <c r="Z17" s="659">
        <v>0</v>
      </c>
      <c r="AA17" s="652">
        <v>0</v>
      </c>
    </row>
    <row r="18" spans="1:27">
      <c r="A18" s="355" t="s">
        <v>493</v>
      </c>
      <c r="B18" s="356" t="s">
        <v>494</v>
      </c>
      <c r="C18" s="649">
        <v>708428296.93129551</v>
      </c>
      <c r="D18" s="659">
        <v>546536172.11092615</v>
      </c>
      <c r="E18" s="659">
        <v>23425879.596891016</v>
      </c>
      <c r="F18" s="659">
        <v>0</v>
      </c>
      <c r="G18" s="659">
        <v>0</v>
      </c>
      <c r="H18" s="659">
        <v>41888088.388320714</v>
      </c>
      <c r="I18" s="659">
        <v>394832.70801466447</v>
      </c>
      <c r="J18" s="659">
        <v>6364360.711374349</v>
      </c>
      <c r="K18" s="659">
        <v>0</v>
      </c>
      <c r="L18" s="659">
        <v>118605562.81777267</v>
      </c>
      <c r="M18" s="659">
        <v>1011208.8687976832</v>
      </c>
      <c r="N18" s="659">
        <v>20227102.346755002</v>
      </c>
      <c r="O18" s="659">
        <v>9182317.5789659284</v>
      </c>
      <c r="P18" s="659">
        <v>1355472.4423900407</v>
      </c>
      <c r="Q18" s="659">
        <v>3238691.432457</v>
      </c>
      <c r="R18" s="659">
        <v>31781276.16158637</v>
      </c>
      <c r="S18" s="659">
        <v>29058627.394895334</v>
      </c>
      <c r="T18" s="659">
        <v>1398473.6142759998</v>
      </c>
      <c r="U18" s="659">
        <v>631098.47086899995</v>
      </c>
      <c r="V18" s="659">
        <v>0</v>
      </c>
      <c r="W18" s="659">
        <v>0</v>
      </c>
      <c r="X18" s="659">
        <v>0</v>
      </c>
      <c r="Y18" s="659">
        <v>0</v>
      </c>
      <c r="Z18" s="659">
        <v>0</v>
      </c>
      <c r="AA18" s="652">
        <v>0</v>
      </c>
    </row>
    <row r="19" spans="1:27">
      <c r="A19" s="357" t="s">
        <v>495</v>
      </c>
      <c r="B19" s="358" t="s">
        <v>496</v>
      </c>
      <c r="C19" s="649">
        <v>1169211832.5108552</v>
      </c>
      <c r="D19" s="659">
        <v>978301932.7034564</v>
      </c>
      <c r="E19" s="659">
        <v>40861933.411766417</v>
      </c>
      <c r="F19" s="659">
        <v>0</v>
      </c>
      <c r="G19" s="659">
        <v>0</v>
      </c>
      <c r="H19" s="659">
        <v>48850181.506355353</v>
      </c>
      <c r="I19" s="659">
        <v>1747103.9153137454</v>
      </c>
      <c r="J19" s="659">
        <v>8379476.3038031338</v>
      </c>
      <c r="K19" s="659">
        <v>0</v>
      </c>
      <c r="L19" s="659">
        <v>130298493.61532246</v>
      </c>
      <c r="M19" s="659">
        <v>2678311.9262023168</v>
      </c>
      <c r="N19" s="659">
        <v>54062348.971072771</v>
      </c>
      <c r="O19" s="659">
        <v>5991225.0321641285</v>
      </c>
      <c r="P19" s="659">
        <v>1345130.0041586061</v>
      </c>
      <c r="Q19" s="659">
        <v>3100894.1675429991</v>
      </c>
      <c r="R19" s="659">
        <v>18684726.255610481</v>
      </c>
      <c r="S19" s="659">
        <v>17187047.306560699</v>
      </c>
      <c r="T19" s="659">
        <v>11761224.685723998</v>
      </c>
      <c r="U19" s="659">
        <v>1364072.5291309999</v>
      </c>
      <c r="V19" s="659">
        <v>0</v>
      </c>
      <c r="W19" s="659">
        <v>0</v>
      </c>
      <c r="X19" s="659">
        <v>0</v>
      </c>
      <c r="Y19" s="659">
        <v>0</v>
      </c>
      <c r="Z19" s="659">
        <v>0</v>
      </c>
      <c r="AA19" s="652">
        <v>0</v>
      </c>
    </row>
    <row r="20" spans="1:27">
      <c r="A20" s="355" t="s">
        <v>497</v>
      </c>
      <c r="B20" s="356" t="s">
        <v>494</v>
      </c>
      <c r="C20" s="649">
        <v>667190347.47754633</v>
      </c>
      <c r="D20" s="659">
        <v>509578913.81083363</v>
      </c>
      <c r="E20" s="659">
        <v>31747901.835967798</v>
      </c>
      <c r="F20" s="659">
        <v>0</v>
      </c>
      <c r="G20" s="659">
        <v>0</v>
      </c>
      <c r="H20" s="659">
        <v>38164155.126973711</v>
      </c>
      <c r="I20" s="659">
        <v>1703530.4034909217</v>
      </c>
      <c r="J20" s="659">
        <v>5955647.9714367455</v>
      </c>
      <c r="K20" s="659">
        <v>0</v>
      </c>
      <c r="L20" s="659">
        <v>107686053.85401499</v>
      </c>
      <c r="M20" s="659">
        <v>2130482.9312023167</v>
      </c>
      <c r="N20" s="659">
        <v>54062348.971072771</v>
      </c>
      <c r="O20" s="659">
        <v>3653492.4163853102</v>
      </c>
      <c r="P20" s="659">
        <v>1257832.6670415381</v>
      </c>
      <c r="Q20" s="659">
        <v>2932288.1675429996</v>
      </c>
      <c r="R20" s="659">
        <v>7684010.5762444912</v>
      </c>
      <c r="S20" s="659">
        <v>12425990.33855647</v>
      </c>
      <c r="T20" s="659">
        <v>11761224.685723998</v>
      </c>
      <c r="U20" s="659">
        <v>1364072.5291309999</v>
      </c>
      <c r="V20" s="659">
        <v>0</v>
      </c>
      <c r="W20" s="659">
        <v>0</v>
      </c>
      <c r="X20" s="659">
        <v>0</v>
      </c>
      <c r="Y20" s="659">
        <v>0</v>
      </c>
      <c r="Z20" s="659">
        <v>0</v>
      </c>
      <c r="AA20" s="652">
        <v>0</v>
      </c>
    </row>
    <row r="21" spans="1:27">
      <c r="A21" s="354">
        <v>1.4</v>
      </c>
      <c r="B21" s="353" t="s">
        <v>498</v>
      </c>
      <c r="C21" s="649">
        <v>5270506.7700000005</v>
      </c>
      <c r="D21" s="659">
        <v>4371271.0100000007</v>
      </c>
      <c r="E21" s="659">
        <v>275793.3</v>
      </c>
      <c r="F21" s="659">
        <v>0</v>
      </c>
      <c r="G21" s="659">
        <v>0</v>
      </c>
      <c r="H21" s="659">
        <v>580289.04</v>
      </c>
      <c r="I21" s="659">
        <v>0</v>
      </c>
      <c r="J21" s="659">
        <v>0</v>
      </c>
      <c r="K21" s="659">
        <v>0</v>
      </c>
      <c r="L21" s="659">
        <v>318946.71999999997</v>
      </c>
      <c r="M21" s="659">
        <v>0</v>
      </c>
      <c r="N21" s="659">
        <v>0</v>
      </c>
      <c r="O21" s="659">
        <v>0</v>
      </c>
      <c r="P21" s="659">
        <v>0</v>
      </c>
      <c r="Q21" s="659">
        <v>0</v>
      </c>
      <c r="R21" s="659">
        <v>318946.71999999997</v>
      </c>
      <c r="S21" s="659">
        <v>0</v>
      </c>
      <c r="T21" s="659">
        <v>0</v>
      </c>
      <c r="U21" s="659">
        <v>0</v>
      </c>
      <c r="V21" s="659">
        <v>0</v>
      </c>
      <c r="W21" s="659">
        <v>0</v>
      </c>
      <c r="X21" s="659">
        <v>0</v>
      </c>
      <c r="Y21" s="659">
        <v>0</v>
      </c>
      <c r="Z21" s="659">
        <v>0</v>
      </c>
      <c r="AA21" s="652">
        <v>0</v>
      </c>
    </row>
    <row r="22" spans="1:27" ht="13.5" thickBot="1">
      <c r="A22" s="352">
        <v>1.5</v>
      </c>
      <c r="B22" s="351" t="s">
        <v>499</v>
      </c>
      <c r="C22" s="470">
        <v>0</v>
      </c>
      <c r="D22" s="470">
        <v>0</v>
      </c>
      <c r="E22" s="470">
        <v>0</v>
      </c>
      <c r="F22" s="470">
        <v>0</v>
      </c>
      <c r="G22" s="470">
        <v>0</v>
      </c>
      <c r="H22" s="470">
        <v>0</v>
      </c>
      <c r="I22" s="470">
        <v>0</v>
      </c>
      <c r="J22" s="470">
        <v>0</v>
      </c>
      <c r="K22" s="470">
        <v>0</v>
      </c>
      <c r="L22" s="470">
        <v>0</v>
      </c>
      <c r="M22" s="470">
        <v>0</v>
      </c>
      <c r="N22" s="470">
        <v>0</v>
      </c>
      <c r="O22" s="470">
        <v>0</v>
      </c>
      <c r="P22" s="470">
        <v>0</v>
      </c>
      <c r="Q22" s="470">
        <v>0</v>
      </c>
      <c r="R22" s="470">
        <v>0</v>
      </c>
      <c r="S22" s="470">
        <v>0</v>
      </c>
      <c r="T22" s="470">
        <v>0</v>
      </c>
      <c r="U22" s="470">
        <v>0</v>
      </c>
      <c r="V22" s="470">
        <v>0</v>
      </c>
      <c r="W22" s="470">
        <v>0</v>
      </c>
      <c r="X22" s="470">
        <v>0</v>
      </c>
      <c r="Y22" s="470">
        <v>0</v>
      </c>
      <c r="Z22" s="470">
        <v>0</v>
      </c>
      <c r="AA22" s="470">
        <v>0</v>
      </c>
    </row>
    <row r="25" spans="1:27">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row>
    <row r="26" spans="1:27">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row>
    <row r="27" spans="1:27">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row>
    <row r="28" spans="1:27">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row>
    <row r="29" spans="1:27">
      <c r="C29" s="449"/>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row>
    <row r="30" spans="1:27">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row>
    <row r="31" spans="1:27">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row>
    <row r="32" spans="1:27">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row>
    <row r="33" spans="3:27">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row>
    <row r="34" spans="3:27">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row>
    <row r="35" spans="3:27">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row>
    <row r="36" spans="3:27">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row>
    <row r="37" spans="3:27">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row>
    <row r="38" spans="3:27">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row>
    <row r="39" spans="3:27">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row>
    <row r="40" spans="3:27">
      <c r="C40" s="449"/>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49"/>
    </row>
    <row r="41" spans="3:27">
      <c r="C41" s="449"/>
    </row>
    <row r="42" spans="3:27">
      <c r="C42" s="449"/>
    </row>
    <row r="43" spans="3:27">
      <c r="C43" s="449"/>
    </row>
    <row r="44" spans="3:27">
      <c r="C44" s="449"/>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M63"/>
  <sheetViews>
    <sheetView showGridLines="0" zoomScale="90" zoomScaleNormal="90" workbookViewId="0"/>
  </sheetViews>
  <sheetFormatPr defaultColWidth="9.140625" defaultRowHeight="12.75"/>
  <cols>
    <col min="1" max="1" width="11.85546875" style="327" bestFit="1" customWidth="1"/>
    <col min="2" max="2" width="93.42578125" style="327" customWidth="1"/>
    <col min="3" max="3" width="14.5703125" style="327" customWidth="1"/>
    <col min="4" max="5" width="16.140625" style="327" customWidth="1"/>
    <col min="6" max="6" width="16.140625" style="344" customWidth="1"/>
    <col min="7" max="7" width="25.28515625" style="344" customWidth="1"/>
    <col min="8" max="8" width="16.140625" style="327" customWidth="1"/>
    <col min="9" max="11" width="16.140625" style="344" customWidth="1"/>
    <col min="12" max="12" width="26.28515625" style="344" customWidth="1"/>
    <col min="13" max="16384" width="9.140625" style="327"/>
  </cols>
  <sheetData>
    <row r="1" spans="1:12" ht="13.5">
      <c r="A1" s="276" t="s">
        <v>30</v>
      </c>
      <c r="B1" s="314" t="str">
        <f>'Info '!C2</f>
        <v>JSC Cartu Bank</v>
      </c>
      <c r="F1" s="327"/>
      <c r="G1" s="327"/>
      <c r="I1" s="327"/>
      <c r="J1" s="327"/>
      <c r="K1" s="327"/>
      <c r="L1" s="327"/>
    </row>
    <row r="2" spans="1:12">
      <c r="A2" s="276" t="s">
        <v>31</v>
      </c>
      <c r="B2" s="445">
        <f>'1. key ratios '!B2</f>
        <v>45473</v>
      </c>
      <c r="F2" s="327"/>
      <c r="G2" s="327"/>
      <c r="I2" s="327"/>
      <c r="J2" s="327"/>
      <c r="K2" s="327"/>
      <c r="L2" s="327"/>
    </row>
    <row r="3" spans="1:12">
      <c r="A3" s="277" t="s">
        <v>500</v>
      </c>
      <c r="F3" s="327"/>
      <c r="G3" s="327"/>
      <c r="I3" s="327"/>
      <c r="J3" s="327"/>
      <c r="K3" s="327"/>
      <c r="L3" s="327"/>
    </row>
    <row r="4" spans="1:12">
      <c r="F4" s="327"/>
      <c r="G4" s="327"/>
      <c r="I4" s="327"/>
      <c r="J4" s="327"/>
      <c r="K4" s="327"/>
      <c r="L4" s="327"/>
    </row>
    <row r="5" spans="1:12" ht="37.5" customHeight="1">
      <c r="A5" s="729" t="s">
        <v>517</v>
      </c>
      <c r="B5" s="730"/>
      <c r="C5" s="775" t="s">
        <v>501</v>
      </c>
      <c r="D5" s="776"/>
      <c r="E5" s="776"/>
      <c r="F5" s="776"/>
      <c r="G5" s="776"/>
      <c r="H5" s="775" t="s">
        <v>661</v>
      </c>
      <c r="I5" s="777"/>
      <c r="J5" s="777"/>
      <c r="K5" s="777"/>
      <c r="L5" s="778"/>
    </row>
    <row r="6" spans="1:12" ht="39.6" customHeight="1">
      <c r="A6" s="733"/>
      <c r="B6" s="734"/>
      <c r="C6" s="279"/>
      <c r="D6" s="325" t="s">
        <v>682</v>
      </c>
      <c r="E6" s="325" t="s">
        <v>681</v>
      </c>
      <c r="F6" s="325" t="s">
        <v>680</v>
      </c>
      <c r="G6" s="325" t="s">
        <v>679</v>
      </c>
      <c r="H6" s="345"/>
      <c r="I6" s="325" t="s">
        <v>682</v>
      </c>
      <c r="J6" s="325" t="s">
        <v>681</v>
      </c>
      <c r="K6" s="325" t="s">
        <v>680</v>
      </c>
      <c r="L6" s="325" t="s">
        <v>679</v>
      </c>
    </row>
    <row r="7" spans="1:12">
      <c r="A7" s="316">
        <v>1</v>
      </c>
      <c r="B7" s="331" t="s">
        <v>520</v>
      </c>
      <c r="C7" s="406">
        <v>7919653.7167684324</v>
      </c>
      <c r="D7" s="406">
        <v>7141576.4927033773</v>
      </c>
      <c r="E7" s="406">
        <v>12965.34</v>
      </c>
      <c r="F7" s="406">
        <v>765111.88406505599</v>
      </c>
      <c r="G7" s="406">
        <v>0</v>
      </c>
      <c r="H7" s="406">
        <v>362433.58678857551</v>
      </c>
      <c r="I7" s="406">
        <v>264213.73025571497</v>
      </c>
      <c r="J7" s="406">
        <v>25.921848732010627</v>
      </c>
      <c r="K7" s="406">
        <v>98193.934684128617</v>
      </c>
      <c r="L7" s="406">
        <v>0</v>
      </c>
    </row>
    <row r="8" spans="1:12">
      <c r="A8" s="316">
        <v>2</v>
      </c>
      <c r="B8" s="331" t="s">
        <v>433</v>
      </c>
      <c r="C8" s="406">
        <v>15951277.225840038</v>
      </c>
      <c r="D8" s="406">
        <v>15694992.461007716</v>
      </c>
      <c r="E8" s="406">
        <v>6971.2699999999995</v>
      </c>
      <c r="F8" s="406">
        <v>249313.49483231912</v>
      </c>
      <c r="G8" s="406">
        <v>0</v>
      </c>
      <c r="H8" s="406">
        <v>212222.43647383517</v>
      </c>
      <c r="I8" s="406">
        <v>207435.21027184036</v>
      </c>
      <c r="J8" s="406">
        <v>697.12699999999995</v>
      </c>
      <c r="K8" s="406">
        <v>4090.0992019948053</v>
      </c>
      <c r="L8" s="406">
        <v>0</v>
      </c>
    </row>
    <row r="9" spans="1:12">
      <c r="A9" s="316">
        <v>3</v>
      </c>
      <c r="B9" s="331" t="s">
        <v>434</v>
      </c>
      <c r="C9" s="406">
        <v>0</v>
      </c>
      <c r="D9" s="406">
        <v>0</v>
      </c>
      <c r="E9" s="406">
        <v>0</v>
      </c>
      <c r="F9" s="406">
        <v>0</v>
      </c>
      <c r="G9" s="406">
        <v>0</v>
      </c>
      <c r="H9" s="406">
        <v>0</v>
      </c>
      <c r="I9" s="406">
        <v>0</v>
      </c>
      <c r="J9" s="406">
        <v>0</v>
      </c>
      <c r="K9" s="406">
        <v>0</v>
      </c>
      <c r="L9" s="406">
        <v>0</v>
      </c>
    </row>
    <row r="10" spans="1:12">
      <c r="A10" s="316">
        <v>4</v>
      </c>
      <c r="B10" s="331" t="s">
        <v>521</v>
      </c>
      <c r="C10" s="406">
        <v>98206447.401508451</v>
      </c>
      <c r="D10" s="406">
        <v>55414679.732053809</v>
      </c>
      <c r="E10" s="406">
        <v>9800629.3437288497</v>
      </c>
      <c r="F10" s="406">
        <v>32991138.325725771</v>
      </c>
      <c r="G10" s="406">
        <v>0</v>
      </c>
      <c r="H10" s="406">
        <v>8332188.5183908241</v>
      </c>
      <c r="I10" s="406">
        <v>263484.17417587427</v>
      </c>
      <c r="J10" s="406">
        <v>45283.250160000003</v>
      </c>
      <c r="K10" s="406">
        <v>8023421.0940549485</v>
      </c>
      <c r="L10" s="406">
        <v>0</v>
      </c>
    </row>
    <row r="11" spans="1:12">
      <c r="A11" s="316">
        <v>5</v>
      </c>
      <c r="B11" s="331" t="s">
        <v>435</v>
      </c>
      <c r="C11" s="406">
        <v>84520418.223639563</v>
      </c>
      <c r="D11" s="406">
        <v>60925577.606722683</v>
      </c>
      <c r="E11" s="406">
        <v>7023101.1992518976</v>
      </c>
      <c r="F11" s="406">
        <v>16571739.417665001</v>
      </c>
      <c r="G11" s="406">
        <v>0</v>
      </c>
      <c r="H11" s="406">
        <v>5612569.7489408366</v>
      </c>
      <c r="I11" s="406">
        <v>114642.83706589715</v>
      </c>
      <c r="J11" s="406">
        <v>790605.89371262805</v>
      </c>
      <c r="K11" s="406">
        <v>4707321.0181623101</v>
      </c>
      <c r="L11" s="406">
        <v>0</v>
      </c>
    </row>
    <row r="12" spans="1:12">
      <c r="A12" s="316">
        <v>6</v>
      </c>
      <c r="B12" s="331" t="s">
        <v>436</v>
      </c>
      <c r="C12" s="406">
        <v>31508598.950425223</v>
      </c>
      <c r="D12" s="406">
        <v>31507729.66042522</v>
      </c>
      <c r="E12" s="406">
        <v>0</v>
      </c>
      <c r="F12" s="406">
        <v>869.29</v>
      </c>
      <c r="G12" s="406">
        <v>0</v>
      </c>
      <c r="H12" s="406">
        <v>57585.757407313955</v>
      </c>
      <c r="I12" s="406">
        <v>56716.467407313961</v>
      </c>
      <c r="J12" s="406">
        <v>0</v>
      </c>
      <c r="K12" s="406">
        <v>869.29</v>
      </c>
      <c r="L12" s="406">
        <v>0</v>
      </c>
    </row>
    <row r="13" spans="1:12">
      <c r="A13" s="316">
        <v>7</v>
      </c>
      <c r="B13" s="331" t="s">
        <v>437</v>
      </c>
      <c r="C13" s="406">
        <v>17470090.586418111</v>
      </c>
      <c r="D13" s="406">
        <v>6666935.5168791851</v>
      </c>
      <c r="E13" s="406">
        <v>4755453.01792992</v>
      </c>
      <c r="F13" s="406">
        <v>6047702.0516090002</v>
      </c>
      <c r="G13" s="406">
        <v>0</v>
      </c>
      <c r="H13" s="406">
        <v>1168815.1827339684</v>
      </c>
      <c r="I13" s="406">
        <v>4782.1110583693753</v>
      </c>
      <c r="J13" s="406">
        <v>77385.482415001417</v>
      </c>
      <c r="K13" s="406">
        <v>1086647.5892605979</v>
      </c>
      <c r="L13" s="406">
        <v>0</v>
      </c>
    </row>
    <row r="14" spans="1:12">
      <c r="A14" s="316">
        <v>8</v>
      </c>
      <c r="B14" s="331" t="s">
        <v>438</v>
      </c>
      <c r="C14" s="406">
        <v>4194466.1789192334</v>
      </c>
      <c r="D14" s="406">
        <v>3923290.241131607</v>
      </c>
      <c r="E14" s="406">
        <v>0</v>
      </c>
      <c r="F14" s="406">
        <v>271175.93778762699</v>
      </c>
      <c r="G14" s="406">
        <v>0</v>
      </c>
      <c r="H14" s="406">
        <v>28875.974334434602</v>
      </c>
      <c r="I14" s="406">
        <v>27520.094645496451</v>
      </c>
      <c r="J14" s="406">
        <v>0</v>
      </c>
      <c r="K14" s="406">
        <v>1355.8796889381529</v>
      </c>
      <c r="L14" s="406">
        <v>0</v>
      </c>
    </row>
    <row r="15" spans="1:12">
      <c r="A15" s="316">
        <v>9</v>
      </c>
      <c r="B15" s="331" t="s">
        <v>439</v>
      </c>
      <c r="C15" s="406">
        <v>161835878.65952918</v>
      </c>
      <c r="D15" s="406">
        <v>150385340.8825624</v>
      </c>
      <c r="E15" s="406">
        <v>5761513.6884984216</v>
      </c>
      <c r="F15" s="406">
        <v>5689024.0884683281</v>
      </c>
      <c r="G15" s="406">
        <v>0</v>
      </c>
      <c r="H15" s="406">
        <v>2767990.9628103576</v>
      </c>
      <c r="I15" s="406">
        <v>1355466.2101226458</v>
      </c>
      <c r="J15" s="406">
        <v>27144.938931554228</v>
      </c>
      <c r="K15" s="406">
        <v>1385379.8137561567</v>
      </c>
      <c r="L15" s="406">
        <v>0</v>
      </c>
    </row>
    <row r="16" spans="1:12">
      <c r="A16" s="316">
        <v>10</v>
      </c>
      <c r="B16" s="331" t="s">
        <v>440</v>
      </c>
      <c r="C16" s="406">
        <v>5490055.6297315648</v>
      </c>
      <c r="D16" s="406">
        <v>5468449.579731565</v>
      </c>
      <c r="E16" s="406">
        <v>21606.05</v>
      </c>
      <c r="F16" s="406">
        <v>0</v>
      </c>
      <c r="G16" s="406">
        <v>0</v>
      </c>
      <c r="H16" s="406">
        <v>1962.5866557282254</v>
      </c>
      <c r="I16" s="406">
        <v>1920.6475909852954</v>
      </c>
      <c r="J16" s="406">
        <v>41.939064742930313</v>
      </c>
      <c r="K16" s="406">
        <v>0</v>
      </c>
      <c r="L16" s="406">
        <v>0</v>
      </c>
    </row>
    <row r="17" spans="1:12">
      <c r="A17" s="316">
        <v>11</v>
      </c>
      <c r="B17" s="331" t="s">
        <v>441</v>
      </c>
      <c r="C17" s="406">
        <v>722104.89073021093</v>
      </c>
      <c r="D17" s="406">
        <v>722104.89073021093</v>
      </c>
      <c r="E17" s="406">
        <v>0</v>
      </c>
      <c r="F17" s="406">
        <v>0</v>
      </c>
      <c r="G17" s="406">
        <v>0</v>
      </c>
      <c r="H17" s="406">
        <v>145.66273122598943</v>
      </c>
      <c r="I17" s="406">
        <v>145.66273122598943</v>
      </c>
      <c r="J17" s="406">
        <v>0</v>
      </c>
      <c r="K17" s="406">
        <v>0</v>
      </c>
      <c r="L17" s="406">
        <v>0</v>
      </c>
    </row>
    <row r="18" spans="1:12">
      <c r="A18" s="316">
        <v>12</v>
      </c>
      <c r="B18" s="331" t="s">
        <v>442</v>
      </c>
      <c r="C18" s="406">
        <v>32806950.95130739</v>
      </c>
      <c r="D18" s="406">
        <v>7340791.8517150003</v>
      </c>
      <c r="E18" s="406">
        <v>0</v>
      </c>
      <c r="F18" s="406">
        <v>25466159.099592395</v>
      </c>
      <c r="G18" s="406">
        <v>0</v>
      </c>
      <c r="H18" s="406">
        <v>9092451.5362381525</v>
      </c>
      <c r="I18" s="406">
        <v>20370.661507066925</v>
      </c>
      <c r="J18" s="406">
        <v>0</v>
      </c>
      <c r="K18" s="406">
        <v>9072080.8747310862</v>
      </c>
      <c r="L18" s="406">
        <v>0</v>
      </c>
    </row>
    <row r="19" spans="1:12">
      <c r="A19" s="316">
        <v>13</v>
      </c>
      <c r="B19" s="331" t="s">
        <v>443</v>
      </c>
      <c r="C19" s="406">
        <v>31174188.814061079</v>
      </c>
      <c r="D19" s="406">
        <v>27701041.73417386</v>
      </c>
      <c r="E19" s="406">
        <v>144898.69</v>
      </c>
      <c r="F19" s="406">
        <v>3328248.3898872212</v>
      </c>
      <c r="G19" s="406">
        <v>0</v>
      </c>
      <c r="H19" s="406">
        <v>1110417.5171542242</v>
      </c>
      <c r="I19" s="406">
        <v>365702.71089357696</v>
      </c>
      <c r="J19" s="406">
        <v>4526.0581171552085</v>
      </c>
      <c r="K19" s="406">
        <v>740188.7481434925</v>
      </c>
      <c r="L19" s="406">
        <v>0</v>
      </c>
    </row>
    <row r="20" spans="1:12">
      <c r="A20" s="316">
        <v>14</v>
      </c>
      <c r="B20" s="331" t="s">
        <v>444</v>
      </c>
      <c r="C20" s="406">
        <v>41126790.486126088</v>
      </c>
      <c r="D20" s="406">
        <v>15574316.766531141</v>
      </c>
      <c r="E20" s="406">
        <v>3028834.0698812427</v>
      </c>
      <c r="F20" s="406">
        <v>21892541.178844716</v>
      </c>
      <c r="G20" s="406">
        <v>631098.47086899995</v>
      </c>
      <c r="H20" s="406">
        <v>539894.91792795667</v>
      </c>
      <c r="I20" s="406">
        <v>43794.934801557392</v>
      </c>
      <c r="J20" s="406">
        <v>5898.3414232654377</v>
      </c>
      <c r="K20" s="406">
        <v>487046.14934878901</v>
      </c>
      <c r="L20" s="406">
        <v>3155.4923543450586</v>
      </c>
    </row>
    <row r="21" spans="1:12">
      <c r="A21" s="316">
        <v>15</v>
      </c>
      <c r="B21" s="331" t="s">
        <v>445</v>
      </c>
      <c r="C21" s="406">
        <v>2310721.6153120152</v>
      </c>
      <c r="D21" s="406">
        <v>1856407.996711015</v>
      </c>
      <c r="E21" s="406">
        <v>0</v>
      </c>
      <c r="F21" s="406">
        <v>454313.61860099999</v>
      </c>
      <c r="G21" s="406">
        <v>0</v>
      </c>
      <c r="H21" s="406">
        <v>87878.253555082512</v>
      </c>
      <c r="I21" s="406">
        <v>4211.5748663442828</v>
      </c>
      <c r="J21" s="406">
        <v>0</v>
      </c>
      <c r="K21" s="406">
        <v>83666.678688738233</v>
      </c>
      <c r="L21" s="406">
        <v>0</v>
      </c>
    </row>
    <row r="22" spans="1:12">
      <c r="A22" s="316">
        <v>16</v>
      </c>
      <c r="B22" s="331" t="s">
        <v>446</v>
      </c>
      <c r="C22" s="406">
        <v>79922685.902228817</v>
      </c>
      <c r="D22" s="406">
        <v>79922685.902228817</v>
      </c>
      <c r="E22" s="406">
        <v>0</v>
      </c>
      <c r="F22" s="406">
        <v>0</v>
      </c>
      <c r="G22" s="406">
        <v>0</v>
      </c>
      <c r="H22" s="406">
        <v>209045.35556</v>
      </c>
      <c r="I22" s="406">
        <v>209045.35556</v>
      </c>
      <c r="J22" s="406">
        <v>0</v>
      </c>
      <c r="K22" s="406">
        <v>0</v>
      </c>
      <c r="L22" s="406">
        <v>0</v>
      </c>
    </row>
    <row r="23" spans="1:12">
      <c r="A23" s="316">
        <v>17</v>
      </c>
      <c r="B23" s="331" t="s">
        <v>524</v>
      </c>
      <c r="C23" s="406">
        <v>18475102.642107476</v>
      </c>
      <c r="D23" s="406">
        <v>18475102.642107476</v>
      </c>
      <c r="E23" s="406">
        <v>0</v>
      </c>
      <c r="F23" s="406">
        <v>0</v>
      </c>
      <c r="G23" s="406">
        <v>0</v>
      </c>
      <c r="H23" s="406">
        <v>15984.205651194052</v>
      </c>
      <c r="I23" s="406">
        <v>15984.205651194052</v>
      </c>
      <c r="J23" s="406">
        <v>0</v>
      </c>
      <c r="K23" s="406">
        <v>0</v>
      </c>
      <c r="L23" s="406">
        <v>0</v>
      </c>
    </row>
    <row r="24" spans="1:12">
      <c r="A24" s="316">
        <v>18</v>
      </c>
      <c r="B24" s="331" t="s">
        <v>447</v>
      </c>
      <c r="C24" s="406">
        <v>3444206.0884374888</v>
      </c>
      <c r="D24" s="406">
        <v>1022092.4926914891</v>
      </c>
      <c r="E24" s="406">
        <v>0</v>
      </c>
      <c r="F24" s="406">
        <v>2422113.5957459998</v>
      </c>
      <c r="G24" s="406">
        <v>0</v>
      </c>
      <c r="H24" s="406">
        <v>711909.61867573357</v>
      </c>
      <c r="I24" s="406">
        <v>1407.6756657335072</v>
      </c>
      <c r="J24" s="406">
        <v>0</v>
      </c>
      <c r="K24" s="406">
        <v>710501.94301000005</v>
      </c>
      <c r="L24" s="406">
        <v>0</v>
      </c>
    </row>
    <row r="25" spans="1:12">
      <c r="A25" s="316">
        <v>19</v>
      </c>
      <c r="B25" s="331" t="s">
        <v>448</v>
      </c>
      <c r="C25" s="406">
        <v>17867035.426286064</v>
      </c>
      <c r="D25" s="406">
        <v>17867035.426286064</v>
      </c>
      <c r="E25" s="406">
        <v>0</v>
      </c>
      <c r="F25" s="406">
        <v>0</v>
      </c>
      <c r="G25" s="406">
        <v>0</v>
      </c>
      <c r="H25" s="406">
        <v>149778.50384709868</v>
      </c>
      <c r="I25" s="406">
        <v>149778.50384709868</v>
      </c>
      <c r="J25" s="406">
        <v>0</v>
      </c>
      <c r="K25" s="406">
        <v>0</v>
      </c>
      <c r="L25" s="406">
        <v>0</v>
      </c>
    </row>
    <row r="26" spans="1:12">
      <c r="A26" s="316">
        <v>20</v>
      </c>
      <c r="B26" s="331" t="s">
        <v>523</v>
      </c>
      <c r="C26" s="406">
        <v>29793797.320289847</v>
      </c>
      <c r="D26" s="406">
        <v>29521346.578047309</v>
      </c>
      <c r="E26" s="406">
        <v>272450.7422425382</v>
      </c>
      <c r="F26" s="406">
        <v>0</v>
      </c>
      <c r="G26" s="406">
        <v>0</v>
      </c>
      <c r="H26" s="406">
        <v>634897.25775044051</v>
      </c>
      <c r="I26" s="406">
        <v>634349.94361442106</v>
      </c>
      <c r="J26" s="406">
        <v>547.31413601936731</v>
      </c>
      <c r="K26" s="406">
        <v>0</v>
      </c>
      <c r="L26" s="406">
        <v>0</v>
      </c>
    </row>
    <row r="27" spans="1:12">
      <c r="A27" s="316">
        <v>21</v>
      </c>
      <c r="B27" s="331" t="s">
        <v>449</v>
      </c>
      <c r="C27" s="406">
        <v>2134903.1407081038</v>
      </c>
      <c r="D27" s="406">
        <v>2134674.9395081038</v>
      </c>
      <c r="E27" s="406">
        <v>0</v>
      </c>
      <c r="F27" s="406">
        <v>228.2012</v>
      </c>
      <c r="G27" s="406">
        <v>0</v>
      </c>
      <c r="H27" s="406">
        <v>3766.7058073214921</v>
      </c>
      <c r="I27" s="406">
        <v>3538.5046073214921</v>
      </c>
      <c r="J27" s="406">
        <v>0</v>
      </c>
      <c r="K27" s="406">
        <v>228.2012</v>
      </c>
      <c r="L27" s="406">
        <v>0</v>
      </c>
    </row>
    <row r="28" spans="1:12">
      <c r="A28" s="316">
        <v>22</v>
      </c>
      <c r="B28" s="331" t="s">
        <v>450</v>
      </c>
      <c r="C28" s="406">
        <v>52103739.602309503</v>
      </c>
      <c r="D28" s="406">
        <v>33642284.891693629</v>
      </c>
      <c r="E28" s="406">
        <v>0</v>
      </c>
      <c r="F28" s="406">
        <v>18461454.710615888</v>
      </c>
      <c r="G28" s="406">
        <v>0</v>
      </c>
      <c r="H28" s="406">
        <v>17026261.596489318</v>
      </c>
      <c r="I28" s="406">
        <v>900.31450000081475</v>
      </c>
      <c r="J28" s="406">
        <v>0</v>
      </c>
      <c r="K28" s="406">
        <v>17025361.281989317</v>
      </c>
      <c r="L28" s="406">
        <v>0</v>
      </c>
    </row>
    <row r="29" spans="1:12">
      <c r="A29" s="316">
        <v>23</v>
      </c>
      <c r="B29" s="331" t="s">
        <v>451</v>
      </c>
      <c r="C29" s="406">
        <v>88641076.482515633</v>
      </c>
      <c r="D29" s="406">
        <v>79620311.148506254</v>
      </c>
      <c r="E29" s="406">
        <v>1813219.0765446371</v>
      </c>
      <c r="F29" s="406">
        <v>7207546.2574647535</v>
      </c>
      <c r="G29" s="406">
        <v>0</v>
      </c>
      <c r="H29" s="406">
        <v>900220.87235644658</v>
      </c>
      <c r="I29" s="406">
        <v>597721.44468796335</v>
      </c>
      <c r="J29" s="406">
        <v>6574.2499573917339</v>
      </c>
      <c r="K29" s="406">
        <v>295925.17771109164</v>
      </c>
      <c r="L29" s="406">
        <v>0</v>
      </c>
    </row>
    <row r="30" spans="1:12">
      <c r="A30" s="316">
        <v>24</v>
      </c>
      <c r="B30" s="331" t="s">
        <v>522</v>
      </c>
      <c r="C30" s="406">
        <v>36539392.667720526</v>
      </c>
      <c r="D30" s="406">
        <v>15841370.845386965</v>
      </c>
      <c r="E30" s="406">
        <v>15009736.748313572</v>
      </c>
      <c r="F30" s="406">
        <v>5688285.0740200002</v>
      </c>
      <c r="G30" s="406">
        <v>0</v>
      </c>
      <c r="H30" s="406">
        <v>1131530.1983132537</v>
      </c>
      <c r="I30" s="406">
        <v>9825.3452621999295</v>
      </c>
      <c r="J30" s="406">
        <v>43010.207001783849</v>
      </c>
      <c r="K30" s="406">
        <v>1078694.6460492697</v>
      </c>
      <c r="L30" s="406">
        <v>0</v>
      </c>
    </row>
    <row r="31" spans="1:12">
      <c r="A31" s="316">
        <v>25</v>
      </c>
      <c r="B31" s="331" t="s">
        <v>452</v>
      </c>
      <c r="C31" s="406">
        <v>60202230.137876414</v>
      </c>
      <c r="D31" s="406">
        <v>52393761.46165093</v>
      </c>
      <c r="E31" s="406">
        <v>1277113.9121504901</v>
      </c>
      <c r="F31" s="406">
        <v>5763979.6206679996</v>
      </c>
      <c r="G31" s="406">
        <v>767375.143407</v>
      </c>
      <c r="H31" s="406">
        <v>2265119.6739333263</v>
      </c>
      <c r="I31" s="406">
        <v>177646.36789233977</v>
      </c>
      <c r="J31" s="406">
        <v>4605.0022799301551</v>
      </c>
      <c r="K31" s="406">
        <v>2081026.2235509157</v>
      </c>
      <c r="L31" s="406">
        <v>1842.0802101446852</v>
      </c>
    </row>
    <row r="32" spans="1:12">
      <c r="A32" s="316">
        <v>26</v>
      </c>
      <c r="B32" s="331" t="s">
        <v>519</v>
      </c>
      <c r="C32" s="406">
        <v>319162.63053999958</v>
      </c>
      <c r="D32" s="406">
        <v>192332.28713999997</v>
      </c>
      <c r="E32" s="406">
        <v>8527.06</v>
      </c>
      <c r="F32" s="406">
        <v>118303.28339999987</v>
      </c>
      <c r="G32" s="406">
        <v>0</v>
      </c>
      <c r="H32" s="406">
        <v>121675.84014279991</v>
      </c>
      <c r="I32" s="406">
        <v>3846.6457428000003</v>
      </c>
      <c r="J32" s="406">
        <v>852.70600000000013</v>
      </c>
      <c r="K32" s="406">
        <v>116976.48839999987</v>
      </c>
      <c r="L32" s="406">
        <v>0</v>
      </c>
    </row>
    <row r="33" spans="1:13">
      <c r="A33" s="316">
        <v>27</v>
      </c>
      <c r="B33" s="371" t="s">
        <v>64</v>
      </c>
      <c r="C33" s="411">
        <f>SUM(C7:C32)</f>
        <v>924680975.37133646</v>
      </c>
      <c r="D33" s="411">
        <f t="shared" ref="D33:L33" si="0">SUM(D7:D32)</f>
        <v>720956234.02832592</v>
      </c>
      <c r="E33" s="411">
        <f t="shared" si="0"/>
        <v>48937020.208541572</v>
      </c>
      <c r="F33" s="411">
        <f t="shared" si="0"/>
        <v>153389247.52019307</v>
      </c>
      <c r="G33" s="411">
        <f t="shared" si="0"/>
        <v>1398473.6142759998</v>
      </c>
      <c r="H33" s="411">
        <f t="shared" si="0"/>
        <v>52545622.470669448</v>
      </c>
      <c r="I33" s="411">
        <f t="shared" si="0"/>
        <v>4534451.3344249818</v>
      </c>
      <c r="J33" s="411">
        <f t="shared" si="0"/>
        <v>1007198.4320482042</v>
      </c>
      <c r="K33" s="411">
        <f t="shared" si="0"/>
        <v>46998975.131631777</v>
      </c>
      <c r="L33" s="411">
        <f t="shared" si="0"/>
        <v>4997.5725644897439</v>
      </c>
    </row>
    <row r="35" spans="1:13">
      <c r="B35" s="370"/>
      <c r="C35" s="450"/>
      <c r="D35" s="450"/>
      <c r="E35" s="450"/>
      <c r="F35" s="450"/>
      <c r="G35" s="450"/>
      <c r="H35" s="450"/>
      <c r="I35" s="450"/>
      <c r="J35" s="450"/>
      <c r="K35" s="450"/>
      <c r="L35" s="450"/>
      <c r="M35" s="450"/>
    </row>
    <row r="36" spans="1:13">
      <c r="C36" s="450"/>
      <c r="D36" s="450"/>
      <c r="E36" s="450"/>
      <c r="F36" s="450"/>
      <c r="G36" s="450"/>
      <c r="H36" s="450"/>
      <c r="I36" s="450"/>
      <c r="J36" s="450"/>
      <c r="K36" s="450"/>
      <c r="L36" s="450"/>
      <c r="M36" s="450"/>
    </row>
    <row r="37" spans="1:13">
      <c r="C37" s="450"/>
      <c r="D37" s="450"/>
      <c r="E37" s="450"/>
      <c r="F37" s="450"/>
      <c r="G37" s="450"/>
      <c r="H37" s="450"/>
      <c r="I37" s="450"/>
      <c r="J37" s="450"/>
      <c r="K37" s="450"/>
      <c r="L37" s="450"/>
      <c r="M37" s="450"/>
    </row>
    <row r="38" spans="1:13">
      <c r="C38" s="450"/>
      <c r="D38" s="450"/>
      <c r="E38" s="450"/>
      <c r="F38" s="450"/>
      <c r="G38" s="450"/>
      <c r="H38" s="450"/>
      <c r="I38" s="450"/>
      <c r="J38" s="450"/>
      <c r="K38" s="450"/>
      <c r="L38" s="450"/>
      <c r="M38" s="450"/>
    </row>
    <row r="39" spans="1:13">
      <c r="C39" s="450"/>
      <c r="D39" s="450"/>
      <c r="E39" s="450"/>
      <c r="F39" s="450"/>
      <c r="G39" s="450"/>
      <c r="H39" s="450"/>
      <c r="I39" s="450"/>
      <c r="J39" s="450"/>
      <c r="K39" s="450"/>
      <c r="L39" s="450"/>
      <c r="M39" s="450"/>
    </row>
    <row r="40" spans="1:13">
      <c r="C40" s="450"/>
      <c r="D40" s="450"/>
      <c r="E40" s="450"/>
      <c r="F40" s="450"/>
      <c r="G40" s="450"/>
      <c r="H40" s="450"/>
      <c r="I40" s="450"/>
      <c r="J40" s="450"/>
      <c r="K40" s="450"/>
      <c r="L40" s="450"/>
      <c r="M40" s="450"/>
    </row>
    <row r="41" spans="1:13">
      <c r="C41" s="450"/>
      <c r="D41" s="450"/>
      <c r="E41" s="450"/>
      <c r="F41" s="450"/>
      <c r="G41" s="450"/>
      <c r="H41" s="450"/>
      <c r="I41" s="450"/>
      <c r="J41" s="450"/>
      <c r="K41" s="450"/>
      <c r="L41" s="450"/>
      <c r="M41" s="450"/>
    </row>
    <row r="42" spans="1:13">
      <c r="C42" s="450"/>
      <c r="D42" s="450"/>
      <c r="E42" s="450"/>
      <c r="F42" s="450"/>
      <c r="G42" s="450"/>
      <c r="H42" s="450"/>
      <c r="I42" s="450"/>
      <c r="J42" s="450"/>
      <c r="K42" s="450"/>
      <c r="L42" s="450"/>
      <c r="M42" s="450"/>
    </row>
    <row r="43" spans="1:13">
      <c r="C43" s="450"/>
      <c r="D43" s="450"/>
      <c r="E43" s="450"/>
      <c r="F43" s="450"/>
      <c r="G43" s="450"/>
      <c r="H43" s="450"/>
      <c r="I43" s="450"/>
      <c r="J43" s="450"/>
      <c r="K43" s="450"/>
      <c r="L43" s="450"/>
      <c r="M43" s="450"/>
    </row>
    <row r="44" spans="1:13">
      <c r="C44" s="450"/>
      <c r="D44" s="450"/>
      <c r="E44" s="450"/>
      <c r="F44" s="450"/>
      <c r="G44" s="450"/>
      <c r="H44" s="450"/>
      <c r="I44" s="450"/>
      <c r="J44" s="450"/>
      <c r="K44" s="450"/>
      <c r="L44" s="450"/>
      <c r="M44" s="450"/>
    </row>
    <row r="45" spans="1:13">
      <c r="C45" s="450"/>
      <c r="D45" s="450"/>
      <c r="E45" s="450"/>
      <c r="F45" s="450"/>
      <c r="G45" s="450"/>
      <c r="H45" s="450"/>
      <c r="I45" s="450"/>
      <c r="J45" s="450"/>
      <c r="K45" s="450"/>
      <c r="L45" s="450"/>
      <c r="M45" s="450"/>
    </row>
    <row r="46" spans="1:13">
      <c r="C46" s="450"/>
      <c r="D46" s="450"/>
      <c r="E46" s="450"/>
      <c r="F46" s="450"/>
      <c r="G46" s="450"/>
      <c r="H46" s="450"/>
      <c r="I46" s="450"/>
      <c r="J46" s="450"/>
      <c r="K46" s="450"/>
      <c r="L46" s="450"/>
      <c r="M46" s="450"/>
    </row>
    <row r="47" spans="1:13">
      <c r="C47" s="450"/>
      <c r="D47" s="450"/>
      <c r="E47" s="450"/>
      <c r="F47" s="450"/>
      <c r="G47" s="450"/>
      <c r="H47" s="450"/>
      <c r="I47" s="450"/>
      <c r="J47" s="450"/>
      <c r="K47" s="450"/>
      <c r="L47" s="450"/>
      <c r="M47" s="450"/>
    </row>
    <row r="48" spans="1:13">
      <c r="C48" s="450"/>
      <c r="D48" s="450"/>
      <c r="E48" s="450"/>
      <c r="F48" s="450"/>
      <c r="G48" s="450"/>
      <c r="H48" s="450"/>
      <c r="I48" s="450"/>
      <c r="J48" s="450"/>
      <c r="K48" s="450"/>
      <c r="L48" s="450"/>
      <c r="M48" s="450"/>
    </row>
    <row r="49" spans="3:13">
      <c r="C49" s="450"/>
      <c r="D49" s="450"/>
      <c r="E49" s="450"/>
      <c r="F49" s="450"/>
      <c r="G49" s="450"/>
      <c r="H49" s="450"/>
      <c r="I49" s="450"/>
      <c r="J49" s="450"/>
      <c r="K49" s="450"/>
      <c r="L49" s="450"/>
      <c r="M49" s="450"/>
    </row>
    <row r="50" spans="3:13">
      <c r="C50" s="450"/>
      <c r="D50" s="450"/>
      <c r="E50" s="450"/>
      <c r="F50" s="450"/>
      <c r="G50" s="450"/>
      <c r="H50" s="450"/>
      <c r="I50" s="450"/>
      <c r="J50" s="450"/>
      <c r="K50" s="450"/>
      <c r="L50" s="450"/>
      <c r="M50" s="450"/>
    </row>
    <row r="51" spans="3:13">
      <c r="C51" s="450"/>
      <c r="D51" s="450"/>
      <c r="E51" s="450"/>
      <c r="F51" s="450"/>
      <c r="G51" s="450"/>
      <c r="H51" s="450"/>
      <c r="I51" s="450"/>
      <c r="J51" s="450"/>
      <c r="K51" s="450"/>
      <c r="L51" s="450"/>
      <c r="M51" s="450"/>
    </row>
    <row r="52" spans="3:13">
      <c r="C52" s="450"/>
      <c r="D52" s="450"/>
      <c r="E52" s="450"/>
      <c r="F52" s="450"/>
      <c r="G52" s="450"/>
      <c r="H52" s="450"/>
      <c r="I52" s="450"/>
      <c r="J52" s="450"/>
      <c r="K52" s="450"/>
      <c r="L52" s="450"/>
      <c r="M52" s="450"/>
    </row>
    <row r="53" spans="3:13">
      <c r="C53" s="450"/>
      <c r="D53" s="450"/>
      <c r="E53" s="450"/>
      <c r="F53" s="450"/>
      <c r="G53" s="450"/>
      <c r="H53" s="450"/>
      <c r="I53" s="450"/>
      <c r="J53" s="450"/>
      <c r="K53" s="450"/>
      <c r="L53" s="450"/>
      <c r="M53" s="450"/>
    </row>
    <row r="54" spans="3:13">
      <c r="C54" s="450"/>
      <c r="D54" s="450"/>
      <c r="E54" s="450"/>
      <c r="F54" s="450"/>
      <c r="G54" s="450"/>
      <c r="H54" s="450"/>
      <c r="I54" s="450"/>
      <c r="J54" s="450"/>
      <c r="K54" s="450"/>
      <c r="L54" s="450"/>
      <c r="M54" s="450"/>
    </row>
    <row r="55" spans="3:13">
      <c r="C55" s="450"/>
      <c r="D55" s="450"/>
      <c r="E55" s="450"/>
      <c r="F55" s="450"/>
      <c r="G55" s="450"/>
      <c r="H55" s="450"/>
      <c r="I55" s="450"/>
      <c r="J55" s="450"/>
      <c r="K55" s="450"/>
      <c r="L55" s="450"/>
      <c r="M55" s="450"/>
    </row>
    <row r="56" spans="3:13">
      <c r="C56" s="450"/>
      <c r="D56" s="450"/>
      <c r="E56" s="450"/>
      <c r="F56" s="450"/>
      <c r="G56" s="450"/>
      <c r="H56" s="450"/>
      <c r="I56" s="450"/>
      <c r="J56" s="450"/>
      <c r="K56" s="450"/>
      <c r="L56" s="450"/>
      <c r="M56" s="450"/>
    </row>
    <row r="57" spans="3:13">
      <c r="C57" s="450"/>
      <c r="D57" s="450"/>
      <c r="E57" s="450"/>
      <c r="F57" s="450"/>
      <c r="G57" s="450"/>
      <c r="H57" s="450"/>
      <c r="I57" s="450"/>
      <c r="J57" s="450"/>
      <c r="K57" s="450"/>
      <c r="L57" s="450"/>
      <c r="M57" s="450"/>
    </row>
    <row r="58" spans="3:13">
      <c r="C58" s="450"/>
      <c r="D58" s="450"/>
      <c r="E58" s="450"/>
      <c r="F58" s="450"/>
      <c r="G58" s="450"/>
      <c r="H58" s="450"/>
      <c r="I58" s="450"/>
      <c r="J58" s="450"/>
      <c r="K58" s="450"/>
      <c r="L58" s="450"/>
      <c r="M58" s="450"/>
    </row>
    <row r="59" spans="3:13">
      <c r="C59" s="450"/>
      <c r="D59" s="450"/>
      <c r="E59" s="450"/>
      <c r="F59" s="450"/>
      <c r="G59" s="450"/>
      <c r="H59" s="450"/>
      <c r="I59" s="450"/>
      <c r="J59" s="450"/>
      <c r="K59" s="450"/>
      <c r="L59" s="450"/>
      <c r="M59" s="450"/>
    </row>
    <row r="60" spans="3:13">
      <c r="C60" s="450"/>
      <c r="D60" s="450"/>
      <c r="E60" s="450"/>
      <c r="F60" s="450"/>
      <c r="G60" s="450"/>
      <c r="H60" s="450"/>
      <c r="I60" s="450"/>
      <c r="J60" s="450"/>
      <c r="K60" s="450"/>
      <c r="L60" s="450"/>
      <c r="M60" s="450"/>
    </row>
    <row r="61" spans="3:13">
      <c r="C61" s="450"/>
      <c r="D61" s="450"/>
      <c r="E61" s="450"/>
      <c r="F61" s="450"/>
      <c r="G61" s="450"/>
      <c r="H61" s="450"/>
      <c r="I61" s="450"/>
      <c r="J61" s="450"/>
      <c r="K61" s="450"/>
      <c r="L61" s="450"/>
      <c r="M61" s="450"/>
    </row>
    <row r="62" spans="3:13">
      <c r="C62" s="450"/>
      <c r="D62" s="450"/>
      <c r="E62" s="450"/>
      <c r="F62" s="450"/>
      <c r="G62" s="450"/>
      <c r="H62" s="450"/>
      <c r="I62" s="450"/>
      <c r="J62" s="450"/>
      <c r="K62" s="450"/>
      <c r="L62" s="450"/>
    </row>
    <row r="63" spans="3:13">
      <c r="C63" s="450"/>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23"/>
  <sheetViews>
    <sheetView showGridLines="0" zoomScale="90" zoomScaleNormal="90" workbookViewId="0"/>
  </sheetViews>
  <sheetFormatPr defaultColWidth="8.7109375" defaultRowHeight="12"/>
  <cols>
    <col min="1" max="1" width="11.85546875" style="372" bestFit="1" customWidth="1"/>
    <col min="2" max="2" width="68.7109375" style="372" customWidth="1"/>
    <col min="3" max="11" width="28.28515625" style="372" customWidth="1"/>
    <col min="12" max="16384" width="8.7109375" style="372"/>
  </cols>
  <sheetData>
    <row r="1" spans="1:11" s="327" customFormat="1" ht="13.5">
      <c r="A1" s="276" t="s">
        <v>30</v>
      </c>
      <c r="B1" s="314" t="str">
        <f>'Info '!C2</f>
        <v>JSC Cartu Bank</v>
      </c>
    </row>
    <row r="2" spans="1:11" s="327" customFormat="1" ht="12.75">
      <c r="A2" s="276" t="s">
        <v>31</v>
      </c>
      <c r="B2" s="445">
        <f>'1. key ratios '!B2</f>
        <v>45473</v>
      </c>
    </row>
    <row r="3" spans="1:11" s="327" customFormat="1" ht="12.75">
      <c r="A3" s="277" t="s">
        <v>502</v>
      </c>
    </row>
    <row r="4" spans="1:11">
      <c r="C4" s="376" t="s">
        <v>696</v>
      </c>
      <c r="D4" s="376" t="s">
        <v>695</v>
      </c>
      <c r="E4" s="376" t="s">
        <v>694</v>
      </c>
      <c r="F4" s="376" t="s">
        <v>693</v>
      </c>
      <c r="G4" s="376" t="s">
        <v>692</v>
      </c>
      <c r="H4" s="376" t="s">
        <v>691</v>
      </c>
      <c r="I4" s="376" t="s">
        <v>690</v>
      </c>
      <c r="J4" s="376" t="s">
        <v>689</v>
      </c>
      <c r="K4" s="376" t="s">
        <v>688</v>
      </c>
    </row>
    <row r="5" spans="1:11" ht="104.1" customHeight="1">
      <c r="A5" s="779" t="s">
        <v>687</v>
      </c>
      <c r="B5" s="780"/>
      <c r="C5" s="375" t="s">
        <v>503</v>
      </c>
      <c r="D5" s="375" t="s">
        <v>504</v>
      </c>
      <c r="E5" s="375" t="s">
        <v>505</v>
      </c>
      <c r="F5" s="375" t="s">
        <v>506</v>
      </c>
      <c r="G5" s="375" t="s">
        <v>507</v>
      </c>
      <c r="H5" s="375" t="s">
        <v>508</v>
      </c>
      <c r="I5" s="375" t="s">
        <v>509</v>
      </c>
      <c r="J5" s="375" t="s">
        <v>510</v>
      </c>
      <c r="K5" s="375" t="s">
        <v>511</v>
      </c>
    </row>
    <row r="6" spans="1:11" ht="12.75">
      <c r="A6" s="316">
        <v>1</v>
      </c>
      <c r="B6" s="316" t="s">
        <v>471</v>
      </c>
      <c r="C6" s="406">
        <v>52594340.683464602</v>
      </c>
      <c r="D6" s="406">
        <v>5270506.7700000005</v>
      </c>
      <c r="E6" s="406">
        <v>0</v>
      </c>
      <c r="F6" s="406">
        <v>0</v>
      </c>
      <c r="G6" s="406">
        <v>701177420.94351757</v>
      </c>
      <c r="H6" s="406">
        <v>18806990.455121912</v>
      </c>
      <c r="I6" s="406">
        <v>100625458.31199804</v>
      </c>
      <c r="J6" s="406">
        <v>8625728.9253222309</v>
      </c>
      <c r="K6" s="406">
        <v>37580529.281911701</v>
      </c>
    </row>
    <row r="7" spans="1:11" ht="12.75">
      <c r="A7" s="316">
        <v>2</v>
      </c>
      <c r="B7" s="316" t="s">
        <v>512</v>
      </c>
      <c r="C7" s="406">
        <v>0</v>
      </c>
      <c r="D7" s="406">
        <v>0</v>
      </c>
      <c r="E7" s="406">
        <v>0</v>
      </c>
      <c r="F7" s="406">
        <v>0</v>
      </c>
      <c r="G7" s="406">
        <v>5000000</v>
      </c>
      <c r="H7" s="406">
        <v>5065.269999999553</v>
      </c>
      <c r="I7" s="406">
        <v>21056358.179999996</v>
      </c>
      <c r="J7" s="406">
        <v>0</v>
      </c>
      <c r="K7" s="406">
        <v>8055019.6299999999</v>
      </c>
    </row>
    <row r="8" spans="1:11" ht="12.75">
      <c r="A8" s="316">
        <v>3</v>
      </c>
      <c r="B8" s="316" t="s">
        <v>479</v>
      </c>
      <c r="C8" s="406">
        <v>14867405.334333206</v>
      </c>
      <c r="D8" s="406">
        <v>0</v>
      </c>
      <c r="E8" s="406">
        <v>0</v>
      </c>
      <c r="F8" s="406">
        <v>0</v>
      </c>
      <c r="G8" s="406">
        <v>97973592.421284229</v>
      </c>
      <c r="H8" s="406">
        <v>1715226.5038020937</v>
      </c>
      <c r="I8" s="406">
        <v>40827327.3527302</v>
      </c>
      <c r="J8" s="406">
        <v>6851160.8554680487</v>
      </c>
      <c r="K8" s="406">
        <v>24543912.762082238</v>
      </c>
    </row>
    <row r="9" spans="1:11" ht="12.75">
      <c r="A9" s="316">
        <v>4</v>
      </c>
      <c r="B9" s="336" t="s">
        <v>513</v>
      </c>
      <c r="C9" s="406">
        <v>11200539.851341223</v>
      </c>
      <c r="D9" s="406">
        <v>318946.71999999997</v>
      </c>
      <c r="E9" s="406">
        <v>0</v>
      </c>
      <c r="F9" s="406">
        <v>0</v>
      </c>
      <c r="G9" s="406">
        <v>120004036.43204868</v>
      </c>
      <c r="H9" s="406">
        <v>2116061.9589240029</v>
      </c>
      <c r="I9" s="406">
        <v>5693433.6538768839</v>
      </c>
      <c r="J9" s="406">
        <v>1856586.1437140964</v>
      </c>
      <c r="K9" s="406">
        <v>13598116.374564148</v>
      </c>
    </row>
    <row r="10" spans="1:11" ht="12.75">
      <c r="A10" s="316">
        <v>5</v>
      </c>
      <c r="B10" s="336" t="s">
        <v>514</v>
      </c>
      <c r="C10" s="406">
        <v>0</v>
      </c>
      <c r="D10" s="406">
        <v>0</v>
      </c>
      <c r="E10" s="406">
        <v>0</v>
      </c>
      <c r="F10" s="406">
        <v>0</v>
      </c>
      <c r="G10" s="406">
        <v>0</v>
      </c>
      <c r="H10" s="406">
        <v>0</v>
      </c>
      <c r="I10" s="406">
        <v>0</v>
      </c>
      <c r="J10" s="406">
        <v>0</v>
      </c>
      <c r="K10" s="406">
        <v>0</v>
      </c>
    </row>
    <row r="11" spans="1:11" ht="12.75">
      <c r="A11" s="316">
        <v>6</v>
      </c>
      <c r="B11" s="336" t="s">
        <v>515</v>
      </c>
      <c r="C11" s="406">
        <v>0</v>
      </c>
      <c r="D11" s="406">
        <v>0</v>
      </c>
      <c r="E11" s="406">
        <v>0</v>
      </c>
      <c r="F11" s="406">
        <v>0</v>
      </c>
      <c r="G11" s="406">
        <v>3930514.41</v>
      </c>
      <c r="H11" s="406">
        <v>0</v>
      </c>
      <c r="I11" s="406">
        <v>0</v>
      </c>
      <c r="J11" s="406">
        <v>0</v>
      </c>
      <c r="K11" s="406">
        <v>502.15</v>
      </c>
    </row>
    <row r="13" spans="1:11" ht="15">
      <c r="B13" s="373"/>
      <c r="C13" s="451"/>
      <c r="D13" s="451"/>
      <c r="E13" s="451"/>
      <c r="F13" s="451"/>
      <c r="G13" s="451"/>
      <c r="H13" s="451"/>
      <c r="I13" s="451"/>
      <c r="J13" s="451"/>
      <c r="K13" s="451"/>
    </row>
    <row r="14" spans="1:11">
      <c r="C14" s="451"/>
      <c r="D14" s="451"/>
      <c r="E14" s="451"/>
      <c r="F14" s="451"/>
      <c r="G14" s="451"/>
      <c r="H14" s="451"/>
      <c r="I14" s="451"/>
      <c r="J14" s="451"/>
      <c r="K14" s="451"/>
    </row>
    <row r="15" spans="1:11">
      <c r="C15" s="451"/>
      <c r="D15" s="451"/>
      <c r="E15" s="451"/>
      <c r="F15" s="451"/>
      <c r="G15" s="451"/>
      <c r="H15" s="451"/>
      <c r="I15" s="451"/>
      <c r="J15" s="451"/>
      <c r="K15" s="451"/>
    </row>
    <row r="16" spans="1:11">
      <c r="C16" s="451"/>
      <c r="D16" s="451"/>
      <c r="E16" s="451"/>
      <c r="F16" s="451"/>
      <c r="G16" s="451"/>
      <c r="H16" s="451"/>
      <c r="I16" s="451"/>
      <c r="J16" s="451"/>
      <c r="K16" s="451"/>
    </row>
    <row r="17" spans="3:11">
      <c r="C17" s="451"/>
      <c r="D17" s="451"/>
      <c r="E17" s="451"/>
      <c r="F17" s="451"/>
      <c r="G17" s="451"/>
      <c r="H17" s="451"/>
      <c r="I17" s="451"/>
      <c r="J17" s="451"/>
      <c r="K17" s="451"/>
    </row>
    <row r="18" spans="3:11">
      <c r="C18" s="451"/>
      <c r="D18" s="451"/>
      <c r="E18" s="451"/>
      <c r="F18" s="451"/>
      <c r="G18" s="451"/>
      <c r="H18" s="451"/>
      <c r="I18" s="451"/>
      <c r="J18" s="451"/>
      <c r="K18" s="451"/>
    </row>
    <row r="19" spans="3:11">
      <c r="C19" s="451"/>
      <c r="D19" s="451"/>
      <c r="E19" s="451"/>
      <c r="F19" s="451"/>
      <c r="G19" s="451"/>
      <c r="H19" s="451"/>
      <c r="I19" s="451"/>
      <c r="J19" s="451"/>
      <c r="K19" s="451"/>
    </row>
    <row r="20" spans="3:11">
      <c r="C20" s="451"/>
      <c r="D20" s="451"/>
      <c r="E20" s="451"/>
      <c r="F20" s="451"/>
      <c r="G20" s="451"/>
      <c r="H20" s="451"/>
      <c r="I20" s="451"/>
      <c r="J20" s="451"/>
      <c r="K20" s="451"/>
    </row>
    <row r="21" spans="3:11">
      <c r="C21" s="451"/>
    </row>
    <row r="22" spans="3:11">
      <c r="C22" s="451"/>
    </row>
    <row r="23" spans="3:11">
      <c r="C23" s="451"/>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W40"/>
  <sheetViews>
    <sheetView showGridLines="0" zoomScale="90" zoomScaleNormal="90" workbookViewId="0"/>
  </sheetViews>
  <sheetFormatPr defaultColWidth="8.7109375" defaultRowHeight="15"/>
  <cols>
    <col min="1" max="1" width="10" style="377" bestFit="1" customWidth="1"/>
    <col min="2" max="2" width="71.7109375" style="377" customWidth="1"/>
    <col min="3" max="3" width="10.5703125" style="377" bestFit="1" customWidth="1"/>
    <col min="4" max="7" width="15.5703125" style="377" customWidth="1"/>
    <col min="8" max="8" width="10.5703125" style="377" bestFit="1" customWidth="1"/>
    <col min="9" max="12" width="17.28515625" style="377" customWidth="1"/>
    <col min="13" max="13" width="10.5703125" style="377" bestFit="1" customWidth="1"/>
    <col min="14" max="17" width="16.140625" style="377" customWidth="1"/>
    <col min="18" max="18" width="12.28515625" style="377" bestFit="1" customWidth="1"/>
    <col min="19" max="19" width="46.85546875" style="377" bestFit="1" customWidth="1"/>
    <col min="20" max="20" width="43.42578125" style="377" bestFit="1" customWidth="1"/>
    <col min="21" max="21" width="45.85546875" style="377" bestFit="1" customWidth="1"/>
    <col min="22" max="22" width="43.42578125" style="377" bestFit="1" customWidth="1"/>
    <col min="23" max="16384" width="8.7109375" style="377"/>
  </cols>
  <sheetData>
    <row r="1" spans="1:22">
      <c r="A1" s="276" t="s">
        <v>30</v>
      </c>
      <c r="B1" s="314" t="str">
        <f>'Info '!C2</f>
        <v>JSC Cartu Bank</v>
      </c>
    </row>
    <row r="2" spans="1:22">
      <c r="A2" s="276" t="s">
        <v>31</v>
      </c>
      <c r="B2" s="445">
        <f>'1. key ratios '!B2</f>
        <v>45473</v>
      </c>
    </row>
    <row r="3" spans="1:22">
      <c r="A3" s="277" t="s">
        <v>530</v>
      </c>
      <c r="B3" s="327"/>
    </row>
    <row r="4" spans="1:22">
      <c r="A4" s="277"/>
      <c r="B4" s="327"/>
    </row>
    <row r="5" spans="1:22" ht="24" customHeight="1">
      <c r="A5" s="781" t="s">
        <v>531</v>
      </c>
      <c r="B5" s="782"/>
      <c r="C5" s="786" t="s">
        <v>697</v>
      </c>
      <c r="D5" s="786"/>
      <c r="E5" s="786"/>
      <c r="F5" s="786"/>
      <c r="G5" s="786"/>
      <c r="H5" s="786" t="s">
        <v>549</v>
      </c>
      <c r="I5" s="786"/>
      <c r="J5" s="786"/>
      <c r="K5" s="786"/>
      <c r="L5" s="786"/>
      <c r="M5" s="786" t="s">
        <v>661</v>
      </c>
      <c r="N5" s="786"/>
      <c r="O5" s="786"/>
      <c r="P5" s="786"/>
      <c r="Q5" s="786"/>
      <c r="R5" s="785" t="s">
        <v>532</v>
      </c>
      <c r="S5" s="785" t="s">
        <v>546</v>
      </c>
      <c r="T5" s="785" t="s">
        <v>547</v>
      </c>
      <c r="U5" s="785" t="s">
        <v>706</v>
      </c>
      <c r="V5" s="785" t="s">
        <v>707</v>
      </c>
    </row>
    <row r="6" spans="1:22" ht="36" customHeight="1">
      <c r="A6" s="783"/>
      <c r="B6" s="784"/>
      <c r="C6" s="386"/>
      <c r="D6" s="325" t="s">
        <v>682</v>
      </c>
      <c r="E6" s="325" t="s">
        <v>681</v>
      </c>
      <c r="F6" s="325" t="s">
        <v>680</v>
      </c>
      <c r="G6" s="325" t="s">
        <v>679</v>
      </c>
      <c r="H6" s="386"/>
      <c r="I6" s="325" t="s">
        <v>682</v>
      </c>
      <c r="J6" s="325" t="s">
        <v>681</v>
      </c>
      <c r="K6" s="325" t="s">
        <v>680</v>
      </c>
      <c r="L6" s="325" t="s">
        <v>679</v>
      </c>
      <c r="M6" s="386"/>
      <c r="N6" s="325" t="s">
        <v>682</v>
      </c>
      <c r="O6" s="325" t="s">
        <v>681</v>
      </c>
      <c r="P6" s="325" t="s">
        <v>680</v>
      </c>
      <c r="Q6" s="325" t="s">
        <v>679</v>
      </c>
      <c r="R6" s="785"/>
      <c r="S6" s="785"/>
      <c r="T6" s="785"/>
      <c r="U6" s="785"/>
      <c r="V6" s="785"/>
    </row>
    <row r="7" spans="1:22">
      <c r="A7" s="381">
        <v>1</v>
      </c>
      <c r="B7" s="385" t="s">
        <v>540</v>
      </c>
      <c r="C7" s="412">
        <v>103903.64</v>
      </c>
      <c r="D7" s="412">
        <v>91031.54</v>
      </c>
      <c r="E7" s="412">
        <v>1138.21</v>
      </c>
      <c r="F7" s="412">
        <v>11733.89</v>
      </c>
      <c r="G7" s="412">
        <v>0</v>
      </c>
      <c r="H7" s="412">
        <v>104651.47617030394</v>
      </c>
      <c r="I7" s="412">
        <v>91580.64559424801</v>
      </c>
      <c r="J7" s="412">
        <v>1147.96</v>
      </c>
      <c r="K7" s="412">
        <v>11922.870576055928</v>
      </c>
      <c r="L7" s="412">
        <v>0</v>
      </c>
      <c r="M7" s="412">
        <v>111.50926728349675</v>
      </c>
      <c r="N7" s="412">
        <v>49.599776329676267</v>
      </c>
      <c r="O7" s="412">
        <v>2.2951380735406031</v>
      </c>
      <c r="P7" s="412">
        <v>59.614352880279881</v>
      </c>
      <c r="Q7" s="412">
        <v>0</v>
      </c>
      <c r="R7" s="412">
        <v>5</v>
      </c>
      <c r="S7" s="452">
        <v>0</v>
      </c>
      <c r="T7" s="452">
        <v>0</v>
      </c>
      <c r="U7" s="452">
        <v>0.10829940125293012</v>
      </c>
      <c r="V7" s="412">
        <v>56.042554677227983</v>
      </c>
    </row>
    <row r="8" spans="1:22">
      <c r="A8" s="381">
        <v>2</v>
      </c>
      <c r="B8" s="384" t="s">
        <v>539</v>
      </c>
      <c r="C8" s="412">
        <v>6936015.8800000027</v>
      </c>
      <c r="D8" s="412">
        <v>5730319.4100000011</v>
      </c>
      <c r="E8" s="412">
        <v>26161.53</v>
      </c>
      <c r="F8" s="412">
        <v>1179534.94</v>
      </c>
      <c r="G8" s="412">
        <v>0</v>
      </c>
      <c r="H8" s="412">
        <v>7056470.7358654561</v>
      </c>
      <c r="I8" s="412">
        <v>5792358.8585523758</v>
      </c>
      <c r="J8" s="412">
        <v>26639.075056717342</v>
      </c>
      <c r="K8" s="412">
        <v>1237472.8022563637</v>
      </c>
      <c r="L8" s="412">
        <v>0</v>
      </c>
      <c r="M8" s="412">
        <v>433212.62128126906</v>
      </c>
      <c r="N8" s="412">
        <v>77483.989620792083</v>
      </c>
      <c r="O8" s="412">
        <v>53.401352333288045</v>
      </c>
      <c r="P8" s="412">
        <v>355675.23030814348</v>
      </c>
      <c r="Q8" s="412">
        <v>0</v>
      </c>
      <c r="R8" s="412">
        <v>85</v>
      </c>
      <c r="S8" s="452">
        <v>7.9505759734766979E-2</v>
      </c>
      <c r="T8" s="452">
        <v>8.2581779671979785E-2</v>
      </c>
      <c r="U8" s="452">
        <v>9.1278635368695293E-2</v>
      </c>
      <c r="V8" s="412">
        <v>63.814431164660157</v>
      </c>
    </row>
    <row r="9" spans="1:22">
      <c r="A9" s="381">
        <v>3</v>
      </c>
      <c r="B9" s="384" t="s">
        <v>538</v>
      </c>
      <c r="C9" s="412">
        <v>0</v>
      </c>
      <c r="D9" s="412">
        <v>0</v>
      </c>
      <c r="E9" s="412">
        <v>0</v>
      </c>
      <c r="F9" s="412">
        <v>0</v>
      </c>
      <c r="G9" s="412">
        <v>0</v>
      </c>
      <c r="H9" s="412">
        <v>0</v>
      </c>
      <c r="I9" s="412">
        <v>0</v>
      </c>
      <c r="J9" s="412">
        <v>0</v>
      </c>
      <c r="K9" s="412">
        <v>0</v>
      </c>
      <c r="L9" s="412">
        <v>0</v>
      </c>
      <c r="M9" s="412">
        <v>0</v>
      </c>
      <c r="N9" s="412">
        <v>0</v>
      </c>
      <c r="O9" s="412">
        <v>0</v>
      </c>
      <c r="P9" s="412">
        <v>0</v>
      </c>
      <c r="Q9" s="412">
        <v>0</v>
      </c>
      <c r="R9" s="412">
        <v>0</v>
      </c>
      <c r="S9" s="452">
        <v>0</v>
      </c>
      <c r="T9" s="452">
        <v>0</v>
      </c>
      <c r="U9" s="452">
        <v>0</v>
      </c>
      <c r="V9" s="412">
        <v>0</v>
      </c>
    </row>
    <row r="10" spans="1:22">
      <c r="A10" s="381">
        <v>4</v>
      </c>
      <c r="B10" s="384" t="s">
        <v>537</v>
      </c>
      <c r="C10" s="412">
        <v>0</v>
      </c>
      <c r="D10" s="412">
        <v>0</v>
      </c>
      <c r="E10" s="412">
        <v>0</v>
      </c>
      <c r="F10" s="412">
        <v>0</v>
      </c>
      <c r="G10" s="412">
        <v>0</v>
      </c>
      <c r="H10" s="412">
        <v>0</v>
      </c>
      <c r="I10" s="412">
        <v>0</v>
      </c>
      <c r="J10" s="412">
        <v>0</v>
      </c>
      <c r="K10" s="412">
        <v>0</v>
      </c>
      <c r="L10" s="412">
        <v>0</v>
      </c>
      <c r="M10" s="412">
        <v>0</v>
      </c>
      <c r="N10" s="412">
        <v>0</v>
      </c>
      <c r="O10" s="412">
        <v>0</v>
      </c>
      <c r="P10" s="412">
        <v>0</v>
      </c>
      <c r="Q10" s="412">
        <v>0</v>
      </c>
      <c r="R10" s="412">
        <v>0</v>
      </c>
      <c r="S10" s="452">
        <v>0</v>
      </c>
      <c r="T10" s="452">
        <v>0</v>
      </c>
      <c r="U10" s="452">
        <v>0</v>
      </c>
      <c r="V10" s="412">
        <v>0</v>
      </c>
    </row>
    <row r="11" spans="1:22">
      <c r="A11" s="381">
        <v>5</v>
      </c>
      <c r="B11" s="384" t="s">
        <v>536</v>
      </c>
      <c r="C11" s="412">
        <v>866504.7477999999</v>
      </c>
      <c r="D11" s="412">
        <v>840092.61780000001</v>
      </c>
      <c r="E11" s="412">
        <v>15432.23</v>
      </c>
      <c r="F11" s="412">
        <v>10979.9</v>
      </c>
      <c r="G11" s="412">
        <v>0</v>
      </c>
      <c r="H11" s="412">
        <v>957684.90565999935</v>
      </c>
      <c r="I11" s="412">
        <v>889304.67565999925</v>
      </c>
      <c r="J11" s="412">
        <v>15498.330000000002</v>
      </c>
      <c r="K11" s="412">
        <v>52881.899999999994</v>
      </c>
      <c r="L11" s="412">
        <v>0</v>
      </c>
      <c r="M11" s="412">
        <v>44826.326645760411</v>
      </c>
      <c r="N11" s="412">
        <v>17787.134645760452</v>
      </c>
      <c r="O11" s="412">
        <v>1549.8330000000001</v>
      </c>
      <c r="P11" s="412">
        <v>25489.359</v>
      </c>
      <c r="Q11" s="412">
        <v>0</v>
      </c>
      <c r="R11" s="412">
        <v>179</v>
      </c>
      <c r="S11" s="452">
        <v>0.1300443228187653</v>
      </c>
      <c r="T11" s="452">
        <v>0.13846518191561069</v>
      </c>
      <c r="U11" s="452">
        <v>0.10985765359934477</v>
      </c>
      <c r="V11" s="412">
        <v>5.00913855801923</v>
      </c>
    </row>
    <row r="12" spans="1:22">
      <c r="A12" s="381">
        <v>6</v>
      </c>
      <c r="B12" s="384" t="s">
        <v>535</v>
      </c>
      <c r="C12" s="412">
        <v>339315.8243999994</v>
      </c>
      <c r="D12" s="412">
        <v>234394.70250000001</v>
      </c>
      <c r="E12" s="412">
        <v>0</v>
      </c>
      <c r="F12" s="412">
        <v>104921.12189999985</v>
      </c>
      <c r="G12" s="412">
        <v>0</v>
      </c>
      <c r="H12" s="412">
        <v>343126.46456999943</v>
      </c>
      <c r="I12" s="412">
        <v>238205.34266999998</v>
      </c>
      <c r="J12" s="412">
        <v>0</v>
      </c>
      <c r="K12" s="412">
        <v>104921.12189999985</v>
      </c>
      <c r="L12" s="412">
        <v>0</v>
      </c>
      <c r="M12" s="412">
        <v>109685.22875339988</v>
      </c>
      <c r="N12" s="412">
        <v>4764.1068533999996</v>
      </c>
      <c r="O12" s="412">
        <v>0</v>
      </c>
      <c r="P12" s="412">
        <v>104921.12189999985</v>
      </c>
      <c r="Q12" s="412">
        <v>0</v>
      </c>
      <c r="R12" s="412">
        <v>1439</v>
      </c>
      <c r="S12" s="452">
        <v>0</v>
      </c>
      <c r="T12" s="452">
        <v>0</v>
      </c>
      <c r="U12" s="452">
        <v>0.13592362531316168</v>
      </c>
      <c r="V12" s="412">
        <v>10.964409388827658</v>
      </c>
    </row>
    <row r="13" spans="1:22">
      <c r="A13" s="381">
        <v>7</v>
      </c>
      <c r="B13" s="384" t="s">
        <v>534</v>
      </c>
      <c r="C13" s="412">
        <v>27322891.229999989</v>
      </c>
      <c r="D13" s="412">
        <v>24875428.009999987</v>
      </c>
      <c r="E13" s="412">
        <v>1688989.9</v>
      </c>
      <c r="F13" s="412">
        <v>758473.32</v>
      </c>
      <c r="G13" s="412">
        <v>0</v>
      </c>
      <c r="H13" s="412">
        <v>27549199.482643545</v>
      </c>
      <c r="I13" s="412">
        <v>24969965.2109209</v>
      </c>
      <c r="J13" s="412">
        <v>1714237.7428946476</v>
      </c>
      <c r="K13" s="412">
        <v>864996.52882800007</v>
      </c>
      <c r="L13" s="412">
        <v>0</v>
      </c>
      <c r="M13" s="412">
        <v>102663.04719741669</v>
      </c>
      <c r="N13" s="412">
        <v>48765.975829738323</v>
      </c>
      <c r="O13" s="412">
        <v>16210.856771689645</v>
      </c>
      <c r="P13" s="412">
        <v>37686.214595988735</v>
      </c>
      <c r="Q13" s="412">
        <v>0</v>
      </c>
      <c r="R13" s="412">
        <v>131</v>
      </c>
      <c r="S13" s="452">
        <v>0.10052832920649951</v>
      </c>
      <c r="T13" s="452">
        <v>0.10532264763316719</v>
      </c>
      <c r="U13" s="452">
        <v>9.2092860932236023E-2</v>
      </c>
      <c r="V13" s="412">
        <v>104.96644140186312</v>
      </c>
    </row>
    <row r="14" spans="1:22">
      <c r="A14" s="379">
        <v>7.1</v>
      </c>
      <c r="B14" s="378" t="s">
        <v>543</v>
      </c>
      <c r="C14" s="412">
        <v>24574100.280000001</v>
      </c>
      <c r="D14" s="412">
        <v>22402034.370000001</v>
      </c>
      <c r="E14" s="412">
        <v>1512093</v>
      </c>
      <c r="F14" s="412">
        <v>659972.91</v>
      </c>
      <c r="G14" s="412">
        <v>0</v>
      </c>
      <c r="H14" s="412">
        <v>24769401.243913088</v>
      </c>
      <c r="I14" s="412">
        <v>22471083.312468484</v>
      </c>
      <c r="J14" s="412">
        <v>1536218.2702686135</v>
      </c>
      <c r="K14" s="412">
        <v>762099.66117600014</v>
      </c>
      <c r="L14" s="412">
        <v>0</v>
      </c>
      <c r="M14" s="412">
        <v>99751.088151100863</v>
      </c>
      <c r="N14" s="412">
        <v>48291.178860659187</v>
      </c>
      <c r="O14" s="412">
        <v>15827.103460546125</v>
      </c>
      <c r="P14" s="412">
        <v>35632.805829895522</v>
      </c>
      <c r="Q14" s="412">
        <v>0</v>
      </c>
      <c r="R14" s="412">
        <v>85</v>
      </c>
      <c r="S14" s="452">
        <v>0.10194214198302469</v>
      </c>
      <c r="T14" s="452">
        <v>0.10688801670789523</v>
      </c>
      <c r="U14" s="452">
        <v>9.1357908727106418E-2</v>
      </c>
      <c r="V14" s="412">
        <v>107.77279618245508</v>
      </c>
    </row>
    <row r="15" spans="1:22">
      <c r="A15" s="379">
        <v>7.2</v>
      </c>
      <c r="B15" s="378" t="s">
        <v>545</v>
      </c>
      <c r="C15" s="412">
        <v>2233438.79</v>
      </c>
      <c r="D15" s="412">
        <v>1979817.4300000002</v>
      </c>
      <c r="E15" s="412">
        <v>155120.95000000001</v>
      </c>
      <c r="F15" s="412">
        <v>98500.41</v>
      </c>
      <c r="G15" s="412">
        <v>0</v>
      </c>
      <c r="H15" s="412">
        <v>2260905.7939579654</v>
      </c>
      <c r="I15" s="412">
        <v>2001806.0577900801</v>
      </c>
      <c r="J15" s="412">
        <v>156202.86851588564</v>
      </c>
      <c r="K15" s="412">
        <v>102896.867652</v>
      </c>
      <c r="L15" s="412">
        <v>0</v>
      </c>
      <c r="M15" s="412">
        <v>2793.5093152200952</v>
      </c>
      <c r="N15" s="412">
        <v>400.50371011975386</v>
      </c>
      <c r="O15" s="412">
        <v>339.59683900713605</v>
      </c>
      <c r="P15" s="412">
        <v>2053.4087660932055</v>
      </c>
      <c r="Q15" s="412">
        <v>0</v>
      </c>
      <c r="R15" s="412">
        <v>22</v>
      </c>
      <c r="S15" s="452">
        <v>9.5000000000000015E-2</v>
      </c>
      <c r="T15" s="452">
        <v>9.9247584081007423E-2</v>
      </c>
      <c r="U15" s="452">
        <v>9.6204398870049168E-2</v>
      </c>
      <c r="V15" s="412">
        <v>83.404293842763551</v>
      </c>
    </row>
    <row r="16" spans="1:22">
      <c r="A16" s="379">
        <v>7.3</v>
      </c>
      <c r="B16" s="378" t="s">
        <v>542</v>
      </c>
      <c r="C16" s="412">
        <v>515352.16000000003</v>
      </c>
      <c r="D16" s="412">
        <v>493576.21</v>
      </c>
      <c r="E16" s="412">
        <v>21775.95</v>
      </c>
      <c r="F16" s="412">
        <v>0</v>
      </c>
      <c r="G16" s="412">
        <v>0</v>
      </c>
      <c r="H16" s="412">
        <v>518892.44477248</v>
      </c>
      <c r="I16" s="412">
        <v>497075.84066233149</v>
      </c>
      <c r="J16" s="412">
        <v>21816.604110148477</v>
      </c>
      <c r="K16" s="412">
        <v>0</v>
      </c>
      <c r="L16" s="412">
        <v>0</v>
      </c>
      <c r="M16" s="412">
        <v>118.44973109575652</v>
      </c>
      <c r="N16" s="412">
        <v>74.293258959372508</v>
      </c>
      <c r="O16" s="412">
        <v>44.156472136384018</v>
      </c>
      <c r="P16" s="412">
        <v>0</v>
      </c>
      <c r="Q16" s="412">
        <v>0</v>
      </c>
      <c r="R16" s="412">
        <v>24</v>
      </c>
      <c r="S16" s="452">
        <v>0.1075</v>
      </c>
      <c r="T16" s="452">
        <v>0.11295801152426521</v>
      </c>
      <c r="U16" s="452">
        <v>0.10931976238345446</v>
      </c>
      <c r="V16" s="412">
        <v>64.73652927370982</v>
      </c>
    </row>
    <row r="17" spans="1:23">
      <c r="A17" s="381">
        <v>8</v>
      </c>
      <c r="B17" s="384" t="s">
        <v>541</v>
      </c>
      <c r="C17" s="412">
        <v>0</v>
      </c>
      <c r="D17" s="412">
        <v>0</v>
      </c>
      <c r="E17" s="412">
        <v>0</v>
      </c>
      <c r="F17" s="412">
        <v>0</v>
      </c>
      <c r="G17" s="412">
        <v>0</v>
      </c>
      <c r="H17" s="412">
        <v>0</v>
      </c>
      <c r="I17" s="412">
        <v>0</v>
      </c>
      <c r="J17" s="412">
        <v>0</v>
      </c>
      <c r="K17" s="412">
        <v>0</v>
      </c>
      <c r="L17" s="412">
        <v>0</v>
      </c>
      <c r="M17" s="412">
        <v>0</v>
      </c>
      <c r="N17" s="412">
        <v>0</v>
      </c>
      <c r="O17" s="412">
        <v>0</v>
      </c>
      <c r="P17" s="412">
        <v>0</v>
      </c>
      <c r="Q17" s="412">
        <v>0</v>
      </c>
      <c r="R17" s="412">
        <v>0</v>
      </c>
      <c r="S17" s="452">
        <v>0</v>
      </c>
      <c r="T17" s="452">
        <v>0</v>
      </c>
      <c r="U17" s="452">
        <v>0</v>
      </c>
      <c r="V17" s="412">
        <v>0</v>
      </c>
    </row>
    <row r="18" spans="1:23">
      <c r="A18" s="383">
        <v>9</v>
      </c>
      <c r="B18" s="382" t="s">
        <v>533</v>
      </c>
      <c r="C18" s="412">
        <v>0</v>
      </c>
      <c r="D18" s="412">
        <v>0</v>
      </c>
      <c r="E18" s="412">
        <v>0</v>
      </c>
      <c r="F18" s="412">
        <v>0</v>
      </c>
      <c r="G18" s="412">
        <v>0</v>
      </c>
      <c r="H18" s="412">
        <v>0</v>
      </c>
      <c r="I18" s="412">
        <v>0</v>
      </c>
      <c r="J18" s="412">
        <v>0</v>
      </c>
      <c r="K18" s="412">
        <v>0</v>
      </c>
      <c r="L18" s="412">
        <v>0</v>
      </c>
      <c r="M18" s="412">
        <v>0</v>
      </c>
      <c r="N18" s="412">
        <v>0</v>
      </c>
      <c r="O18" s="412">
        <v>0</v>
      </c>
      <c r="P18" s="412">
        <v>0</v>
      </c>
      <c r="Q18" s="412">
        <v>0</v>
      </c>
      <c r="R18" s="412">
        <v>0</v>
      </c>
      <c r="S18" s="452">
        <v>0</v>
      </c>
      <c r="T18" s="452">
        <v>0</v>
      </c>
      <c r="U18" s="452">
        <v>0</v>
      </c>
      <c r="V18" s="413">
        <v>0</v>
      </c>
    </row>
    <row r="19" spans="1:23">
      <c r="A19" s="381">
        <v>10</v>
      </c>
      <c r="B19" s="380" t="s">
        <v>544</v>
      </c>
      <c r="C19" s="471">
        <f t="shared" ref="C19:R19" si="0">SUM(C7:C13,C17:C18)</f>
        <v>35568631.322199993</v>
      </c>
      <c r="D19" s="471">
        <f t="shared" si="0"/>
        <v>31771266.280299988</v>
      </c>
      <c r="E19" s="471">
        <f t="shared" si="0"/>
        <v>1731721.8699999999</v>
      </c>
      <c r="F19" s="471">
        <f t="shared" si="0"/>
        <v>2065643.1718999995</v>
      </c>
      <c r="G19" s="471">
        <f t="shared" si="0"/>
        <v>0</v>
      </c>
      <c r="H19" s="471">
        <f t="shared" si="0"/>
        <v>36011133.064909302</v>
      </c>
      <c r="I19" s="471">
        <f t="shared" si="0"/>
        <v>31981414.733397521</v>
      </c>
      <c r="J19" s="471">
        <f t="shared" si="0"/>
        <v>1757523.1079513649</v>
      </c>
      <c r="K19" s="471">
        <f t="shared" si="0"/>
        <v>2272195.2235604194</v>
      </c>
      <c r="L19" s="471">
        <f t="shared" si="0"/>
        <v>0</v>
      </c>
      <c r="M19" s="471">
        <f t="shared" si="0"/>
        <v>690498.73314512952</v>
      </c>
      <c r="N19" s="471">
        <f t="shared" si="0"/>
        <v>148850.80672602053</v>
      </c>
      <c r="O19" s="471">
        <f t="shared" si="0"/>
        <v>17816.386262096472</v>
      </c>
      <c r="P19" s="471">
        <f t="shared" si="0"/>
        <v>523831.54015701235</v>
      </c>
      <c r="Q19" s="471">
        <f t="shared" si="0"/>
        <v>0</v>
      </c>
      <c r="R19" s="471">
        <f t="shared" si="0"/>
        <v>1839</v>
      </c>
      <c r="S19" s="472">
        <v>0.11321893368035596</v>
      </c>
      <c r="T19" s="472">
        <v>0.1196336506875941</v>
      </c>
      <c r="U19" s="472">
        <v>9.426630232597813E-2</v>
      </c>
      <c r="V19" s="471">
        <v>93.326873065323198</v>
      </c>
    </row>
    <row r="20" spans="1:23" ht="25.5">
      <c r="A20" s="379">
        <v>10.1</v>
      </c>
      <c r="B20" s="378" t="s">
        <v>548</v>
      </c>
      <c r="C20" s="374"/>
      <c r="D20" s="374"/>
      <c r="E20" s="374"/>
      <c r="F20" s="374"/>
      <c r="G20" s="374"/>
      <c r="H20" s="374"/>
      <c r="I20" s="374"/>
      <c r="J20" s="374"/>
      <c r="K20" s="374"/>
      <c r="L20" s="374"/>
      <c r="M20" s="374"/>
      <c r="N20" s="374"/>
      <c r="O20" s="374"/>
      <c r="P20" s="374"/>
      <c r="Q20" s="374"/>
      <c r="R20" s="374"/>
      <c r="S20" s="374"/>
      <c r="T20" s="374"/>
      <c r="U20" s="374"/>
      <c r="V20" s="374"/>
    </row>
    <row r="22" spans="1:23">
      <c r="C22" s="453"/>
      <c r="D22" s="453"/>
      <c r="E22" s="453"/>
      <c r="F22" s="453"/>
      <c r="G22" s="453"/>
      <c r="H22" s="453"/>
      <c r="I22" s="453"/>
      <c r="J22" s="453"/>
      <c r="K22" s="453"/>
      <c r="L22" s="453"/>
      <c r="M22" s="453"/>
      <c r="N22" s="453"/>
      <c r="O22" s="453"/>
      <c r="P22" s="453"/>
      <c r="Q22" s="453"/>
      <c r="R22" s="453"/>
      <c r="S22" s="453"/>
      <c r="T22" s="453"/>
      <c r="U22" s="453"/>
      <c r="V22" s="453"/>
    </row>
    <row r="23" spans="1:23">
      <c r="C23" s="453"/>
      <c r="D23" s="453"/>
      <c r="E23" s="453"/>
      <c r="F23" s="453"/>
      <c r="G23" s="453"/>
      <c r="H23" s="453"/>
      <c r="I23" s="453"/>
      <c r="J23" s="453"/>
      <c r="K23" s="453"/>
      <c r="L23" s="453"/>
      <c r="M23" s="453"/>
      <c r="N23" s="453"/>
      <c r="O23" s="453"/>
      <c r="P23" s="453"/>
      <c r="Q23" s="453"/>
      <c r="R23" s="453"/>
      <c r="S23" s="453"/>
      <c r="T23" s="453"/>
      <c r="U23" s="453"/>
      <c r="V23" s="453"/>
      <c r="W23" s="453"/>
    </row>
    <row r="24" spans="1:23">
      <c r="C24" s="453"/>
      <c r="D24" s="453"/>
      <c r="E24" s="453"/>
      <c r="F24" s="453"/>
      <c r="G24" s="453"/>
      <c r="H24" s="453"/>
      <c r="I24" s="453"/>
      <c r="J24" s="453"/>
      <c r="K24" s="453"/>
      <c r="L24" s="453"/>
      <c r="M24" s="453"/>
      <c r="N24" s="453"/>
      <c r="O24" s="453"/>
      <c r="P24" s="453"/>
      <c r="Q24" s="453"/>
      <c r="R24" s="453"/>
      <c r="S24" s="453"/>
      <c r="T24" s="453"/>
      <c r="U24" s="453"/>
      <c r="V24" s="453"/>
      <c r="W24" s="453"/>
    </row>
    <row r="25" spans="1:23">
      <c r="C25" s="453"/>
      <c r="D25" s="453"/>
      <c r="E25" s="453"/>
      <c r="F25" s="453"/>
      <c r="G25" s="453"/>
      <c r="H25" s="453"/>
      <c r="I25" s="453"/>
      <c r="J25" s="453"/>
      <c r="K25" s="453"/>
      <c r="L25" s="453"/>
      <c r="M25" s="453"/>
      <c r="N25" s="453"/>
      <c r="O25" s="453"/>
      <c r="P25" s="453"/>
      <c r="Q25" s="453"/>
      <c r="R25" s="453"/>
      <c r="S25" s="453"/>
      <c r="T25" s="453"/>
      <c r="U25" s="453"/>
      <c r="V25" s="453"/>
      <c r="W25" s="453"/>
    </row>
    <row r="26" spans="1:23">
      <c r="C26" s="453"/>
      <c r="D26" s="453"/>
      <c r="E26" s="453"/>
      <c r="F26" s="453"/>
      <c r="G26" s="453"/>
      <c r="H26" s="453"/>
      <c r="I26" s="453"/>
      <c r="J26" s="453"/>
      <c r="K26" s="453"/>
      <c r="L26" s="453"/>
      <c r="M26" s="453"/>
      <c r="N26" s="453"/>
      <c r="O26" s="453"/>
      <c r="P26" s="453"/>
      <c r="Q26" s="453"/>
      <c r="R26" s="453"/>
      <c r="S26" s="453"/>
      <c r="T26" s="453"/>
      <c r="U26" s="453"/>
      <c r="V26" s="453"/>
      <c r="W26" s="453"/>
    </row>
    <row r="27" spans="1:23">
      <c r="C27" s="453"/>
      <c r="D27" s="453"/>
      <c r="E27" s="453"/>
      <c r="F27" s="453"/>
      <c r="G27" s="453"/>
      <c r="H27" s="453"/>
      <c r="I27" s="453"/>
      <c r="J27" s="453"/>
      <c r="K27" s="453"/>
      <c r="L27" s="453"/>
      <c r="M27" s="453"/>
      <c r="N27" s="453"/>
      <c r="O27" s="453"/>
      <c r="P27" s="453"/>
      <c r="Q27" s="453"/>
      <c r="R27" s="453"/>
      <c r="S27" s="453"/>
      <c r="T27" s="453"/>
      <c r="U27" s="453"/>
      <c r="V27" s="453"/>
      <c r="W27" s="453"/>
    </row>
    <row r="28" spans="1:23">
      <c r="C28" s="453"/>
      <c r="D28" s="453"/>
      <c r="E28" s="453"/>
      <c r="F28" s="453"/>
      <c r="G28" s="453"/>
      <c r="H28" s="453"/>
      <c r="I28" s="453"/>
      <c r="J28" s="453"/>
      <c r="K28" s="453"/>
      <c r="L28" s="453"/>
      <c r="M28" s="453"/>
      <c r="N28" s="453"/>
      <c r="O28" s="453"/>
      <c r="P28" s="453"/>
      <c r="Q28" s="453"/>
      <c r="R28" s="453"/>
      <c r="S28" s="453"/>
      <c r="T28" s="453"/>
      <c r="U28" s="453"/>
      <c r="V28" s="453"/>
      <c r="W28" s="453"/>
    </row>
    <row r="29" spans="1:23">
      <c r="C29" s="453"/>
      <c r="D29" s="453"/>
      <c r="E29" s="453"/>
      <c r="F29" s="453"/>
      <c r="G29" s="453"/>
      <c r="H29" s="453"/>
      <c r="I29" s="453"/>
      <c r="J29" s="453"/>
      <c r="K29" s="453"/>
      <c r="L29" s="453"/>
      <c r="M29" s="453"/>
      <c r="N29" s="453"/>
      <c r="O29" s="453"/>
      <c r="P29" s="453"/>
      <c r="Q29" s="453"/>
      <c r="R29" s="453"/>
      <c r="S29" s="453"/>
      <c r="T29" s="453"/>
      <c r="U29" s="453"/>
      <c r="V29" s="453"/>
      <c r="W29" s="453"/>
    </row>
    <row r="30" spans="1:23">
      <c r="C30" s="453"/>
      <c r="D30" s="453"/>
      <c r="E30" s="453"/>
      <c r="F30" s="453"/>
      <c r="G30" s="453"/>
      <c r="H30" s="453"/>
      <c r="I30" s="453"/>
      <c r="J30" s="453"/>
      <c r="K30" s="453"/>
      <c r="L30" s="453"/>
      <c r="M30" s="453"/>
      <c r="N30" s="453"/>
      <c r="O30" s="453"/>
      <c r="P30" s="453"/>
      <c r="Q30" s="453"/>
      <c r="R30" s="453"/>
      <c r="S30" s="453"/>
      <c r="T30" s="453"/>
      <c r="U30" s="453"/>
      <c r="V30" s="453"/>
      <c r="W30" s="453"/>
    </row>
    <row r="31" spans="1:23">
      <c r="C31" s="453"/>
      <c r="D31" s="453"/>
      <c r="E31" s="453"/>
      <c r="F31" s="453"/>
      <c r="G31" s="453"/>
      <c r="H31" s="453"/>
      <c r="I31" s="453"/>
      <c r="J31" s="453"/>
      <c r="K31" s="453"/>
      <c r="L31" s="453"/>
      <c r="M31" s="453"/>
      <c r="N31" s="453"/>
      <c r="O31" s="453"/>
      <c r="P31" s="453"/>
      <c r="Q31" s="453"/>
      <c r="R31" s="453"/>
      <c r="S31" s="453"/>
      <c r="T31" s="453"/>
      <c r="U31" s="453"/>
      <c r="V31" s="453"/>
      <c r="W31" s="453"/>
    </row>
    <row r="32" spans="1:23">
      <c r="C32" s="453"/>
      <c r="D32" s="453"/>
      <c r="E32" s="453"/>
      <c r="F32" s="453"/>
      <c r="G32" s="453"/>
      <c r="H32" s="453"/>
      <c r="I32" s="453"/>
      <c r="J32" s="453"/>
      <c r="K32" s="453"/>
      <c r="L32" s="453"/>
      <c r="M32" s="453"/>
      <c r="N32" s="453"/>
      <c r="O32" s="453"/>
      <c r="P32" s="453"/>
      <c r="Q32" s="453"/>
      <c r="R32" s="453"/>
      <c r="S32" s="453"/>
      <c r="T32" s="453"/>
      <c r="U32" s="453"/>
      <c r="V32" s="453"/>
      <c r="W32" s="453"/>
    </row>
    <row r="33" spans="3:23">
      <c r="C33" s="453"/>
      <c r="D33" s="453"/>
      <c r="E33" s="453"/>
      <c r="F33" s="453"/>
      <c r="G33" s="453"/>
      <c r="H33" s="453"/>
      <c r="I33" s="453"/>
      <c r="J33" s="453"/>
      <c r="K33" s="453"/>
      <c r="L33" s="453"/>
      <c r="M33" s="453"/>
      <c r="N33" s="453"/>
      <c r="O33" s="453"/>
      <c r="P33" s="453"/>
      <c r="Q33" s="453"/>
      <c r="R33" s="453"/>
      <c r="S33" s="453"/>
      <c r="T33" s="453"/>
      <c r="U33" s="453"/>
      <c r="V33" s="453"/>
      <c r="W33" s="453"/>
    </row>
    <row r="34" spans="3:23">
      <c r="C34" s="453"/>
      <c r="D34" s="453"/>
      <c r="E34" s="453"/>
      <c r="F34" s="453"/>
      <c r="G34" s="453"/>
      <c r="H34" s="453"/>
      <c r="I34" s="453"/>
      <c r="J34" s="453"/>
      <c r="K34" s="453"/>
      <c r="L34" s="453"/>
      <c r="M34" s="453"/>
      <c r="N34" s="453"/>
      <c r="O34" s="453"/>
      <c r="P34" s="453"/>
      <c r="Q34" s="453"/>
      <c r="R34" s="453"/>
      <c r="S34" s="453"/>
      <c r="T34" s="453"/>
      <c r="U34" s="453"/>
      <c r="V34" s="453"/>
      <c r="W34" s="453"/>
    </row>
    <row r="35" spans="3:23">
      <c r="C35" s="453"/>
      <c r="D35" s="453"/>
      <c r="E35" s="453"/>
      <c r="F35" s="453"/>
      <c r="G35" s="453"/>
      <c r="H35" s="453"/>
      <c r="I35" s="453"/>
      <c r="J35" s="453"/>
      <c r="K35" s="453"/>
      <c r="L35" s="453"/>
      <c r="M35" s="453"/>
      <c r="N35" s="453"/>
      <c r="O35" s="453"/>
      <c r="P35" s="453"/>
      <c r="Q35" s="453"/>
      <c r="R35" s="453"/>
      <c r="S35" s="453"/>
      <c r="T35" s="453"/>
      <c r="U35" s="453"/>
      <c r="V35" s="453"/>
      <c r="W35" s="453"/>
    </row>
    <row r="36" spans="3:23">
      <c r="C36" s="453"/>
      <c r="D36" s="453"/>
      <c r="E36" s="453"/>
      <c r="F36" s="453"/>
      <c r="G36" s="453"/>
      <c r="H36" s="453"/>
      <c r="I36" s="453"/>
      <c r="J36" s="453"/>
      <c r="K36" s="453"/>
      <c r="L36" s="453"/>
      <c r="M36" s="453"/>
      <c r="N36" s="453"/>
      <c r="O36" s="453"/>
      <c r="P36" s="453"/>
      <c r="Q36" s="453"/>
      <c r="R36" s="453"/>
      <c r="S36" s="453"/>
      <c r="T36" s="453"/>
      <c r="U36" s="453"/>
      <c r="V36" s="453"/>
      <c r="W36" s="453"/>
    </row>
    <row r="37" spans="3:23">
      <c r="C37" s="453"/>
    </row>
    <row r="38" spans="3:23">
      <c r="C38" s="453"/>
    </row>
    <row r="39" spans="3:23">
      <c r="C39" s="453"/>
    </row>
    <row r="40" spans="3:23">
      <c r="C40" s="453"/>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2024-07-30T09:20:38Z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