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A17892B7-5D2A-4559-89A3-61151017C4EB}" xr6:coauthVersionLast="47" xr6:coauthVersionMax="47" xr10:uidLastSave="{00000000-0000-0000-0000-000000000000}"/>
  <bookViews>
    <workbookView xWindow="2868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ამორტ.ღირებულება">#REF!</definedName>
    <definedName name="გაც.თარიღი">#REF!</definedName>
    <definedName name="გდღეები">#REF!</definedName>
    <definedName name="დარჩ.ვადა">#REF!</definedName>
    <definedName name="ეფ.ნამ">#REF!</definedName>
    <definedName name="ინსტრუმენტი">#REF!</definedName>
    <definedName name="მიზნობ_სექ">#REF!</definedName>
    <definedName name="ნაშთი_ექვი">#REF!</definedName>
    <definedName name="ორგან_ფორმა">#REF!</definedName>
    <definedName name="პროც.ნაშთი">#REF!</definedName>
    <definedName name="რისკის.დონე">#REF!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120" l="1"/>
  <c r="Q19" i="120"/>
  <c r="P19" i="120"/>
  <c r="O19" i="120"/>
  <c r="N19" i="120"/>
  <c r="M19" i="120"/>
  <c r="L19" i="120"/>
  <c r="K19" i="120"/>
  <c r="J19" i="120"/>
  <c r="I19" i="120"/>
  <c r="H19" i="120"/>
  <c r="G19" i="120"/>
  <c r="F19" i="120"/>
  <c r="E19" i="120"/>
  <c r="D19" i="120"/>
  <c r="C19" i="120"/>
  <c r="L33" i="118"/>
  <c r="K33" i="118"/>
  <c r="J33" i="118"/>
  <c r="I33" i="118"/>
  <c r="H33" i="118"/>
  <c r="G33" i="118"/>
  <c r="F33" i="118"/>
  <c r="E33" i="118"/>
  <c r="D33" i="118"/>
  <c r="C33" i="118"/>
  <c r="W8" i="116"/>
  <c r="U8" i="116"/>
  <c r="T8" i="116"/>
  <c r="O8" i="116"/>
  <c r="M8" i="116"/>
  <c r="L8" i="116"/>
  <c r="G8" i="116"/>
  <c r="E8" i="116"/>
  <c r="D8" i="116"/>
  <c r="T22" i="116"/>
  <c r="L22" i="116"/>
  <c r="H22" i="116"/>
  <c r="D22" i="116"/>
  <c r="C22"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c r="V8" i="116" l="1"/>
  <c r="N8" i="116"/>
  <c r="H8" i="116"/>
  <c r="P8" i="116"/>
  <c r="X8" i="116"/>
  <c r="F8" i="116"/>
  <c r="Y8" i="116"/>
  <c r="J8" i="116"/>
  <c r="R8" i="116"/>
  <c r="Z8" i="116"/>
  <c r="I8" i="116"/>
  <c r="Q8" i="116"/>
  <c r="C8" i="116"/>
  <c r="K8" i="116"/>
  <c r="S8" i="116"/>
  <c r="AA8" i="116"/>
  <c r="K24" i="93" l="1"/>
  <c r="K23" i="93"/>
  <c r="K25" i="93" s="1"/>
  <c r="J23" i="93"/>
  <c r="I23" i="93"/>
  <c r="H23" i="93"/>
  <c r="G23" i="93"/>
  <c r="F23" i="93"/>
  <c r="K21" i="93"/>
  <c r="J21" i="93"/>
  <c r="I21" i="93"/>
  <c r="H21" i="93"/>
  <c r="G21" i="93"/>
  <c r="F21" i="93"/>
  <c r="E21" i="93"/>
  <c r="D21" i="93"/>
  <c r="C21" i="93"/>
  <c r="K16" i="93"/>
  <c r="J16" i="93"/>
  <c r="J24" i="93" s="1"/>
  <c r="J25" i="93" s="1"/>
  <c r="I16" i="93"/>
  <c r="I24" i="93" s="1"/>
  <c r="H16" i="93"/>
  <c r="H24" i="93" s="1"/>
  <c r="H25" i="93" s="1"/>
  <c r="G16" i="93"/>
  <c r="G24" i="93" s="1"/>
  <c r="F16" i="93"/>
  <c r="F24" i="93" s="1"/>
  <c r="E16" i="93"/>
  <c r="D16" i="93"/>
  <c r="C16" i="93"/>
  <c r="H20" i="91"/>
  <c r="H19" i="91"/>
  <c r="H18" i="91"/>
  <c r="H16" i="91"/>
  <c r="H15" i="91"/>
  <c r="H12" i="91"/>
  <c r="H11" i="91"/>
  <c r="H10" i="91"/>
  <c r="H9" i="91"/>
  <c r="C58" i="69"/>
  <c r="E36" i="88"/>
  <c r="E35" i="88"/>
  <c r="E34" i="88"/>
  <c r="E33" i="88"/>
  <c r="E32" i="88"/>
  <c r="E30" i="88"/>
  <c r="E29" i="88"/>
  <c r="E27" i="88"/>
  <c r="E26" i="88"/>
  <c r="E24" i="88"/>
  <c r="E23" i="88"/>
  <c r="E22" i="88"/>
  <c r="E21" i="88"/>
  <c r="E19" i="88"/>
  <c r="E18" i="88"/>
  <c r="E17" i="88"/>
  <c r="E12" i="88"/>
  <c r="E15" i="88"/>
  <c r="E14" i="88"/>
  <c r="E13" i="88"/>
  <c r="E11" i="88"/>
  <c r="E10" i="88"/>
  <c r="E9" i="88"/>
  <c r="G17" i="110"/>
  <c r="G14" i="110" s="1"/>
  <c r="F17" i="110"/>
  <c r="F14" i="110" s="1"/>
  <c r="I25" i="93" l="1"/>
  <c r="F25" i="93"/>
  <c r="G25" i="93"/>
  <c r="G63" i="108"/>
  <c r="F63" i="108"/>
  <c r="G59" i="108"/>
  <c r="F59" i="108"/>
  <c r="C22" i="111" l="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C15" i="114" l="1"/>
  <c r="D15" i="114"/>
  <c r="H34" i="113"/>
  <c r="H21" i="112"/>
  <c r="H22" i="111"/>
  <c r="C62" i="69"/>
  <c r="C46" i="69"/>
  <c r="C40" i="69"/>
  <c r="C52" i="69" s="1"/>
  <c r="C29" i="69"/>
  <c r="C26" i="69"/>
  <c r="C23" i="69"/>
  <c r="C18" i="69"/>
  <c r="C14" i="69"/>
  <c r="C35" i="69" s="1"/>
  <c r="C6" i="69"/>
  <c r="E8" i="88"/>
  <c r="E16" i="88"/>
  <c r="E20" i="88"/>
  <c r="E25" i="88"/>
  <c r="E28" i="88"/>
  <c r="E31" i="88"/>
  <c r="D8" i="88"/>
  <c r="D16" i="88"/>
  <c r="D20" i="88"/>
  <c r="D25" i="88"/>
  <c r="D28" i="88"/>
  <c r="D31" i="88"/>
  <c r="C31" i="88"/>
  <c r="C28" i="88"/>
  <c r="C25" i="88"/>
  <c r="C20" i="88"/>
  <c r="C16" i="88"/>
  <c r="C8" i="88"/>
  <c r="C37" i="88" l="1"/>
  <c r="D37" i="88"/>
  <c r="C67" i="69"/>
  <c r="C68" i="69" s="1"/>
  <c r="E37" i="88"/>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C17" i="110"/>
  <c r="H16" i="110"/>
  <c r="E16" i="110"/>
  <c r="H15" i="110"/>
  <c r="E15"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D34" i="109"/>
  <c r="C34" i="109"/>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G68" i="108"/>
  <c r="F68" i="108"/>
  <c r="H67" i="108"/>
  <c r="E67" i="108"/>
  <c r="H66" i="108"/>
  <c r="E66" i="108"/>
  <c r="H65" i="108"/>
  <c r="E65" i="108"/>
  <c r="H64" i="108"/>
  <c r="E64" i="108"/>
  <c r="H63" i="108"/>
  <c r="D63" i="108"/>
  <c r="C63" i="108"/>
  <c r="H62" i="108"/>
  <c r="E62" i="108"/>
  <c r="H61" i="108"/>
  <c r="E61" i="108"/>
  <c r="H60" i="108"/>
  <c r="E60" i="108"/>
  <c r="H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F41" i="108"/>
  <c r="D41" i="108"/>
  <c r="C41" i="108"/>
  <c r="H40" i="108"/>
  <c r="E40" i="108"/>
  <c r="H39" i="108"/>
  <c r="E39" i="108"/>
  <c r="H38" i="108"/>
  <c r="E38" i="108"/>
  <c r="H35" i="108"/>
  <c r="E35" i="108"/>
  <c r="H34" i="108"/>
  <c r="E34" i="108"/>
  <c r="H33" i="108"/>
  <c r="E33" i="108"/>
  <c r="H32" i="108"/>
  <c r="E32" i="108"/>
  <c r="H31" i="108"/>
  <c r="E31" i="108"/>
  <c r="G30" i="108"/>
  <c r="F30" i="108"/>
  <c r="H30" i="108" s="1"/>
  <c r="D30" i="108"/>
  <c r="C30" i="108"/>
  <c r="H29" i="108"/>
  <c r="E29" i="108"/>
  <c r="H28" i="108"/>
  <c r="E28" i="108"/>
  <c r="G27" i="108"/>
  <c r="F27" i="108"/>
  <c r="H27" i="108" s="1"/>
  <c r="D27" i="108"/>
  <c r="E27" i="108" s="1"/>
  <c r="C27" i="108"/>
  <c r="H26" i="108"/>
  <c r="E26" i="108"/>
  <c r="H25" i="108"/>
  <c r="E25" i="108"/>
  <c r="G24" i="108"/>
  <c r="F24" i="108"/>
  <c r="D24" i="108"/>
  <c r="C24" i="108"/>
  <c r="H23" i="108"/>
  <c r="E23" i="108"/>
  <c r="H22" i="108"/>
  <c r="E22" i="108"/>
  <c r="H21" i="108"/>
  <c r="E21" i="108"/>
  <c r="H20" i="108"/>
  <c r="E20" i="108"/>
  <c r="G19" i="108"/>
  <c r="F19" i="108"/>
  <c r="D19" i="108"/>
  <c r="C19" i="108"/>
  <c r="E19" i="108" s="1"/>
  <c r="H18" i="108"/>
  <c r="E18" i="108"/>
  <c r="H17" i="108"/>
  <c r="E17" i="108"/>
  <c r="H16" i="108"/>
  <c r="E16" i="108"/>
  <c r="G15" i="108"/>
  <c r="F15" i="108"/>
  <c r="H15" i="108" s="1"/>
  <c r="D15" i="108"/>
  <c r="C15" i="108"/>
  <c r="H14" i="108"/>
  <c r="E14" i="108"/>
  <c r="H13" i="108"/>
  <c r="E13" i="108"/>
  <c r="H12" i="108"/>
  <c r="E12" i="108"/>
  <c r="H11" i="108"/>
  <c r="E11" i="108"/>
  <c r="H10" i="108"/>
  <c r="E10" i="108"/>
  <c r="H9" i="108"/>
  <c r="E9" i="108"/>
  <c r="H8" i="108"/>
  <c r="E8" i="108"/>
  <c r="G7" i="108"/>
  <c r="F7" i="108"/>
  <c r="D7" i="108"/>
  <c r="C7" i="108"/>
  <c r="E30" i="108" l="1"/>
  <c r="H19" i="108"/>
  <c r="E7" i="108"/>
  <c r="G36" i="108"/>
  <c r="E15" i="108"/>
  <c r="E30" i="110"/>
  <c r="H38" i="110"/>
  <c r="E38" i="110"/>
  <c r="C14" i="110"/>
  <c r="D14" i="110"/>
  <c r="H14" i="110"/>
  <c r="E11" i="110"/>
  <c r="H8" i="110"/>
  <c r="H37" i="109"/>
  <c r="E37" i="109"/>
  <c r="H34" i="109"/>
  <c r="E34" i="109"/>
  <c r="H29" i="109"/>
  <c r="E29" i="109"/>
  <c r="H13" i="109"/>
  <c r="E13" i="109"/>
  <c r="G43" i="109"/>
  <c r="E63" i="108"/>
  <c r="E59" i="108"/>
  <c r="D68" i="108"/>
  <c r="H47" i="108"/>
  <c r="E47" i="108"/>
  <c r="H41" i="108"/>
  <c r="G53" i="108"/>
  <c r="G69" i="108" s="1"/>
  <c r="D53" i="108"/>
  <c r="C53" i="108"/>
  <c r="C43" i="109"/>
  <c r="C36" i="108"/>
  <c r="H24" i="108"/>
  <c r="C68" i="108"/>
  <c r="E6" i="109"/>
  <c r="D36" i="108"/>
  <c r="F43" i="109"/>
  <c r="H30" i="110"/>
  <c r="H11" i="110"/>
  <c r="F36" i="108"/>
  <c r="H36" i="108" s="1"/>
  <c r="E8" i="110"/>
  <c r="H7" i="108"/>
  <c r="E24" i="108"/>
  <c r="E17" i="110"/>
  <c r="H6" i="109"/>
  <c r="D43" i="109"/>
  <c r="H68" i="108"/>
  <c r="E41" i="108"/>
  <c r="F53" i="108"/>
  <c r="F69" i="108" s="1"/>
  <c r="E14" i="110" l="1"/>
  <c r="F45" i="109"/>
  <c r="G45" i="109"/>
  <c r="D45" i="109"/>
  <c r="C45" i="109"/>
  <c r="H69" i="108"/>
  <c r="E68" i="108"/>
  <c r="D69" i="108"/>
  <c r="E53" i="108"/>
  <c r="C69" i="108"/>
  <c r="H53" i="108"/>
  <c r="H43" i="109"/>
  <c r="E36" i="108"/>
  <c r="E43" i="109"/>
  <c r="E45" i="109" l="1"/>
  <c r="H45" i="109"/>
  <c r="E69" i="108"/>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B1" i="95"/>
  <c r="B1" i="92"/>
  <c r="B1" i="93"/>
  <c r="B1" i="64"/>
  <c r="B1" i="90"/>
  <c r="B1" i="69"/>
  <c r="B1" i="94"/>
  <c r="B1" i="89"/>
  <c r="B1" i="73"/>
  <c r="B1" i="88"/>
  <c r="B1" i="52"/>
  <c r="B1" i="86"/>
  <c r="G5" i="86"/>
  <c r="F5" i="86"/>
  <c r="E5" i="86"/>
  <c r="D5" i="86"/>
  <c r="G5" i="84"/>
  <c r="L5" i="84" s="1"/>
  <c r="F5" i="84"/>
  <c r="K5" i="84" s="1"/>
  <c r="E5" i="84"/>
  <c r="J5" i="84" s="1"/>
  <c r="D5" i="84"/>
  <c r="I5" i="84" s="1"/>
  <c r="C5" i="84"/>
  <c r="G39" i="97" l="1"/>
  <c r="E6" i="86"/>
  <c r="E13" i="86" s="1"/>
  <c r="F6" i="86"/>
  <c r="F13" i="86" s="1"/>
  <c r="G6" i="86"/>
  <c r="G13" i="86" s="1"/>
  <c r="C21" i="94" l="1"/>
  <c r="C20" i="94"/>
  <c r="C19" i="94"/>
  <c r="B1" i="91" l="1"/>
  <c r="B1" i="84"/>
  <c r="C30" i="95" l="1"/>
  <c r="C26" i="95"/>
  <c r="C18" i="95"/>
  <c r="C8" i="95"/>
  <c r="C36" i="95" l="1"/>
  <c r="D6" i="86"/>
  <c r="D13" i="86"/>
  <c r="C38" i="95" l="1"/>
  <c r="C6" i="86"/>
  <c r="C13" i="86" s="1"/>
  <c r="D15" i="94" l="1"/>
  <c r="D16" i="94"/>
  <c r="D17" i="94"/>
  <c r="D20" i="94"/>
  <c r="D9" i="94"/>
  <c r="D12" i="94"/>
  <c r="D8" i="94"/>
  <c r="D7" i="94"/>
  <c r="D13" i="94"/>
  <c r="D19" i="94"/>
  <c r="D11" i="94"/>
  <c r="D21"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M7" i="92"/>
  <c r="M21" i="92" s="1"/>
  <c r="L7" i="92"/>
  <c r="K7" i="92"/>
  <c r="J7" i="92"/>
  <c r="I7" i="92"/>
  <c r="H7" i="92"/>
  <c r="G7" i="92"/>
  <c r="F7" i="92"/>
  <c r="C7" i="92"/>
  <c r="N14" i="92" l="1"/>
  <c r="L21" i="92"/>
  <c r="E7" i="92"/>
  <c r="J21" i="92"/>
  <c r="F21" i="92"/>
  <c r="I21" i="92"/>
  <c r="E21" i="92"/>
  <c r="K21" i="92"/>
  <c r="N7" i="92"/>
  <c r="N21" i="92" s="1"/>
  <c r="G21" i="92"/>
  <c r="H21" i="92"/>
  <c r="C21" i="92"/>
  <c r="S21" i="90"/>
  <c r="S20" i="90"/>
  <c r="S19" i="90"/>
  <c r="S18" i="90"/>
  <c r="S17" i="90"/>
  <c r="S16" i="90"/>
  <c r="S15" i="90"/>
  <c r="S14" i="90"/>
  <c r="S13" i="90"/>
  <c r="S12" i="90"/>
  <c r="S11" i="90"/>
  <c r="S10" i="90"/>
  <c r="S9" i="90"/>
  <c r="S8" i="90"/>
  <c r="T21" i="64" l="1"/>
  <c r="U21" i="64"/>
  <c r="S21" i="64"/>
  <c r="C21" i="64"/>
  <c r="G22" i="91"/>
  <c r="F22" i="91"/>
  <c r="E22" i="91"/>
  <c r="D22" i="91"/>
  <c r="C22" i="91"/>
  <c r="H21" i="91"/>
  <c r="H17" i="91"/>
  <c r="H14" i="91"/>
  <c r="H13" i="91"/>
  <c r="H8"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<sst xmlns="http://schemas.openxmlformats.org/spreadsheetml/2006/main" count="1197" uniqueCount="742">
  <si>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</si>
  <si>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</si>
  <si>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</si>
  <si>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</si>
  <si>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</si>
  <si>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</si>
  <si>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</si>
  <si>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</si>
  <si>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</si>
  <si>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</si>
  <si>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</si>
  <si>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</si>
  <si>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</si>
  <si>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</si>
  <si>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</si>
  <si>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</si>
  <si>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</si>
  <si>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</si>
  <si>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</si>
  <si>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</si>
  <si>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</si>
  <si>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</si>
  <si>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</si>
  <si>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</si>
  <si>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</si>
  <si>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</si>
  <si>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</si>
  <si>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</si>
  <si>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</si>
  <si>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</si>
  <si>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</si>
  <si>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</si>
  <si>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</si>
  <si>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</si>
  <si>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</si>
  <si>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</si>
  <si>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</si>
  <si>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</si>
  <si>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</si>
  <si>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</si>
  <si>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</si>
  <si>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</si>
  <si>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</si>
  <si>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</si>
  <si>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</si>
  <si>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</si>
  <si>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</si>
  <si>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</si>
  <si>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</si>
  <si>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</si>
  <si>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</si>
  <si>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</si>
  <si>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</si>
  <si>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</si>
  <si>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</si>
  <si>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</si>
  <si>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</si>
  <si>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</si>
  <si>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</si>
  <si>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</si>
  <si>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</si>
  <si>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</si>
  <si>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</si>
  <si>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</si>
  <si>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</si>
  <si>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</si>
  <si>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</si>
  <si>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</si>
  <si>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</si>
  <si>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</si>
  <si>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</si>
  <si>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</si>
  <si>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</si>
  <si>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</si>
  <si>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</si>
  <si>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</si>
  <si>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</si>
  <si>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</si>
  <si>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</si>
  <si>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</si>
  <si>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</si>
  <si>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</si>
  <si>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</si>
  <si>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</si>
  <si>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</si>
  <si>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</si>
  <si>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</si>
  <si>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</si>
  <si>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</si>
  <si>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</si>
  <si>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</si>
  <si>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</si>
  <si>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</si>
  <si>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</si>
  <si>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</si>
  <si>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</si>
  <si>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</si>
  <si>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</si>
  <si>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</si>
  <si>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</si>
  <si>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</si>
  <si>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</si>
  <si>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</si>
  <si>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</si>
  <si>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</si>
  <si>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</si>
  <si>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</si>
  <si>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</si>
  <si>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</si>
  <si>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</si>
  <si>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</si>
  <si>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</si>
  <si>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</si>
  <si>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</si>
  <si>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</si>
  <si>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</si>
  <si>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</si>
  <si>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</si>
  <si>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</si>
  <si>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</si>
  <si>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</si>
  <si>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</si>
  <si>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</si>
  <si>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</si>
  <si>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</si>
  <si>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</si>
  <si>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</si>
  <si>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</si>
  <si>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</si>
  <si>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</si>
  <si>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</si>
  <si>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</si>
  <si>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</si>
  <si>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</si>
  <si>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</si>
  <si>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</si>
  <si>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</si>
  <si>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</si>
  <si>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</si>
  <si>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</si>
  <si>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</si>
  <si>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</si>
  <si>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</si>
  <si>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</si>
  <si>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</si>
  <si>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</si>
  <si>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</si>
  <si>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</si>
  <si>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</si>
  <si>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</si>
  <si>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</si>
  <si>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</si>
  <si>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</si>
  <si>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</si>
  <si>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</si>
  <si>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</si>
  <si>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</si>
  <si>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</si>
  <si>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</si>
  <si>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</si>
  <si>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</si>
  <si>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</si>
  <si>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</si>
  <si>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</si>
  <si>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</si>
  <si>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</si>
  <si>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</si>
  <si>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</si>
  <si>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</si>
  <si>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</si>
  <si>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</si>
  <si>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</si>
  <si>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</si>
  <si>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</si>
  <si>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</si>
  <si>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</si>
  <si>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</si>
  <si>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</si>
  <si>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</si>
  <si>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</si>
  <si>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</si>
  <si>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</si>
  <si>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</si>
  <si>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</si>
  <si>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</si>
  <si>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</si>
  <si>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</si>
  <si>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</si>
  <si>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</si>
  <si>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</si>
  <si>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</si>
  <si>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</si>
  <si>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</si>
  <si>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</si>
  <si>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</si>
  <si>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</si>
  <si>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</si>
  <si>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</si>
  <si>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</si>
  <si>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</si>
  <si>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</si>
  <si>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</si>
  <si>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</si>
  <si>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</si>
  <si>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</si>
  <si>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</si>
  <si>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</si>
  <si>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</si>
  <si>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</si>
  <si>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</si>
  <si>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</si>
  <si>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</si>
  <si>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</si>
  <si>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</si>
  <si>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</si>
  <si>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</si>
  <si>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</si>
  <si>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</si>
  <si>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</si>
  <si>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</si>
  <si>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</si>
  <si>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</si>
  <si>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</si>
  <si>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</si>
  <si>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</si>
  <si>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</si>
  <si>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</si>
  <si>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</si>
  <si>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</si>
  <si>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</si>
  <si>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</si>
  <si>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</si>
  <si>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</si>
  <si>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</si>
  <si>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</si>
  <si>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</si>
  <si>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</si>
  <si>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</si>
  <si>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</si>
  <si>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</si>
  <si>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</si>
  <si>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</si>
  <si>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</si>
  <si>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</si>
  <si>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</si>
  <si>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</si>
  <si>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</si>
  <si>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</si>
  <si>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</si>
  <si>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</si>
  <si>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</si>
  <si>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</si>
  <si>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</si>
  <si>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</si>
  <si>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</si>
  <si>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</si>
  <si>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</si>
  <si>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</si>
  <si>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</si>
  <si>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</si>
  <si>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</si>
  <si>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</si>
  <si>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</si>
  <si>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</si>
  <si>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</si>
  <si>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</si>
  <si>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</si>
  <si>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</si>
  <si>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</si>
  <si>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</si>
  <si>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</si>
  <si>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</si>
  <si>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</si>
  <si>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</si>
  <si>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</si>
  <si>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</si>
  <si>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</si>
  <si>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</si>
  <si>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</si>
  <si>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</si>
  <si>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</si>
  <si>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</si>
  <si>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</si>
  <si>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</si>
  <si>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</si>
  <si>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</si>
  <si>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</si>
  <si>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</si>
  <si>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</si>
  <si>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</si>
  <si>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</si>
  <si>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</si>
  <si>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</si>
  <si>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</si>
  <si>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</si>
  <si>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</si>
  <si>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</si>
  <si>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</si>
  <si>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</si>
  <si>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</si>
  <si>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</si>
  <si>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</si>
  <si>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</si>
  <si>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</si>
  <si>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</si>
  <si>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</si>
  <si>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</si>
  <si>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</si>
  <si>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</si>
  <si>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</si>
  <si>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</si>
  <si>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</si>
  <si>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</si>
  <si>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</si>
  <si>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</si>
  <si>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</si>
  <si>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</si>
  <si>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</si>
  <si>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</si>
  <si>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</si>
  <si>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</si>
  <si>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</si>
  <si>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</si>
  <si>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</si>
  <si>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</si>
  <si>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</si>
  <si>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</si>
  <si>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</si>
  <si>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</si>
  <si>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</si>
  <si>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</si>
  <si>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</si>
  <si>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</si>
  <si>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</si>
  <si>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</si>
  <si>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</si>
  <si>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</si>
  <si>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</si>
  <si>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</si>
  <si>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</si>
  <si>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</si>
  <si>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</si>
  <si>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</si>
  <si>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</si>
  <si>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</si>
  <si>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</si>
  <si>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</si>
  <si>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</si>
  <si>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</si>
  <si>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</si>
  <si>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</si>
  <si>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</si>
  <si>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</si>
  <si>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</si>
  <si>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</si>
  <si>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</si>
  <si>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</si>
  <si>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</si>
  <si>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</si>
  <si>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</si>
  <si>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</si>
  <si>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</si>
  <si>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</si>
  <si>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</si>
  <si>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</si>
  <si>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</si>
  <si>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</si>
  <si>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</si>
  <si>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</si>
  <si>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</si>
  <si>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</si>
  <si>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</si>
  <si>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</si>
  <si>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</si>
  <si>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</si>
  <si>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</si>
  <si>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</si>
  <si>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</si>
  <si>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</si>
  <si>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</si>
  <si>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</si>
  <si>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</si>
  <si>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</si>
  <si>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</si>
  <si>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</si>
  <si>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</si>
  <si>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</si>
  <si>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</si>
  <si>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</si>
  <si>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</si>
  <si>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</si>
  <si>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</si>
  <si>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</si>
  <si>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</si>
  <si>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</si>
  <si>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</si>
  <si>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</si>
  <si>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</si>
  <si>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</si>
  <si>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</si>
  <si>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</si>
  <si>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</si>
  <si>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</si>
  <si>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</si>
  <si>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</si>
  <si>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</si>
  <si>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</si>
  <si>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</si>
  <si>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</si>
  <si>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</si>
  <si>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</si>
  <si>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</si>
  <si>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</si>
  <si>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</si>
  <si>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</si>
  <si>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</si>
  <si>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</si>
  <si>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</si>
  <si>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</si>
  <si>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</si>
  <si>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</si>
  <si>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</si>
  <si>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</si>
  <si>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</si>
  <si>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</si>
  <si>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</si>
  <si>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</si>
  <si>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</si>
  <si>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</si>
  <si>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</si>
  <si>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</si>
  <si>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</si>
  <si>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</si>
  <si>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</si>
  <si>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</si>
  <si>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</si>
  <si>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</si>
  <si>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</si>
  <si>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</si>
  <si>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</si>
  <si>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</si>
  <si>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</si>
  <si>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</si>
  <si>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</si>
  <si>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</si>
  <si>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</si>
  <si>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</si>
  <si>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</si>
  <si>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</si>
  <si>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</si>
  <si>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</si>
  <si>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</si>
  <si>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</si>
  <si>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</si>
  <si>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</si>
  <si>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</si>
  <si>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</si>
  <si>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</si>
  <si>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</si>
  <si>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</si>
  <si>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</si>
  <si>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</si>
  <si>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</si>
  <si>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</si>
  <si>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</si>
  <si>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</si>
  <si>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</si>
  <si>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</si>
  <si>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</si>
  <si>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</si>
  <si>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</si>
  <si>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</si>
  <si>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</si>
  <si>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</si>
  <si>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</si>
  <si>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</si>
  <si>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</si>
  <si>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</si>
  <si>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</si>
  <si>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</si>
  <si>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</si>
  <si>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</si>
  <si>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</si>
  <si>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</si>
  <si>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</si>
  <si>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</si>
  <si>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</si>
  <si>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</si>
  <si>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</si>
  <si>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</si>
  <si>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</si>
  <si>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</si>
  <si>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</si>
  <si>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</si>
  <si>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</si>
  <si>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</si>
  <si>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</si>
  <si>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</si>
  <si>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</si>
  <si>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</si>
  <si>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</si>
  <si>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</si>
  <si>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</si>
  <si>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</si>
  <si>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</si>
  <si>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</si>
  <si>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</si>
  <si>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</si>
  <si>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</si>
  <si>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</si>
  <si>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</si>
  <si>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</si>
  <si>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</si>
  <si>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</si>
  <si>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</si>
  <si>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</si>
  <si>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</si>
  <si>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</si>
  <si>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</si>
  <si>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</si>
  <si>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</si>
  <si>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</si>
  <si>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</si>
  <si>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</si>
  <si>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</si>
  <si>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</si>
  <si>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</si>
  <si>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</si>
  <si>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</si>
  <si>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</si>
  <si>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</si>
  <si>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</si>
  <si>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</si>
  <si>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</si>
  <si>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</si>
  <si>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</si>
  <si>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</si>
  <si>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</si>
  <si>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</si>
  <si>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</si>
  <si>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</si>
  <si>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</si>
  <si>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</si>
  <si>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</si>
  <si>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</si>
  <si>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</si>
  <si>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</si>
  <si>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</si>
  <si>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</si>
  <si>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</si>
  <si>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</si>
  <si>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</si>
  <si>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</si>
  <si>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</si>
  <si>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</si>
  <si>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</si>
  <si>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</si>
  <si>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</si>
  <si>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</si>
  <si>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</si>
  <si>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</si>
  <si>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</si>
  <si>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</si>
  <si>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</si>
  <si>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</si>
  <si>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</si>
  <si>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</si>
  <si>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</si>
  <si>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</si>
  <si>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</si>
  <si>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</si>
  <si>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</si>
  <si>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</si>
  <si>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</si>
  <si>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</si>
  <si>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</si>
  <si>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</si>
  <si>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</si>
  <si>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</si>
  <si>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</si>
  <si>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</si>
  <si>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</si>
  <si>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</si>
  <si>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</si>
  <si>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</si>
  <si>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</si>
  <si>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</si>
  <si>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</si>
  <si>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</si>
  <si>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</si>
  <si>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</si>
  <si>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</si>
  <si>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</si>
  <si>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</si>
  <si>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</si>
  <si>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</si>
  <si>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</si>
  <si>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</si>
  <si>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</si>
  <si>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</si>
  <si>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</si>
  <si>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</si>
  <si>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</si>
  <si>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</si>
  <si>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</si>
  <si>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</si>
  <si>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</si>
  <si>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</si>
  <si>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</si>
  <si>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</si>
  <si>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</si>
  <si>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</si>
  <si>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</si>
  <si>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</si>
  <si>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</si>
  <si>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</si>
  <si>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</si>
  <si>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</si>
  <si>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</si>
  <si>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</si>
  <si>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</si>
  <si>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</si>
  <si>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</si>
  <si>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</si>
  <si>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</si>
  <si>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</si>
  <si>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</si>
  <si>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</si>
  <si>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</si>
  <si>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</si>
  <si>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</si>
  <si>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</si>
  <si>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</si>
  <si>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</si>
  <si>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</si>
  <si>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</si>
  <si>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</si>
  <si>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</si>
  <si>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</si>
  <si>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</si>
  <si>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</si>
  <si>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</si>
  <si>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</si>
  <si>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</si>
  <si>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</si>
  <si>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</si>
  <si>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</si>
  <si>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</si>
  <si>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</si>
  <si>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</si>
  <si>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</si>
  <si>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</si>
  <si>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</si>
  <si>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</si>
  <si>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</si>
  <si>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</si>
  <si>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</si>
  <si>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</si>
  <si>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</si>
  <si>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</si>
  <si>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</si>
  <si>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</si>
  <si>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</si>
  <si>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</si>
  <si>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</si>
  <si>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</si>
  <si>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</si>
  <si>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</si>
  <si>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</si>
  <si>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</si>
  <si>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</si>
  <si>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</si>
  <si>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</si>
  <si>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</si>
  <si>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</si>
  <si>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</si>
  <si>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</si>
  <si>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</si>
  <si>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</si>
  <si>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</si>
  <si>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</si>
  <si>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</si>
  <si>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</si>
  <si>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</si>
  <si>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</si>
  <si>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</si>
  <si>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</si>
  <si>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</si>
  <si>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</si>
  <si>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</si>
  <si>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</si>
  <si>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</si>
  <si>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</si>
  <si>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</si>
  <si>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</si>
  <si>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</si>
  <si>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</si>
  <si>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</si>
  <si>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</si>
  <si>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</si>
  <si>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</si>
  <si>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</si>
  <si>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</si>
  <si>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</si>
  <si>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</si>
  <si>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</si>
  <si>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</si>
  <si>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</si>
  <si>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</si>
  <si>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</si>
  <si>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</si>
  <si>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</si>
  <si>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</si>
  <si>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</si>
  <si>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</si>
  <si>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Grigol Katsia</t>
  </si>
  <si>
    <t>www.cartubank.ge</t>
  </si>
  <si>
    <t>Table 9 (Capital), N28 &amp; N38</t>
  </si>
  <si>
    <t xml:space="preserve"> Table 9 (Capital), N2</t>
  </si>
  <si>
    <t>Table 9 (Capital), N27</t>
  </si>
  <si>
    <t>Table 9 (Capital), N8</t>
  </si>
  <si>
    <t>Table 9 (Capital), N5 &amp; N6</t>
  </si>
  <si>
    <t>Non-independent chair</t>
  </si>
  <si>
    <t>Besik Demetrashvili</t>
  </si>
  <si>
    <t>Non-independent member</t>
  </si>
  <si>
    <t>Zaza Verdzeuli</t>
  </si>
  <si>
    <t>Independent member</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</si>
  <si>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</si>
  <si>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</si>
  <si>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</si>
  <si>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</si>
  <si>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</si>
  <si>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</si>
  <si>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</si>
  <si>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</si>
  <si>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Giorgi Korsantia</t>
  </si>
  <si>
    <t>Deputy General Director - Information Technology Director</t>
  </si>
  <si>
    <t>Vakhtang Machavariani</t>
  </si>
  <si>
    <t>Deputy General Director - Administrative Director</t>
  </si>
  <si>
    <t xml:space="preserve">N(N)LP INTERNATIONAL CHARITY FUND "CARTU"                                                           </t>
  </si>
  <si>
    <t xml:space="preserve">Uta Ivanishvili </t>
  </si>
  <si>
    <t>Lasha Megrelidze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</si>
</sst>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u/>
      <sz val="12"/>
      <color indexed="12"/>
      <name val="Arial"/>
      <family val="2"/>
    </font>
    <font>
      <b/>
      <sz val="9"/>
      <name val="Calibri"/>
      <family val="2"/>
      <scheme val="minor"/>
    </font>
    <font>
      <b/>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20">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100" xfId="20964" applyFont="1" applyFill="1" applyBorder="1">
      <alignment vertical="center"/>
    </xf>
    <xf numFmtId="0" fontId="45" fillId="76" borderId="101" xfId="20964" applyFont="1" applyFill="1" applyBorder="1">
      <alignment vertical="center"/>
    </xf>
    <xf numFmtId="0" fontId="45" fillId="76" borderId="98" xfId="20964" applyFont="1" applyFill="1" applyBorder="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Border="1" applyAlignment="1">
      <alignment horizontal="center" vertical="center"/>
    </xf>
    <xf numFmtId="0" fontId="106" fillId="0" borderId="98" xfId="20964" applyFont="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lignment vertical="center"/>
    </xf>
    <xf numFmtId="0" fontId="105" fillId="76" borderId="101" xfId="20964" applyFont="1" applyFill="1" applyBorder="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6"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0" fontId="100" fillId="0" borderId="99" xfId="0" applyFont="1" applyBorder="1" applyAlignment="1">
      <alignment horizontal="left" wrapText="1" indent="2"/>
    </xf>
    <xf numFmtId="0" fontId="4" fillId="0" borderId="18" xfId="0" applyFont="1" applyBorder="1"/>
    <xf numFmtId="0" fontId="4" fillId="0" borderId="99" xfId="0" applyFont="1" applyBorder="1" applyAlignment="1">
      <alignment wrapText="1"/>
    </xf>
    <xf numFmtId="0" fontId="112" fillId="3" borderId="63" xfId="0" applyFont="1" applyFill="1" applyBorder="1" applyAlignment="1">
      <alignment horizontal="left"/>
    </xf>
    <xf numFmtId="0" fontId="112" fillId="3" borderId="0" xfId="0" applyFont="1" applyFill="1" applyAlignment="1">
      <alignment horizontal="center"/>
    </xf>
    <xf numFmtId="0" fontId="100" fillId="0" borderId="99" xfId="0" applyFont="1" applyBorder="1" applyAlignment="1">
      <alignment horizontal="left" wrapText="1" indent="4"/>
    </xf>
    <xf numFmtId="0" fontId="3" fillId="3" borderId="0" xfId="0" applyFont="1" applyFill="1" applyAlignment="1">
      <alignment wrapText="1"/>
    </xf>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4" xfId="17" applyBorder="1" applyAlignment="1" applyProtection="1"/>
    <xf numFmtId="0" fontId="114" fillId="0" borderId="0" xfId="0" applyFont="1" applyAlignment="1">
      <alignment horizontal="left" vertical="top" wrapText="1"/>
    </xf>
    <xf numFmtId="0" fontId="2" fillId="0" borderId="114" xfId="0" applyFont="1" applyBorder="1" applyAlignment="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Border="1" applyAlignment="1">
      <alignment horizontal="left" vertical="center" wrapText="1"/>
    </xf>
    <xf numFmtId="0" fontId="127" fillId="0" borderId="124" xfId="0" applyFont="1" applyBorder="1" applyAlignment="1">
      <alignment horizontal="left" vertical="center" wrapText="1"/>
    </xf>
    <xf numFmtId="0" fontId="127" fillId="0" borderId="124" xfId="0" applyFont="1" applyBorder="1" applyAlignment="1">
      <alignment vertical="center" wrapText="1"/>
    </xf>
    <xf numFmtId="0" fontId="128" fillId="0" borderId="124" xfId="0" applyFont="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Border="1" applyAlignment="1">
      <alignment horizontal="left" vertical="center" wrapText="1" indent="1"/>
    </xf>
    <xf numFmtId="0" fontId="127" fillId="0" borderId="114" xfId="0" applyFont="1" applyBorder="1" applyAlignment="1">
      <alignment horizontal="left" vertical="center" wrapText="1"/>
    </xf>
    <xf numFmtId="0" fontId="129" fillId="0" borderId="114" xfId="20966" applyFont="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Border="1" applyAlignment="1">
      <alignment horizontal="left" vertical="center" wrapText="1" inden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Border="1" applyAlignment="1">
      <alignment horizontal="left" vertical="center" wrapText="1"/>
    </xf>
    <xf numFmtId="0" fontId="127" fillId="0" borderId="127" xfId="0" applyFont="1" applyBorder="1" applyAlignment="1">
      <alignment vertical="center" wrapText="1"/>
    </xf>
    <xf numFmtId="0" fontId="129" fillId="0" borderId="127" xfId="20966" applyFont="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127" xfId="0" applyBorder="1" applyAlignment="1">
      <alignment horizontal="center" vertical="center"/>
    </xf>
    <xf numFmtId="0" fontId="127" fillId="0" borderId="132" xfId="0" applyFont="1" applyBorder="1" applyAlignment="1">
      <alignment horizontal="justify" vertical="center" wrapText="1"/>
    </xf>
    <xf numFmtId="0" fontId="127" fillId="0" borderId="124" xfId="0" applyFont="1" applyBorder="1" applyAlignment="1">
      <alignment horizontal="justify" vertical="center" wrapText="1"/>
    </xf>
    <xf numFmtId="0" fontId="125" fillId="0" borderId="124" xfId="0" applyFont="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Border="1" applyAlignment="1">
      <alignment horizontal="justify" vertical="center" wrapText="1"/>
    </xf>
    <xf numFmtId="0" fontId="127" fillId="0" borderId="126" xfId="0" applyFont="1" applyBorder="1" applyAlignment="1">
      <alignment horizontal="justify" vertical="center" wrapText="1"/>
    </xf>
    <xf numFmtId="0" fontId="125" fillId="0" borderId="124" xfId="0" applyFont="1" applyBorder="1" applyAlignment="1">
      <alignment vertical="center" wrapText="1"/>
    </xf>
    <xf numFmtId="0" fontId="126" fillId="0" borderId="124" xfId="0" applyFont="1" applyBorder="1" applyAlignment="1">
      <alignment horizontal="left" vertical="center" wrapText="1"/>
    </xf>
    <xf numFmtId="0" fontId="127" fillId="0" borderId="133" xfId="0" applyFont="1" applyBorder="1" applyAlignment="1">
      <alignment vertical="center" wrapText="1"/>
    </xf>
    <xf numFmtId="0" fontId="127" fillId="3" borderId="124" xfId="0" applyFont="1" applyFill="1" applyBorder="1" applyAlignment="1">
      <alignment vertical="center" wrapText="1"/>
    </xf>
    <xf numFmtId="0" fontId="105" fillId="0" borderId="130" xfId="0" applyFont="1" applyBorder="1" applyAlignment="1">
      <alignment vertical="center" wrapText="1"/>
    </xf>
    <xf numFmtId="0" fontId="2" fillId="0" borderId="130" xfId="0" applyFont="1" applyBorder="1" applyAlignment="1">
      <alignment horizontal="left" vertical="center" wrapText="1" indent="4"/>
    </xf>
    <xf numFmtId="0" fontId="45" fillId="0" borderId="130" xfId="0" applyFont="1" applyBorder="1" applyAlignment="1">
      <alignment vertical="center" wrapText="1"/>
    </xf>
    <xf numFmtId="0" fontId="2" fillId="0" borderId="127" xfId="0" applyFont="1" applyBorder="1" applyAlignment="1" applyProtection="1">
      <alignment horizontal="left" vertical="center" indent="11"/>
      <protection locked="0"/>
    </xf>
    <xf numFmtId="0" fontId="46" fillId="0" borderId="127" xfId="0" applyFont="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Font="1" applyBorder="1" applyAlignment="1">
      <alignment vertical="center" wrapText="1"/>
    </xf>
    <xf numFmtId="0" fontId="97" fillId="0" borderId="130" xfId="0" applyFont="1" applyBorder="1" applyAlignment="1">
      <alignment horizontal="left" vertical="center" wrapText="1"/>
    </xf>
    <xf numFmtId="0" fontId="2" fillId="0" borderId="130" xfId="0" applyFont="1" applyBorder="1" applyAlignment="1">
      <alignment horizontal="left" vertical="center" wrapText="1"/>
    </xf>
    <xf numFmtId="43" fontId="84" fillId="0" borderId="80" xfId="7" applyFont="1" applyFill="1" applyBorder="1" applyAlignment="1">
      <alignment horizontal="center" vertical="center"/>
    </xf>
    <xf numFmtId="43" fontId="84" fillId="0" borderId="127" xfId="7" applyFont="1" applyFill="1" applyBorder="1" applyAlignment="1">
      <alignment horizontal="center" vertical="center"/>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7" xfId="0" applyFont="1" applyBorder="1"/>
    <xf numFmtId="49" fontId="119" fillId="0" borderId="127" xfId="5" applyNumberFormat="1" applyFont="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Border="1" applyAlignment="1" applyProtection="1">
      <alignment horizontal="left" vertical="center" wrapText="1"/>
      <protection locked="0"/>
    </xf>
    <xf numFmtId="49" fontId="118" fillId="0" borderId="127" xfId="5" applyNumberFormat="1" applyFont="1" applyBorder="1" applyAlignment="1" applyProtection="1">
      <alignment horizontal="right" vertical="center"/>
      <protection locked="0"/>
    </xf>
    <xf numFmtId="0" fontId="120" fillId="0" borderId="127" xfId="13" applyFont="1" applyBorder="1" applyAlignment="1" applyProtection="1">
      <alignment horizontal="left" vertical="center" wrapText="1"/>
      <protection locked="0"/>
    </xf>
    <xf numFmtId="0" fontId="117" fillId="0" borderId="127" xfId="0" applyFont="1" applyBorder="1" applyAlignment="1">
      <alignment horizontal="center" vertical="center" wrapText="1"/>
    </xf>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7" xfId="0" applyFont="1" applyBorder="1" applyAlignment="1">
      <alignment horizontal="left" vertical="center" wrapText="1"/>
    </xf>
    <xf numFmtId="0" fontId="116" fillId="0" borderId="127" xfId="0" applyFont="1" applyBorder="1" applyAlignment="1">
      <alignment horizontal="left" wrapText="1" indent="1"/>
    </xf>
    <xf numFmtId="0" fontId="116" fillId="0" borderId="127" xfId="0" applyFont="1" applyBorder="1" applyAlignment="1">
      <alignment horizontal="left" vertical="center" indent="1"/>
    </xf>
    <xf numFmtId="0" fontId="114" fillId="0" borderId="127" xfId="0" applyFont="1" applyBorder="1"/>
    <xf numFmtId="0" fontId="113" fillId="0" borderId="127" xfId="0" applyFont="1" applyBorder="1" applyAlignment="1">
      <alignment horizontal="left" wrapText="1" indent="1"/>
    </xf>
    <xf numFmtId="0" fontId="113" fillId="0" borderId="127" xfId="0" applyFont="1" applyBorder="1" applyAlignment="1">
      <alignment horizontal="left" indent="1"/>
    </xf>
    <xf numFmtId="0" fontId="113" fillId="0" borderId="127" xfId="0" applyFont="1" applyBorder="1" applyAlignment="1">
      <alignment horizontal="left" wrapText="1" indent="4"/>
    </xf>
    <xf numFmtId="0" fontId="113" fillId="0" borderId="127" xfId="0" applyFont="1" applyBorder="1" applyAlignment="1">
      <alignment horizontal="left" indent="3"/>
    </xf>
    <xf numFmtId="0" fontId="116" fillId="0" borderId="127" xfId="0" applyFont="1" applyBorder="1" applyAlignment="1">
      <alignment horizontal="left" indent="1"/>
    </xf>
    <xf numFmtId="0" fontId="114" fillId="78" borderId="127" xfId="0" applyFont="1" applyFill="1" applyBorder="1"/>
    <xf numFmtId="0" fontId="117" fillId="0" borderId="7" xfId="0" applyFont="1" applyBorder="1"/>
    <xf numFmtId="0" fontId="114" fillId="0" borderId="127" xfId="0" applyFont="1" applyBorder="1" applyAlignment="1">
      <alignment horizontal="left" wrapText="1" indent="2"/>
    </xf>
    <xf numFmtId="0" fontId="114" fillId="0" borderId="127" xfId="0" applyFont="1" applyBorder="1" applyAlignment="1">
      <alignment horizontal="left" wrapText="1"/>
    </xf>
    <xf numFmtId="0" fontId="116" fillId="76" borderId="127" xfId="0" applyFont="1" applyFill="1" applyBorder="1"/>
    <xf numFmtId="0" fontId="113" fillId="0" borderId="127"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07"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7" xfId="0" applyFont="1" applyBorder="1" applyAlignment="1">
      <alignment horizontal="left" vertical="center" wrapText="1"/>
    </xf>
    <xf numFmtId="0" fontId="118" fillId="0" borderId="0" xfId="0" applyFont="1"/>
    <xf numFmtId="0" fontId="95" fillId="0" borderId="0" xfId="0" applyFont="1" applyAlignment="1">
      <alignment wrapText="1"/>
    </xf>
    <xf numFmtId="0" fontId="118" fillId="0" borderId="127" xfId="0" applyFont="1" applyBorder="1"/>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Font="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Font="1" applyBorder="1" applyAlignment="1">
      <alignment vertical="center" wrapText="1" readingOrder="1"/>
    </xf>
    <xf numFmtId="0" fontId="134" fillId="0" borderId="127" xfId="0" applyFont="1" applyBorder="1" applyAlignment="1">
      <alignment horizontal="left" indent="2"/>
    </xf>
    <xf numFmtId="0" fontId="113" fillId="0" borderId="123" xfId="0" applyFont="1" applyBorder="1" applyAlignment="1">
      <alignment vertical="center" wrapText="1" readingOrder="1"/>
    </xf>
    <xf numFmtId="0" fontId="134" fillId="0" borderId="131" xfId="0" applyFont="1" applyBorder="1" applyAlignment="1">
      <alignment horizontal="left" indent="2"/>
    </xf>
    <xf numFmtId="0" fontId="113" fillId="0" borderId="122" xfId="0" applyFont="1" applyBorder="1" applyAlignment="1">
      <alignment vertical="center" wrapText="1" readingOrder="1"/>
    </xf>
    <xf numFmtId="0" fontId="113" fillId="0" borderId="121"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7"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85" fillId="0" borderId="127" xfId="0" applyFont="1" applyBorder="1"/>
    <xf numFmtId="0" fontId="137" fillId="70" borderId="127" xfId="17" applyFont="1" applyFill="1" applyBorder="1" applyAlignment="1" applyProtection="1">
      <alignment horizontal="left" vertical="center"/>
      <protection locked="0"/>
    </xf>
    <xf numFmtId="10" fontId="84" fillId="0" borderId="3" xfId="20962" applyNumberFormat="1" applyFont="1" applyBorder="1" applyAlignment="1" applyProtection="1">
      <alignment horizontal="center" vertical="center" wrapText="1"/>
      <protection locked="0"/>
    </xf>
    <xf numFmtId="10" fontId="84" fillId="0" borderId="19" xfId="20962" applyNumberFormat="1" applyFont="1" applyBorder="1" applyAlignment="1" applyProtection="1">
      <alignment horizontal="center" vertical="center" wrapText="1"/>
      <protection locked="0"/>
    </xf>
    <xf numFmtId="10" fontId="2" fillId="2" borderId="97" xfId="20962" applyNumberFormat="1" applyFont="1" applyFill="1" applyBorder="1" applyAlignment="1" applyProtection="1">
      <alignment vertical="center"/>
      <protection locked="0"/>
    </xf>
    <xf numFmtId="10" fontId="87" fillId="2" borderId="97" xfId="20962" applyNumberFormat="1" applyFont="1" applyFill="1" applyBorder="1" applyAlignment="1" applyProtection="1">
      <alignment vertical="center"/>
      <protection locked="0"/>
    </xf>
    <xf numFmtId="10" fontId="87" fillId="2" borderId="91" xfId="20962" applyNumberFormat="1" applyFont="1" applyFill="1" applyBorder="1" applyAlignment="1" applyProtection="1">
      <alignment vertical="center"/>
      <protection locked="0"/>
    </xf>
    <xf numFmtId="10" fontId="2" fillId="2" borderId="22"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0" fontId="84" fillId="0" borderId="18" xfId="20962" applyNumberFormat="1" applyFont="1" applyBorder="1" applyAlignment="1" applyProtection="1">
      <alignment horizontal="center" vertical="center" wrapText="1"/>
      <protection locked="0"/>
    </xf>
    <xf numFmtId="10" fontId="84" fillId="0" borderId="127" xfId="20962" applyNumberFormat="1" applyFont="1" applyBorder="1" applyAlignment="1" applyProtection="1">
      <alignment horizontal="center" vertical="center" wrapText="1"/>
      <protection locked="0"/>
    </xf>
    <xf numFmtId="10" fontId="84" fillId="0" borderId="81" xfId="20962" applyNumberFormat="1" applyFont="1" applyBorder="1" applyAlignment="1" applyProtection="1">
      <alignment horizontal="center" vertical="center" wrapText="1"/>
      <protection locked="0"/>
    </xf>
    <xf numFmtId="10" fontId="87" fillId="2" borderId="87" xfId="20962" applyNumberFormat="1" applyFont="1" applyFill="1" applyBorder="1" applyAlignment="1" applyProtection="1">
      <alignment vertical="center"/>
      <protection locked="0"/>
    </xf>
    <xf numFmtId="10" fontId="87" fillId="2" borderId="131"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0" applyNumberFormat="1"/>
    <xf numFmtId="43" fontId="84" fillId="0" borderId="0" xfId="7" applyFont="1"/>
    <xf numFmtId="43" fontId="85" fillId="0" borderId="0" xfId="7" applyFont="1"/>
    <xf numFmtId="43" fontId="0" fillId="0" borderId="0" xfId="7" applyFont="1"/>
    <xf numFmtId="164" fontId="2" fillId="0" borderId="0" xfId="7" applyNumberFormat="1" applyFont="1"/>
    <xf numFmtId="164" fontId="84" fillId="0" borderId="0" xfId="7" applyNumberFormat="1" applyFont="1"/>
    <xf numFmtId="164" fontId="85" fillId="0" borderId="0" xfId="7" applyNumberFormat="1" applyFont="1"/>
    <xf numFmtId="164" fontId="2" fillId="0" borderId="127" xfId="7" applyNumberFormat="1" applyFont="1" applyBorder="1" applyAlignment="1">
      <alignment horizontal="center" vertical="center" wrapText="1"/>
    </xf>
    <xf numFmtId="164" fontId="0" fillId="0" borderId="0" xfId="7" applyNumberFormat="1" applyFont="1"/>
    <xf numFmtId="164" fontId="95" fillId="0" borderId="127" xfId="7" applyNumberFormat="1" applyFont="1" applyBorder="1" applyAlignment="1">
      <alignment horizontal="right"/>
    </xf>
    <xf numFmtId="164" fontId="95" fillId="36" borderId="127" xfId="7" applyNumberFormat="1" applyFont="1" applyFill="1" applyBorder="1" applyAlignment="1">
      <alignment horizontal="right"/>
    </xf>
    <xf numFmtId="164" fontId="95" fillId="36" borderId="81" xfId="7" applyNumberFormat="1" applyFont="1" applyFill="1" applyBorder="1" applyAlignment="1">
      <alignment horizontal="right"/>
    </xf>
    <xf numFmtId="164" fontId="95" fillId="0" borderId="0" xfId="7" applyNumberFormat="1" applyFont="1" applyAlignment="1">
      <alignment horizontal="right"/>
    </xf>
    <xf numFmtId="43" fontId="85" fillId="0" borderId="0" xfId="0" applyNumberFormat="1" applyFont="1"/>
    <xf numFmtId="43" fontId="84" fillId="0" borderId="19" xfId="7" applyFont="1" applyBorder="1" applyAlignment="1">
      <alignment wrapText="1"/>
    </xf>
    <xf numFmtId="164" fontId="2" fillId="3" borderId="17" xfId="7" applyNumberFormat="1" applyFont="1" applyFill="1" applyBorder="1" applyAlignment="1" applyProtection="1">
      <alignment horizontal="center" vertical="center"/>
      <protection locked="0"/>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43" fontId="3" fillId="0" borderId="0" xfId="7" applyFont="1" applyAlignment="1">
      <alignment horizontal="left" vertical="center"/>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64" fontId="84" fillId="0" borderId="59" xfId="7" applyNumberFormat="1" applyFont="1" applyBorder="1" applyAlignment="1">
      <alignment horizontal="center" vertical="center" wrapText="1"/>
    </xf>
    <xf numFmtId="164" fontId="84" fillId="0" borderId="11" xfId="7" applyNumberFormat="1" applyFont="1" applyBorder="1" applyAlignment="1">
      <alignment horizontal="center" vertical="center"/>
    </xf>
    <xf numFmtId="164" fontId="88" fillId="0" borderId="11" xfId="7" applyNumberFormat="1" applyFont="1" applyBorder="1" applyAlignment="1">
      <alignment horizontal="center" vertical="center"/>
    </xf>
    <xf numFmtId="164" fontId="84" fillId="0" borderId="12" xfId="7" applyNumberFormat="1" applyFont="1" applyBorder="1" applyAlignment="1">
      <alignment horizontal="center" vertical="center"/>
    </xf>
    <xf numFmtId="164" fontId="86" fillId="0" borderId="13" xfId="7" applyNumberFormat="1" applyFont="1" applyBorder="1" applyAlignment="1">
      <alignment horizontal="center" vertical="center"/>
    </xf>
    <xf numFmtId="164" fontId="88" fillId="0" borderId="12" xfId="7" applyNumberFormat="1" applyFont="1" applyBorder="1" applyAlignment="1">
      <alignment vertical="center"/>
    </xf>
    <xf numFmtId="164" fontId="84" fillId="0" borderId="127"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127" xfId="7" applyNumberFormat="1" applyFont="1" applyBorder="1" applyAlignment="1">
      <alignment horizontal="center"/>
    </xf>
    <xf numFmtId="164" fontId="84" fillId="0" borderId="127" xfId="7" applyNumberFormat="1" applyFont="1" applyBorder="1"/>
    <xf numFmtId="164" fontId="84" fillId="0" borderId="3" xfId="7" applyNumberFormat="1" applyFont="1" applyBorder="1"/>
    <xf numFmtId="43" fontId="84" fillId="0" borderId="0" xfId="7" applyFont="1" applyAlignment="1">
      <alignment horizontal="center" vertical="center" wrapText="1"/>
    </xf>
    <xf numFmtId="164" fontId="84" fillId="36" borderId="21" xfId="7" applyNumberFormat="1" applyFont="1" applyFill="1" applyBorder="1"/>
    <xf numFmtId="164" fontId="84" fillId="36" borderId="22"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93" fontId="89" fillId="0" borderId="0" xfId="0" applyNumberFormat="1" applyFont="1"/>
    <xf numFmtId="164" fontId="3" fillId="0" borderId="3" xfId="7" applyNumberFormat="1" applyFont="1" applyBorder="1"/>
    <xf numFmtId="164" fontId="3" fillId="0" borderId="8" xfId="7" applyNumberFormat="1" applyFont="1" applyBorder="1"/>
    <xf numFmtId="43" fontId="3" fillId="0" borderId="0" xfId="7" applyFont="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0" borderId="80" xfId="7" applyNumberFormat="1" applyFont="1" applyBorder="1" applyAlignment="1">
      <alignment vertical="center"/>
    </xf>
    <xf numFmtId="164" fontId="3" fillId="0" borderId="86" xfId="7" applyNumberFormat="1" applyFont="1" applyBorder="1" applyAlignment="1">
      <alignment vertical="center"/>
    </xf>
    <xf numFmtId="164" fontId="3" fillId="0" borderId="81" xfId="7" applyNumberFormat="1" applyFont="1" applyBorder="1" applyAlignment="1">
      <alignment vertical="center"/>
    </xf>
    <xf numFmtId="164" fontId="3" fillId="3" borderId="83" xfId="7" applyNumberFormat="1" applyFont="1" applyFill="1" applyBorder="1" applyAlignment="1">
      <alignment vertical="center"/>
    </xf>
    <xf numFmtId="164" fontId="3" fillId="3" borderId="84" xfId="7" applyNumberFormat="1" applyFont="1" applyFill="1" applyBorder="1" applyAlignment="1">
      <alignment vertical="center"/>
    </xf>
    <xf numFmtId="164" fontId="4" fillId="0" borderId="80" xfId="7" applyNumberFormat="1" applyFont="1" applyBorder="1" applyAlignment="1">
      <alignment vertical="center"/>
    </xf>
    <xf numFmtId="164" fontId="4" fillId="0" borderId="86" xfId="7" applyNumberFormat="1" applyFont="1" applyBorder="1" applyAlignment="1">
      <alignment vertical="center"/>
    </xf>
    <xf numFmtId="164" fontId="4" fillId="0" borderId="81" xfId="7" applyNumberFormat="1" applyFont="1" applyBorder="1" applyAlignment="1">
      <alignment vertical="center"/>
    </xf>
    <xf numFmtId="164" fontId="4" fillId="0" borderId="22" xfId="7" applyNumberFormat="1" applyFont="1" applyBorder="1" applyAlignment="1">
      <alignment vertical="center"/>
    </xf>
    <xf numFmtId="164" fontId="4" fillId="0" borderId="24" xfId="7" applyNumberFormat="1" applyFont="1" applyBorder="1" applyAlignment="1">
      <alignment vertical="center"/>
    </xf>
    <xf numFmtId="164" fontId="4"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64" fontId="3" fillId="0" borderId="90" xfId="7" applyNumberFormat="1" applyFont="1" applyBorder="1" applyAlignment="1">
      <alignment vertical="center"/>
    </xf>
    <xf numFmtId="164" fontId="3" fillId="0" borderId="91" xfId="7" applyNumberFormat="1" applyFont="1" applyBorder="1" applyAlignment="1">
      <alignment vertical="center"/>
    </xf>
    <xf numFmtId="10" fontId="3" fillId="0" borderId="94" xfId="20962" applyNumberFormat="1" applyFont="1" applyBorder="1" applyAlignment="1">
      <alignment vertical="center"/>
    </xf>
    <xf numFmtId="10" fontId="3" fillId="0" borderId="95" xfId="20962" applyNumberFormat="1" applyFont="1" applyBorder="1" applyAlignment="1">
      <alignment vertical="center"/>
    </xf>
    <xf numFmtId="10" fontId="106" fillId="0" borderId="99" xfId="20962" applyNumberFormat="1" applyFont="1" applyFill="1" applyBorder="1" applyAlignment="1" applyProtection="1">
      <alignment horizontal="right" vertical="center"/>
      <protection locked="0"/>
    </xf>
    <xf numFmtId="43" fontId="114" fillId="0" borderId="0" xfId="7" applyFont="1"/>
    <xf numFmtId="43" fontId="117" fillId="0" borderId="0" xfId="7" applyFont="1"/>
    <xf numFmtId="164" fontId="117" fillId="0" borderId="127" xfId="7" applyNumberFormat="1" applyFont="1" applyBorder="1"/>
    <xf numFmtId="164" fontId="113" fillId="0" borderId="127" xfId="7" applyNumberFormat="1" applyFont="1" applyBorder="1"/>
    <xf numFmtId="164" fontId="116" fillId="0" borderId="127" xfId="7" applyNumberFormat="1" applyFont="1" applyBorder="1"/>
    <xf numFmtId="164" fontId="113" fillId="36" borderId="127" xfId="7" applyNumberFormat="1" applyFont="1" applyFill="1" applyBorder="1"/>
    <xf numFmtId="164" fontId="114" fillId="0" borderId="0" xfId="7" applyNumberFormat="1" applyFont="1"/>
    <xf numFmtId="164" fontId="114" fillId="0" borderId="127" xfId="7" applyNumberFormat="1" applyFont="1" applyBorder="1"/>
    <xf numFmtId="43" fontId="113" fillId="0" borderId="0" xfId="7" applyFont="1"/>
    <xf numFmtId="164" fontId="116" fillId="76" borderId="127" xfId="7" applyNumberFormat="1" applyFont="1" applyFill="1" applyBorder="1"/>
    <xf numFmtId="164" fontId="113" fillId="0" borderId="127" xfId="7" applyNumberFormat="1" applyFont="1" applyBorder="1" applyAlignment="1">
      <alignment horizontal="left" indent="1"/>
    </xf>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Border="1" applyAlignment="1">
      <alignment horizontal="left" indent="3"/>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Border="1" applyAlignment="1">
      <alignment horizontal="left" vertical="top" wrapText="1" indent="2"/>
    </xf>
    <xf numFmtId="164" fontId="113" fillId="0" borderId="18" xfId="7" applyNumberFormat="1" applyFont="1" applyBorder="1" applyAlignment="1">
      <alignment horizontal="left" wrapText="1" indent="3"/>
    </xf>
    <xf numFmtId="164" fontId="113" fillId="0" borderId="18" xfId="7" applyNumberFormat="1" applyFont="1" applyBorder="1" applyAlignment="1">
      <alignment horizontal="left" wrapText="1" indent="2"/>
    </xf>
    <xf numFmtId="164" fontId="113" fillId="0" borderId="18" xfId="7" applyNumberFormat="1" applyFont="1" applyBorder="1" applyAlignment="1">
      <alignment horizontal="left" wrapText="1" indent="1"/>
    </xf>
    <xf numFmtId="164" fontId="113" fillId="0" borderId="21" xfId="7" applyNumberFormat="1" applyFont="1" applyBorder="1" applyAlignment="1">
      <alignment horizontal="left" wrapText="1" indent="1"/>
    </xf>
    <xf numFmtId="164" fontId="113" fillId="0" borderId="22" xfId="7" applyNumberFormat="1" applyFont="1" applyBorder="1"/>
    <xf numFmtId="164" fontId="113" fillId="0" borderId="23" xfId="7" applyNumberFormat="1" applyFont="1" applyBorder="1"/>
    <xf numFmtId="164" fontId="113" fillId="0" borderId="25" xfId="7" applyNumberFormat="1" applyFont="1" applyBorder="1"/>
    <xf numFmtId="164" fontId="113" fillId="0" borderId="127" xfId="7" applyNumberFormat="1" applyFont="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Border="1" applyAlignment="1">
      <alignment horizontal="left" vertical="center" wrapText="1"/>
    </xf>
    <xf numFmtId="164" fontId="116" fillId="0" borderId="127" xfId="7" applyNumberFormat="1" applyFont="1" applyBorder="1" applyAlignment="1">
      <alignment horizontal="center" vertical="center"/>
    </xf>
    <xf numFmtId="43" fontId="118" fillId="0" borderId="0" xfId="7" applyFont="1"/>
    <xf numFmtId="164" fontId="118" fillId="0" borderId="127" xfId="7" applyNumberFormat="1" applyFont="1" applyBorder="1"/>
    <xf numFmtId="43" fontId="134" fillId="0" borderId="0" xfId="7" applyFont="1"/>
    <xf numFmtId="0" fontId="139" fillId="0" borderId="0" xfId="0" applyFont="1"/>
    <xf numFmtId="164" fontId="118" fillId="0" borderId="131" xfId="7" applyNumberFormat="1" applyFont="1" applyBorder="1"/>
    <xf numFmtId="164" fontId="138" fillId="0" borderId="127" xfId="7" applyNumberFormat="1" applyFont="1" applyBorder="1"/>
    <xf numFmtId="10" fontId="118" fillId="0" borderId="127" xfId="20962" applyNumberFormat="1" applyFont="1" applyBorder="1"/>
    <xf numFmtId="10" fontId="118" fillId="0" borderId="131" xfId="20962" applyNumberFormat="1" applyFont="1" applyBorder="1"/>
    <xf numFmtId="10" fontId="138" fillId="0" borderId="127" xfId="20962" applyNumberFormat="1" applyFont="1" applyBorder="1"/>
    <xf numFmtId="9" fontId="84" fillId="0" borderId="20" xfId="20962" applyFont="1" applyBorder="1"/>
    <xf numFmtId="14" fontId="2" fillId="0" borderId="0" xfId="0" applyNumberFormat="1" applyFont="1" applyAlignment="1">
      <alignment horizontal="left"/>
    </xf>
    <xf numFmtId="10" fontId="2" fillId="0" borderId="3" xfId="20962" applyNumberFormat="1" applyFont="1" applyBorder="1" applyAlignment="1" applyProtection="1">
      <alignment horizontal="center" vertical="center" wrapText="1"/>
      <protection locked="0"/>
    </xf>
    <xf numFmtId="0" fontId="85" fillId="0" borderId="0" xfId="0" applyFont="1" applyAlignment="1">
      <alignment horizontal="center"/>
    </xf>
    <xf numFmtId="10" fontId="87" fillId="2" borderId="18" xfId="20962" applyNumberFormat="1" applyFont="1" applyFill="1" applyBorder="1" applyAlignment="1" applyProtection="1">
      <alignment horizontal="center" vertical="center"/>
      <protection locked="0"/>
    </xf>
    <xf numFmtId="10" fontId="87" fillId="2" borderId="127" xfId="20962" applyNumberFormat="1" applyFont="1" applyFill="1" applyBorder="1" applyAlignment="1" applyProtection="1">
      <alignment horizontal="center" vertical="center"/>
      <protection locked="0"/>
    </xf>
    <xf numFmtId="10" fontId="87" fillId="2" borderId="81" xfId="20962" applyNumberFormat="1" applyFont="1" applyFill="1" applyBorder="1" applyAlignment="1" applyProtection="1">
      <alignment horizontal="center" vertical="center"/>
      <protection locked="0"/>
    </xf>
    <xf numFmtId="10" fontId="2" fillId="37" borderId="0" xfId="20962" applyNumberFormat="1" applyFont="1" applyFill="1" applyAlignment="1">
      <alignment horizontal="center"/>
    </xf>
    <xf numFmtId="10" fontId="2" fillId="37" borderId="96" xfId="20962" applyNumberFormat="1" applyFont="1" applyFill="1" applyBorder="1" applyAlignment="1">
      <alignment horizontal="center"/>
    </xf>
    <xf numFmtId="169" fontId="2" fillId="37" borderId="63" xfId="20" applyFont="1" applyBorder="1" applyAlignment="1">
      <alignment horizontal="center"/>
    </xf>
    <xf numFmtId="169" fontId="2" fillId="37" borderId="0" xfId="20" applyFont="1" applyAlignment="1">
      <alignment horizontal="center"/>
    </xf>
    <xf numFmtId="169" fontId="2" fillId="37" borderId="96" xfId="20" applyFont="1" applyBorder="1" applyAlignment="1">
      <alignment horizontal="center"/>
    </xf>
    <xf numFmtId="10" fontId="2" fillId="2" borderId="3" xfId="20962" applyNumberFormat="1" applyFont="1" applyFill="1" applyBorder="1" applyAlignment="1" applyProtection="1">
      <alignment horizontal="center" vertical="center"/>
      <protection locked="0"/>
    </xf>
    <xf numFmtId="10" fontId="87" fillId="2" borderId="3" xfId="20962" applyNumberFormat="1" applyFont="1" applyFill="1" applyBorder="1" applyAlignment="1" applyProtection="1">
      <alignment horizontal="center" vertical="center"/>
      <protection locked="0"/>
    </xf>
    <xf numFmtId="10" fontId="87" fillId="2" borderId="19" xfId="20962" applyNumberFormat="1" applyFont="1" applyFill="1" applyBorder="1" applyAlignment="1" applyProtection="1">
      <alignment horizontal="center" vertical="center"/>
      <protection locked="0"/>
    </xf>
    <xf numFmtId="3" fontId="84" fillId="0" borderId="0" xfId="0" applyNumberFormat="1" applyFont="1"/>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193" fontId="2" fillId="0" borderId="19" xfId="0" applyNumberFormat="1" applyFont="1" applyBorder="1" applyAlignment="1">
      <alignment wrapText="1"/>
    </xf>
    <xf numFmtId="164" fontId="84" fillId="0" borderId="0" xfId="0" applyNumberFormat="1" applyFont="1"/>
    <xf numFmtId="164" fontId="86" fillId="0" borderId="31" xfId="7" applyNumberFormat="1" applyFont="1" applyBorder="1" applyAlignment="1">
      <alignment horizontal="center" vertical="center"/>
    </xf>
    <xf numFmtId="164" fontId="86" fillId="0" borderId="11" xfId="7" applyNumberFormat="1" applyFont="1" applyBorder="1" applyAlignment="1">
      <alignment horizontal="center" vertical="center"/>
    </xf>
    <xf numFmtId="164" fontId="94" fillId="0" borderId="11" xfId="7" applyNumberFormat="1" applyFont="1" applyBorder="1" applyAlignment="1">
      <alignment horizontal="center" vertical="center"/>
    </xf>
    <xf numFmtId="164" fontId="86" fillId="0" borderId="14" xfId="7" applyNumberFormat="1" applyFont="1" applyBorder="1" applyAlignment="1">
      <alignment horizontal="center" vertical="center"/>
    </xf>
    <xf numFmtId="164" fontId="86" fillId="0" borderId="12" xfId="7" applyNumberFormat="1" applyFont="1" applyBorder="1" applyAlignment="1">
      <alignment horizontal="center" vertical="center"/>
    </xf>
    <xf numFmtId="164" fontId="84" fillId="0" borderId="13" xfId="7" applyNumberFormat="1" applyFont="1" applyBorder="1" applyAlignment="1">
      <alignment horizontal="center" vertical="center"/>
    </xf>
    <xf numFmtId="164" fontId="86" fillId="0" borderId="127" xfId="7" applyNumberFormat="1" applyFont="1" applyBorder="1" applyAlignment="1">
      <alignment horizontal="center"/>
    </xf>
    <xf numFmtId="164" fontId="3" fillId="0" borderId="0" xfId="0" applyNumberFormat="1" applyFont="1"/>
    <xf numFmtId="14" fontId="114" fillId="0" borderId="0" xfId="0" applyNumberFormat="1" applyFont="1" applyAlignment="1">
      <alignment horizontal="left"/>
    </xf>
    <xf numFmtId="164" fontId="114" fillId="0" borderId="0" xfId="0" applyNumberFormat="1" applyFont="1"/>
    <xf numFmtId="166" fontId="116" fillId="36" borderId="127" xfId="20965" applyFont="1" applyFill="1" applyBorder="1"/>
    <xf numFmtId="164" fontId="116" fillId="36" borderId="127" xfId="7" applyNumberFormat="1" applyFont="1" applyFill="1" applyBorder="1"/>
    <xf numFmtId="0" fontId="113" fillId="76" borderId="127" xfId="0" applyFont="1" applyFill="1" applyBorder="1"/>
    <xf numFmtId="164" fontId="113" fillId="76" borderId="127" xfId="7" applyNumberFormat="1" applyFont="1" applyFill="1" applyBorder="1"/>
    <xf numFmtId="164" fontId="116" fillId="0" borderId="81" xfId="7" applyNumberFormat="1" applyFont="1" applyBorder="1"/>
    <xf numFmtId="164" fontId="116" fillId="0" borderId="130" xfId="7" applyNumberFormat="1" applyFont="1" applyBorder="1"/>
    <xf numFmtId="164" fontId="3" fillId="0" borderId="99" xfId="7" applyNumberFormat="1" applyFont="1" applyBorder="1" applyAlignment="1">
      <alignment horizontal="center" vertical="center"/>
    </xf>
    <xf numFmtId="164" fontId="3" fillId="0" borderId="81" xfId="7" applyNumberFormat="1" applyFont="1" applyBorder="1" applyAlignment="1">
      <alignment horizontal="center" vertical="center"/>
    </xf>
    <xf numFmtId="169" fontId="9" fillId="37" borderId="99" xfId="20" applyBorder="1" applyAlignment="1">
      <alignment horizontal="center" vertical="center"/>
    </xf>
    <xf numFmtId="164" fontId="4" fillId="0" borderId="81" xfId="7" applyNumberFormat="1" applyFont="1" applyBorder="1" applyAlignment="1">
      <alignment horizontal="center" vertical="center"/>
    </xf>
    <xf numFmtId="164" fontId="3" fillId="3" borderId="0" xfId="7" applyNumberFormat="1" applyFont="1" applyFill="1" applyBorder="1" applyAlignment="1">
      <alignment horizontal="center" vertical="center"/>
    </xf>
    <xf numFmtId="164" fontId="3" fillId="3" borderId="96" xfId="7" applyNumberFormat="1" applyFont="1" applyFill="1" applyBorder="1" applyAlignment="1">
      <alignment horizontal="center" vertical="center"/>
    </xf>
    <xf numFmtId="164" fontId="3" fillId="0" borderId="99" xfId="7"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96" xfId="0" applyFont="1" applyFill="1" applyBorder="1" applyAlignment="1">
      <alignment horizontal="center" vertical="center"/>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164" fontId="123" fillId="0" borderId="16" xfId="7" applyNumberFormat="1" applyFont="1" applyBorder="1" applyAlignment="1">
      <alignment horizontal="center" vertical="center"/>
    </xf>
    <xf numFmtId="164" fontId="123" fillId="0" borderId="17" xfId="7" applyNumberFormat="1" applyFont="1" applyBorder="1" applyAlignment="1">
      <alignment horizontal="center" vertical="center"/>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3" xfId="0" applyFont="1" applyBorder="1" applyAlignment="1">
      <alignment horizontal="left"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11"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Border="1" applyAlignment="1">
      <alignment horizontal="center" vertical="center"/>
    </xf>
    <xf numFmtId="0" fontId="121" fillId="0" borderId="106" xfId="0" applyFont="1" applyBorder="1" applyAlignment="1">
      <alignment horizontal="center" vertical="center"/>
    </xf>
    <xf numFmtId="0" fontId="121" fillId="0" borderId="108"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164" fontId="117" fillId="0" borderId="127" xfId="7" applyNumberFormat="1" applyFont="1" applyBorder="1" applyAlignment="1">
      <alignment horizontal="center" vertical="center" wrapText="1"/>
    </xf>
    <xf numFmtId="0" fontId="117" fillId="0" borderId="127" xfId="0" applyFont="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108"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6" xfId="0" applyFont="1" applyBorder="1" applyAlignment="1">
      <alignment horizontal="left" vertical="top" wrapText="1"/>
    </xf>
    <xf numFmtId="0" fontId="116" fillId="0" borderId="103" xfId="0" applyFont="1" applyBorder="1" applyAlignment="1">
      <alignment horizontal="left" vertical="top" wrapText="1"/>
    </xf>
    <xf numFmtId="0" fontId="116" fillId="0" borderId="134" xfId="0" applyFont="1" applyBorder="1" applyAlignment="1">
      <alignment horizontal="left" vertical="top" wrapText="1"/>
    </xf>
    <xf numFmtId="0" fontId="116" fillId="0" borderId="87"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29" xfId="0" applyFont="1" applyBorder="1" applyAlignment="1">
      <alignment horizontal="center" vertical="top" wrapText="1"/>
    </xf>
    <xf numFmtId="0" fontId="113" fillId="0" borderId="130" xfId="0" applyFont="1" applyBorder="1" applyAlignment="1">
      <alignment horizontal="center" vertical="top" wrapText="1"/>
    </xf>
    <xf numFmtId="0" fontId="133" fillId="0" borderId="119" xfId="0" applyFont="1" applyBorder="1" applyAlignment="1">
      <alignment horizontal="left" vertical="top" wrapText="1"/>
    </xf>
    <xf numFmtId="0" fontId="133" fillId="0" borderId="120" xfId="0" applyFont="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90" zoomScaleNormal="9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98"/>
      <c r="B1" s="134" t="s">
        <v>222</v>
      </c>
      <c r="C1" s="98"/>
    </row>
    <row r="2" spans="1:3">
      <c r="A2" s="135">
        <v>1</v>
      </c>
      <c r="B2" s="246" t="s">
        <v>223</v>
      </c>
      <c r="C2" s="506" t="s">
        <v>713</v>
      </c>
    </row>
    <row r="3" spans="1:3">
      <c r="A3" s="135">
        <v>2</v>
      </c>
      <c r="B3" s="247" t="s">
        <v>219</v>
      </c>
      <c r="C3" s="506" t="s">
        <v>714</v>
      </c>
    </row>
    <row r="4" spans="1:3">
      <c r="A4" s="135">
        <v>3</v>
      </c>
      <c r="B4" s="248" t="s">
        <v>224</v>
      </c>
      <c r="C4" s="506" t="s">
        <v>715</v>
      </c>
    </row>
    <row r="5" spans="1:3" ht="15">
      <c r="A5" s="136">
        <v>4</v>
      </c>
      <c r="B5" s="249" t="s">
        <v>220</v>
      </c>
      <c r="C5" s="507" t="s">
        <v>716</v>
      </c>
    </row>
    <row r="6" spans="1:3" s="137" customFormat="1" ht="45.75" customHeight="1">
      <c r="A6" s="693" t="s">
        <v>296</v>
      </c>
      <c r="B6" s="694"/>
      <c r="C6" s="694"/>
    </row>
    <row r="7" spans="1:3" ht="15">
      <c r="A7" s="138" t="s">
        <v>29</v>
      </c>
      <c r="B7" s="134" t="s">
        <v>221</v>
      </c>
    </row>
    <row r="8" spans="1:3">
      <c r="A8" s="98">
        <v>1</v>
      </c>
      <c r="B8" s="169" t="s">
        <v>20</v>
      </c>
    </row>
    <row r="9" spans="1:3">
      <c r="A9" s="98">
        <v>2</v>
      </c>
      <c r="B9" s="170" t="s">
        <v>21</v>
      </c>
    </row>
    <row r="10" spans="1:3">
      <c r="A10" s="98">
        <v>3</v>
      </c>
      <c r="B10" s="170" t="s">
        <v>22</v>
      </c>
    </row>
    <row r="11" spans="1:3">
      <c r="A11" s="98">
        <v>4</v>
      </c>
      <c r="B11" s="170" t="s">
        <v>23</v>
      </c>
    </row>
    <row r="12" spans="1:3">
      <c r="A12" s="98">
        <v>5</v>
      </c>
      <c r="B12" s="170" t="s">
        <v>24</v>
      </c>
    </row>
    <row r="13" spans="1:3">
      <c r="A13" s="98">
        <v>6</v>
      </c>
      <c r="B13" s="171" t="s">
        <v>231</v>
      </c>
    </row>
    <row r="14" spans="1:3">
      <c r="A14" s="98">
        <v>7</v>
      </c>
      <c r="B14" s="170" t="s">
        <v>225</v>
      </c>
    </row>
    <row r="15" spans="1:3">
      <c r="A15" s="98">
        <v>8</v>
      </c>
      <c r="B15" s="170" t="s">
        <v>226</v>
      </c>
    </row>
    <row r="16" spans="1:3">
      <c r="A16" s="98">
        <v>9</v>
      </c>
      <c r="B16" s="170" t="s">
        <v>25</v>
      </c>
    </row>
    <row r="17" spans="1:2">
      <c r="A17" s="245" t="s">
        <v>295</v>
      </c>
      <c r="B17" s="244" t="s">
        <v>282</v>
      </c>
    </row>
    <row r="18" spans="1:2">
      <c r="A18" s="98">
        <v>10</v>
      </c>
      <c r="B18" s="170" t="s">
        <v>26</v>
      </c>
    </row>
    <row r="19" spans="1:2">
      <c r="A19" s="98">
        <v>11</v>
      </c>
      <c r="B19" s="171" t="s">
        <v>227</v>
      </c>
    </row>
    <row r="20" spans="1:2">
      <c r="A20" s="98">
        <v>12</v>
      </c>
      <c r="B20" s="171" t="s">
        <v>27</v>
      </c>
    </row>
    <row r="21" spans="1:2">
      <c r="A21" s="296">
        <v>13</v>
      </c>
      <c r="B21" s="297" t="s">
        <v>228</v>
      </c>
    </row>
    <row r="22" spans="1:2">
      <c r="A22" s="296">
        <v>14</v>
      </c>
      <c r="B22" s="298" t="s">
        <v>253</v>
      </c>
    </row>
    <row r="23" spans="1:2">
      <c r="A23" s="296">
        <v>15</v>
      </c>
      <c r="B23" s="299" t="s">
        <v>28</v>
      </c>
    </row>
    <row r="24" spans="1:2">
      <c r="A24" s="296">
        <v>15.1</v>
      </c>
      <c r="B24" s="300" t="s">
        <v>309</v>
      </c>
    </row>
    <row r="25" spans="1:2">
      <c r="A25" s="296">
        <v>16</v>
      </c>
      <c r="B25" s="300" t="s">
        <v>373</v>
      </c>
    </row>
    <row r="26" spans="1:2">
      <c r="A26" s="296">
        <v>17</v>
      </c>
      <c r="B26" s="300" t="s">
        <v>414</v>
      </c>
    </row>
    <row r="27" spans="1:2">
      <c r="A27" s="296">
        <v>18</v>
      </c>
      <c r="B27" s="300" t="s">
        <v>703</v>
      </c>
    </row>
    <row r="28" spans="1:2">
      <c r="A28" s="296">
        <v>19</v>
      </c>
      <c r="B28" s="300" t="s">
        <v>704</v>
      </c>
    </row>
    <row r="29" spans="1:2">
      <c r="A29" s="296">
        <v>20</v>
      </c>
      <c r="B29" s="345" t="s">
        <v>705</v>
      </c>
    </row>
    <row r="30" spans="1:2">
      <c r="A30" s="296">
        <v>21</v>
      </c>
      <c r="B30" s="300" t="s">
        <v>530</v>
      </c>
    </row>
    <row r="31" spans="1:2">
      <c r="A31" s="296">
        <v>22</v>
      </c>
      <c r="B31" s="300" t="s">
        <v>706</v>
      </c>
    </row>
    <row r="32" spans="1:2">
      <c r="A32" s="296">
        <v>23</v>
      </c>
      <c r="B32" s="300" t="s">
        <v>707</v>
      </c>
    </row>
    <row r="33" spans="1:2">
      <c r="A33" s="296">
        <v>24</v>
      </c>
      <c r="B33" s="300" t="s">
        <v>708</v>
      </c>
    </row>
    <row r="34" spans="1:2">
      <c r="A34" s="296">
        <v>25</v>
      </c>
      <c r="B34" s="300" t="s">
        <v>415</v>
      </c>
    </row>
    <row r="35" spans="1:2">
      <c r="A35" s="296">
        <v>26</v>
      </c>
      <c r="B35" s="300"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533" customWidth="1"/>
    <col min="4" max="16384" width="9.140625" style="4"/>
  </cols>
  <sheetData>
    <row r="1" spans="1:5">
      <c r="A1" s="2" t="s">
        <v>30</v>
      </c>
      <c r="B1" s="3" t="str">
        <f>'Info '!C2</f>
        <v>JSC Cartu Bank</v>
      </c>
    </row>
    <row r="2" spans="1:5" s="2" customFormat="1" ht="15.75" customHeight="1">
      <c r="A2" s="2" t="s">
        <v>31</v>
      </c>
      <c r="B2" s="640">
        <f>'1. key ratios '!B2</f>
        <v>45199</v>
      </c>
      <c r="C2" s="532"/>
    </row>
    <row r="3" spans="1:5" s="2" customFormat="1" ht="15.75" customHeight="1">
      <c r="C3" s="532"/>
    </row>
    <row r="4" spans="1:5" ht="13.5" thickBot="1">
      <c r="A4" s="4" t="s">
        <v>143</v>
      </c>
      <c r="B4" s="83" t="s">
        <v>142</v>
      </c>
    </row>
    <row r="5" spans="1:5">
      <c r="A5" s="50" t="s">
        <v>6</v>
      </c>
      <c r="B5" s="51"/>
      <c r="C5" s="543" t="s">
        <v>35</v>
      </c>
    </row>
    <row r="6" spans="1:5">
      <c r="A6" s="52">
        <v>1</v>
      </c>
      <c r="B6" s="53" t="s">
        <v>141</v>
      </c>
      <c r="C6" s="544">
        <f>SUM(C7:C11)</f>
        <v>378772675.97178411</v>
      </c>
      <c r="D6" s="667"/>
      <c r="E6" s="529"/>
    </row>
    <row r="7" spans="1:5">
      <c r="A7" s="52">
        <v>2</v>
      </c>
      <c r="B7" s="54" t="s">
        <v>140</v>
      </c>
      <c r="C7" s="545">
        <v>114430000</v>
      </c>
      <c r="D7" s="667"/>
      <c r="E7" s="529"/>
    </row>
    <row r="8" spans="1:5">
      <c r="A8" s="52">
        <v>3</v>
      </c>
      <c r="B8" s="55" t="s">
        <v>139</v>
      </c>
      <c r="C8" s="545">
        <v>0</v>
      </c>
      <c r="D8" s="667"/>
      <c r="E8" s="529"/>
    </row>
    <row r="9" spans="1:5">
      <c r="A9" s="52">
        <v>4</v>
      </c>
      <c r="B9" s="55" t="s">
        <v>138</v>
      </c>
      <c r="C9" s="545">
        <v>0</v>
      </c>
      <c r="D9" s="667"/>
      <c r="E9" s="529"/>
    </row>
    <row r="10" spans="1:5">
      <c r="A10" s="52">
        <v>5</v>
      </c>
      <c r="B10" s="55" t="s">
        <v>137</v>
      </c>
      <c r="C10" s="545">
        <v>7438034.3799999999</v>
      </c>
      <c r="D10" s="667"/>
      <c r="E10" s="529"/>
    </row>
    <row r="11" spans="1:5">
      <c r="A11" s="52">
        <v>6</v>
      </c>
      <c r="B11" s="56" t="s">
        <v>136</v>
      </c>
      <c r="C11" s="545">
        <v>256904641.59178412</v>
      </c>
      <c r="D11" s="667"/>
      <c r="E11" s="529"/>
    </row>
    <row r="12" spans="1:5" s="28" customFormat="1">
      <c r="A12" s="52">
        <v>7</v>
      </c>
      <c r="B12" s="53" t="s">
        <v>135</v>
      </c>
      <c r="C12" s="546">
        <f>SUM(C13:C28)</f>
        <v>5151745.8757238109</v>
      </c>
      <c r="D12" s="667"/>
      <c r="E12" s="529"/>
    </row>
    <row r="13" spans="1:5" s="28" customFormat="1">
      <c r="A13" s="52">
        <v>8</v>
      </c>
      <c r="B13" s="57" t="s">
        <v>134</v>
      </c>
      <c r="C13" s="547">
        <v>-3769.7642761884999</v>
      </c>
      <c r="D13" s="667"/>
      <c r="E13" s="529"/>
    </row>
    <row r="14" spans="1:5" s="28" customFormat="1" ht="25.5">
      <c r="A14" s="52">
        <v>9</v>
      </c>
      <c r="B14" s="58" t="s">
        <v>133</v>
      </c>
      <c r="C14" s="547">
        <v>0</v>
      </c>
      <c r="D14" s="667"/>
      <c r="E14" s="529"/>
    </row>
    <row r="15" spans="1:5" s="28" customFormat="1">
      <c r="A15" s="52">
        <v>10</v>
      </c>
      <c r="B15" s="59" t="s">
        <v>132</v>
      </c>
      <c r="C15" s="547">
        <v>5155515.6399999997</v>
      </c>
      <c r="D15" s="667"/>
      <c r="E15" s="529"/>
    </row>
    <row r="16" spans="1:5" s="28" customFormat="1">
      <c r="A16" s="52">
        <v>11</v>
      </c>
      <c r="B16" s="60" t="s">
        <v>131</v>
      </c>
      <c r="C16" s="547">
        <v>0</v>
      </c>
      <c r="D16" s="667"/>
      <c r="E16" s="529"/>
    </row>
    <row r="17" spans="1:5" s="28" customFormat="1">
      <c r="A17" s="52">
        <v>12</v>
      </c>
      <c r="B17" s="59" t="s">
        <v>130</v>
      </c>
      <c r="C17" s="547">
        <v>0</v>
      </c>
      <c r="D17" s="667"/>
      <c r="E17" s="529"/>
    </row>
    <row r="18" spans="1:5" s="28" customFormat="1">
      <c r="A18" s="52">
        <v>13</v>
      </c>
      <c r="B18" s="59" t="s">
        <v>129</v>
      </c>
      <c r="C18" s="547">
        <v>0</v>
      </c>
      <c r="D18" s="667"/>
      <c r="E18" s="529"/>
    </row>
    <row r="19" spans="1:5" s="28" customFormat="1">
      <c r="A19" s="52">
        <v>14</v>
      </c>
      <c r="B19" s="59" t="s">
        <v>128</v>
      </c>
      <c r="C19" s="547">
        <v>0</v>
      </c>
      <c r="D19" s="667"/>
      <c r="E19" s="529"/>
    </row>
    <row r="20" spans="1:5" s="28" customFormat="1">
      <c r="A20" s="52">
        <v>15</v>
      </c>
      <c r="B20" s="59" t="s">
        <v>127</v>
      </c>
      <c r="C20" s="547">
        <v>0</v>
      </c>
      <c r="D20" s="667"/>
      <c r="E20" s="529"/>
    </row>
    <row r="21" spans="1:5" s="28" customFormat="1" ht="25.5">
      <c r="A21" s="52">
        <v>16</v>
      </c>
      <c r="B21" s="58" t="s">
        <v>126</v>
      </c>
      <c r="C21" s="547">
        <v>0</v>
      </c>
      <c r="D21" s="667"/>
      <c r="E21" s="529"/>
    </row>
    <row r="22" spans="1:5" s="28" customFormat="1">
      <c r="A22" s="52">
        <v>17</v>
      </c>
      <c r="B22" s="61" t="s">
        <v>125</v>
      </c>
      <c r="C22" s="547">
        <v>0</v>
      </c>
      <c r="D22" s="667"/>
      <c r="E22" s="529"/>
    </row>
    <row r="23" spans="1:5" s="28" customFormat="1">
      <c r="A23" s="52">
        <v>18</v>
      </c>
      <c r="B23" s="61" t="s">
        <v>553</v>
      </c>
      <c r="C23" s="548">
        <v>0</v>
      </c>
      <c r="D23" s="667"/>
      <c r="E23" s="529"/>
    </row>
    <row r="24" spans="1:5" s="28" customFormat="1">
      <c r="A24" s="52">
        <v>19</v>
      </c>
      <c r="B24" s="58" t="s">
        <v>124</v>
      </c>
      <c r="C24" s="547">
        <v>0</v>
      </c>
      <c r="D24" s="667"/>
      <c r="E24" s="529"/>
    </row>
    <row r="25" spans="1:5" s="28" customFormat="1" ht="25.5">
      <c r="A25" s="52">
        <v>20</v>
      </c>
      <c r="B25" s="58" t="s">
        <v>101</v>
      </c>
      <c r="C25" s="547">
        <v>0</v>
      </c>
      <c r="D25" s="667"/>
      <c r="E25" s="529"/>
    </row>
    <row r="26" spans="1:5" s="28" customFormat="1">
      <c r="A26" s="52">
        <v>21</v>
      </c>
      <c r="B26" s="60" t="s">
        <v>123</v>
      </c>
      <c r="C26" s="547">
        <v>0</v>
      </c>
      <c r="D26" s="667"/>
      <c r="E26" s="529"/>
    </row>
    <row r="27" spans="1:5" s="28" customFormat="1">
      <c r="A27" s="52">
        <v>22</v>
      </c>
      <c r="B27" s="60" t="s">
        <v>122</v>
      </c>
      <c r="C27" s="547">
        <v>0</v>
      </c>
      <c r="D27" s="667"/>
      <c r="E27" s="529"/>
    </row>
    <row r="28" spans="1:5" s="28" customFormat="1">
      <c r="A28" s="52">
        <v>23</v>
      </c>
      <c r="B28" s="60" t="s">
        <v>121</v>
      </c>
      <c r="C28" s="547">
        <v>0</v>
      </c>
      <c r="D28" s="667"/>
      <c r="E28" s="529"/>
    </row>
    <row r="29" spans="1:5" s="28" customFormat="1">
      <c r="A29" s="52">
        <v>24</v>
      </c>
      <c r="B29" s="62" t="s">
        <v>120</v>
      </c>
      <c r="C29" s="546">
        <f>C6-C12</f>
        <v>373620930.09606028</v>
      </c>
      <c r="D29" s="667"/>
      <c r="E29" s="529"/>
    </row>
    <row r="30" spans="1:5" s="28" customFormat="1">
      <c r="A30" s="63"/>
      <c r="B30" s="64"/>
      <c r="C30" s="547"/>
      <c r="D30" s="667"/>
      <c r="E30" s="529"/>
    </row>
    <row r="31" spans="1:5" s="28" customFormat="1">
      <c r="A31" s="63">
        <v>25</v>
      </c>
      <c r="B31" s="62" t="s">
        <v>119</v>
      </c>
      <c r="C31" s="546">
        <f>C32+C35</f>
        <v>74232363.527281225</v>
      </c>
      <c r="D31" s="667"/>
      <c r="E31" s="529"/>
    </row>
    <row r="32" spans="1:5" s="28" customFormat="1">
      <c r="A32" s="63">
        <v>26</v>
      </c>
      <c r="B32" s="55" t="s">
        <v>118</v>
      </c>
      <c r="C32" s="549">
        <f>C33+C34</f>
        <v>74232363.527281225</v>
      </c>
      <c r="D32" s="667"/>
      <c r="E32" s="529"/>
    </row>
    <row r="33" spans="1:5" s="28" customFormat="1">
      <c r="A33" s="63">
        <v>27</v>
      </c>
      <c r="B33" s="65" t="s">
        <v>192</v>
      </c>
      <c r="C33" s="547">
        <v>25763611.367281228</v>
      </c>
      <c r="D33" s="667"/>
      <c r="E33" s="529"/>
    </row>
    <row r="34" spans="1:5" s="28" customFormat="1">
      <c r="A34" s="63">
        <v>28</v>
      </c>
      <c r="B34" s="65" t="s">
        <v>117</v>
      </c>
      <c r="C34" s="547">
        <v>48468752.159999996</v>
      </c>
      <c r="D34" s="667"/>
      <c r="E34" s="529"/>
    </row>
    <row r="35" spans="1:5" s="28" customFormat="1">
      <c r="A35" s="63">
        <v>29</v>
      </c>
      <c r="B35" s="55" t="s">
        <v>116</v>
      </c>
      <c r="C35" s="547">
        <v>0</v>
      </c>
      <c r="D35" s="667"/>
      <c r="E35" s="529"/>
    </row>
    <row r="36" spans="1:5" s="28" customFormat="1">
      <c r="A36" s="63">
        <v>30</v>
      </c>
      <c r="B36" s="62" t="s">
        <v>115</v>
      </c>
      <c r="C36" s="546">
        <f>SUM(C37:C41)</f>
        <v>0</v>
      </c>
      <c r="D36" s="667"/>
      <c r="E36" s="529"/>
    </row>
    <row r="37" spans="1:5" s="28" customFormat="1">
      <c r="A37" s="63">
        <v>31</v>
      </c>
      <c r="B37" s="58" t="s">
        <v>114</v>
      </c>
      <c r="C37" s="547"/>
      <c r="D37" s="667"/>
      <c r="E37" s="529"/>
    </row>
    <row r="38" spans="1:5" s="28" customFormat="1">
      <c r="A38" s="63">
        <v>32</v>
      </c>
      <c r="B38" s="59" t="s">
        <v>113</v>
      </c>
      <c r="C38" s="547"/>
      <c r="D38" s="667"/>
      <c r="E38" s="529"/>
    </row>
    <row r="39" spans="1:5" s="28" customFormat="1" ht="25.5">
      <c r="A39" s="63">
        <v>33</v>
      </c>
      <c r="B39" s="58" t="s">
        <v>112</v>
      </c>
      <c r="C39" s="547"/>
      <c r="D39" s="667"/>
      <c r="E39" s="529"/>
    </row>
    <row r="40" spans="1:5" s="28" customFormat="1" ht="25.5">
      <c r="A40" s="63">
        <v>34</v>
      </c>
      <c r="B40" s="58" t="s">
        <v>101</v>
      </c>
      <c r="C40" s="547"/>
      <c r="D40" s="667"/>
      <c r="E40" s="529"/>
    </row>
    <row r="41" spans="1:5" s="28" customFormat="1">
      <c r="A41" s="63">
        <v>35</v>
      </c>
      <c r="B41" s="60" t="s">
        <v>111</v>
      </c>
      <c r="C41" s="547"/>
      <c r="D41" s="667"/>
      <c r="E41" s="529"/>
    </row>
    <row r="42" spans="1:5" s="28" customFormat="1">
      <c r="A42" s="63">
        <v>36</v>
      </c>
      <c r="B42" s="62" t="s">
        <v>110</v>
      </c>
      <c r="C42" s="546">
        <f>C31-C36</f>
        <v>74232363.527281225</v>
      </c>
      <c r="D42" s="667"/>
      <c r="E42" s="529"/>
    </row>
    <row r="43" spans="1:5" s="28" customFormat="1">
      <c r="A43" s="63"/>
      <c r="B43" s="64"/>
      <c r="C43" s="547"/>
      <c r="D43" s="667"/>
      <c r="E43" s="529"/>
    </row>
    <row r="44" spans="1:5" s="28" customFormat="1">
      <c r="A44" s="63">
        <v>37</v>
      </c>
      <c r="B44" s="66" t="s">
        <v>109</v>
      </c>
      <c r="C44" s="546">
        <f>SUM(C45:C47)</f>
        <v>25711680</v>
      </c>
      <c r="D44" s="667"/>
      <c r="E44" s="529"/>
    </row>
    <row r="45" spans="1:5" s="28" customFormat="1">
      <c r="A45" s="63">
        <v>38</v>
      </c>
      <c r="B45" s="55" t="s">
        <v>108</v>
      </c>
      <c r="C45" s="547">
        <v>25711680</v>
      </c>
      <c r="D45" s="667"/>
      <c r="E45" s="529"/>
    </row>
    <row r="46" spans="1:5" s="28" customFormat="1">
      <c r="A46" s="63">
        <v>39</v>
      </c>
      <c r="B46" s="55" t="s">
        <v>107</v>
      </c>
      <c r="C46" s="547"/>
      <c r="D46" s="667"/>
      <c r="E46" s="529"/>
    </row>
    <row r="47" spans="1:5" s="28" customFormat="1">
      <c r="A47" s="63">
        <v>40</v>
      </c>
      <c r="B47" s="55" t="s">
        <v>106</v>
      </c>
      <c r="C47" s="547"/>
      <c r="D47" s="667"/>
      <c r="E47" s="529"/>
    </row>
    <row r="48" spans="1:5" s="28" customFormat="1">
      <c r="A48" s="63">
        <v>41</v>
      </c>
      <c r="B48" s="66" t="s">
        <v>105</v>
      </c>
      <c r="C48" s="546">
        <f>SUM(C49:C52)</f>
        <v>0</v>
      </c>
      <c r="D48" s="667"/>
      <c r="E48" s="529"/>
    </row>
    <row r="49" spans="1:5" s="28" customFormat="1">
      <c r="A49" s="63">
        <v>42</v>
      </c>
      <c r="B49" s="58" t="s">
        <v>104</v>
      </c>
      <c r="C49" s="547"/>
      <c r="D49" s="667"/>
      <c r="E49" s="529"/>
    </row>
    <row r="50" spans="1:5" s="28" customFormat="1">
      <c r="A50" s="63">
        <v>43</v>
      </c>
      <c r="B50" s="59" t="s">
        <v>103</v>
      </c>
      <c r="C50" s="547"/>
      <c r="D50" s="667"/>
      <c r="E50" s="529"/>
    </row>
    <row r="51" spans="1:5" s="28" customFormat="1">
      <c r="A51" s="63">
        <v>44</v>
      </c>
      <c r="B51" s="58" t="s">
        <v>102</v>
      </c>
      <c r="C51" s="547"/>
      <c r="D51" s="667"/>
      <c r="E51" s="529"/>
    </row>
    <row r="52" spans="1:5" s="28" customFormat="1" ht="25.5">
      <c r="A52" s="63">
        <v>45</v>
      </c>
      <c r="B52" s="58" t="s">
        <v>101</v>
      </c>
      <c r="C52" s="547"/>
      <c r="D52" s="667"/>
      <c r="E52" s="529"/>
    </row>
    <row r="53" spans="1:5" s="28" customFormat="1" ht="13.5" thickBot="1">
      <c r="A53" s="63">
        <v>46</v>
      </c>
      <c r="B53" s="67" t="s">
        <v>100</v>
      </c>
      <c r="C53" s="550">
        <f>C44-C48</f>
        <v>25711680</v>
      </c>
      <c r="D53" s="667"/>
      <c r="E53" s="529"/>
    </row>
    <row r="56" spans="1:5">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zoomScale="90" zoomScaleNormal="90" workbookViewId="0"/>
  </sheetViews>
  <sheetFormatPr defaultColWidth="9.140625" defaultRowHeight="12.75"/>
  <cols>
    <col min="1" max="1" width="9.42578125" style="161" bestFit="1" customWidth="1"/>
    <col min="2" max="2" width="59" style="161" customWidth="1"/>
    <col min="3" max="3" width="16.7109375" style="161" bestFit="1" customWidth="1"/>
    <col min="4" max="4" width="14.28515625" style="161" bestFit="1" customWidth="1"/>
    <col min="5" max="5" width="9.140625" style="161"/>
    <col min="6" max="6" width="13" style="161" customWidth="1"/>
    <col min="7" max="7" width="11.42578125" style="161" customWidth="1"/>
    <col min="8" max="16384" width="9.140625" style="161"/>
  </cols>
  <sheetData>
    <row r="1" spans="1:7" ht="15">
      <c r="A1" s="159" t="s">
        <v>30</v>
      </c>
      <c r="B1" s="3" t="str">
        <f>'Info '!C2</f>
        <v>JSC Cartu Bank</v>
      </c>
    </row>
    <row r="2" spans="1:7" s="159" customFormat="1" ht="15.75" customHeight="1">
      <c r="A2" s="159" t="s">
        <v>31</v>
      </c>
      <c r="B2" s="640">
        <f>'1. key ratios '!B2</f>
        <v>45199</v>
      </c>
    </row>
    <row r="3" spans="1:7" s="159" customFormat="1" ht="15.75" customHeight="1"/>
    <row r="4" spans="1:7" ht="13.5" thickBot="1">
      <c r="A4" s="161" t="s">
        <v>281</v>
      </c>
      <c r="B4" s="237" t="s">
        <v>282</v>
      </c>
    </row>
    <row r="5" spans="1:7" s="166" customFormat="1" ht="12.75" customHeight="1">
      <c r="A5" s="294"/>
      <c r="B5" s="295" t="s">
        <v>285</v>
      </c>
      <c r="C5" s="230" t="s">
        <v>283</v>
      </c>
      <c r="D5" s="231" t="s">
        <v>284</v>
      </c>
    </row>
    <row r="6" spans="1:7" s="238" customFormat="1">
      <c r="A6" s="232">
        <v>1</v>
      </c>
      <c r="B6" s="290" t="s">
        <v>286</v>
      </c>
      <c r="C6" s="290"/>
      <c r="D6" s="233"/>
    </row>
    <row r="7" spans="1:7" s="238" customFormat="1">
      <c r="A7" s="234" t="s">
        <v>272</v>
      </c>
      <c r="B7" s="291" t="s">
        <v>287</v>
      </c>
      <c r="C7" s="283">
        <v>4.4999999999999998E-2</v>
      </c>
      <c r="D7" s="552">
        <f>C7*'5. RWA '!$C$13</f>
        <v>69186945.21379739</v>
      </c>
      <c r="F7" s="551"/>
      <c r="G7" s="551"/>
    </row>
    <row r="8" spans="1:7" s="238" customFormat="1">
      <c r="A8" s="234" t="s">
        <v>273</v>
      </c>
      <c r="B8" s="291" t="s">
        <v>288</v>
      </c>
      <c r="C8" s="284">
        <v>0.06</v>
      </c>
      <c r="D8" s="552">
        <f>C8*'5. RWA '!$C$13</f>
        <v>92249260.285063192</v>
      </c>
      <c r="F8" s="551"/>
      <c r="G8" s="551"/>
    </row>
    <row r="9" spans="1:7" s="238" customFormat="1">
      <c r="A9" s="234" t="s">
        <v>274</v>
      </c>
      <c r="B9" s="291" t="s">
        <v>289</v>
      </c>
      <c r="C9" s="284">
        <v>0.08</v>
      </c>
      <c r="D9" s="552">
        <f>C9*'5. RWA '!$C$13</f>
        <v>122999013.71341759</v>
      </c>
      <c r="F9" s="551"/>
      <c r="G9" s="551"/>
    </row>
    <row r="10" spans="1:7" s="238" customFormat="1">
      <c r="A10" s="232" t="s">
        <v>275</v>
      </c>
      <c r="B10" s="290" t="s">
        <v>290</v>
      </c>
      <c r="C10" s="285"/>
      <c r="D10" s="553"/>
      <c r="F10" s="551"/>
      <c r="G10" s="551"/>
    </row>
    <row r="11" spans="1:7" s="239" customFormat="1">
      <c r="A11" s="235" t="s">
        <v>276</v>
      </c>
      <c r="B11" s="282" t="s">
        <v>356</v>
      </c>
      <c r="C11" s="286">
        <v>2.5000000000000001E-2</v>
      </c>
      <c r="D11" s="552">
        <f>C11*'5. RWA '!$C$13</f>
        <v>38437191.785443</v>
      </c>
      <c r="F11" s="551"/>
      <c r="G11" s="551"/>
    </row>
    <row r="12" spans="1:7" s="239" customFormat="1">
      <c r="A12" s="235" t="s">
        <v>277</v>
      </c>
      <c r="B12" s="282" t="s">
        <v>291</v>
      </c>
      <c r="C12" s="286">
        <v>0</v>
      </c>
      <c r="D12" s="552">
        <f>C12*'5. RWA '!$C$13</f>
        <v>0</v>
      </c>
      <c r="F12" s="551"/>
      <c r="G12" s="551"/>
    </row>
    <row r="13" spans="1:7" s="239" customFormat="1">
      <c r="A13" s="235" t="s">
        <v>278</v>
      </c>
      <c r="B13" s="282" t="s">
        <v>292</v>
      </c>
      <c r="C13" s="286"/>
      <c r="D13" s="552">
        <f>C13*'5. RWA '!$C$13</f>
        <v>0</v>
      </c>
      <c r="F13" s="551"/>
      <c r="G13" s="551"/>
    </row>
    <row r="14" spans="1:7" s="239" customFormat="1">
      <c r="A14" s="232" t="s">
        <v>279</v>
      </c>
      <c r="B14" s="290" t="s">
        <v>353</v>
      </c>
      <c r="C14" s="287"/>
      <c r="D14" s="553"/>
      <c r="F14" s="551"/>
      <c r="G14" s="551"/>
    </row>
    <row r="15" spans="1:7" s="239" customFormat="1">
      <c r="A15" s="235">
        <v>3.1</v>
      </c>
      <c r="B15" s="282" t="s">
        <v>297</v>
      </c>
      <c r="C15" s="286">
        <v>0.12328565056890058</v>
      </c>
      <c r="D15" s="552">
        <f>C15*'5. RWA '!$C$13</f>
        <v>189550167.81239763</v>
      </c>
      <c r="F15" s="551"/>
      <c r="G15" s="551"/>
    </row>
    <row r="16" spans="1:7" s="239" customFormat="1">
      <c r="A16" s="235">
        <v>3.2</v>
      </c>
      <c r="B16" s="282" t="s">
        <v>298</v>
      </c>
      <c r="C16" s="286">
        <v>0.14280438708284116</v>
      </c>
      <c r="D16" s="552">
        <f>C16*'5. RWA '!$C$13</f>
        <v>219559984.56423217</v>
      </c>
      <c r="F16" s="551"/>
      <c r="G16" s="551"/>
    </row>
    <row r="17" spans="1:7" s="238" customFormat="1">
      <c r="A17" s="235">
        <v>3.3</v>
      </c>
      <c r="B17" s="282" t="s">
        <v>299</v>
      </c>
      <c r="C17" s="286">
        <v>0.16848693512749985</v>
      </c>
      <c r="D17" s="552">
        <f>C17*'5. RWA '!$C$13</f>
        <v>259046585.55348817</v>
      </c>
      <c r="F17" s="551"/>
      <c r="G17" s="551"/>
    </row>
    <row r="18" spans="1:7" s="166" customFormat="1" ht="12.75" customHeight="1">
      <c r="A18" s="292"/>
      <c r="B18" s="293" t="s">
        <v>352</v>
      </c>
      <c r="C18" s="288" t="s">
        <v>283</v>
      </c>
      <c r="D18" s="554" t="s">
        <v>284</v>
      </c>
      <c r="F18" s="551"/>
      <c r="G18" s="551"/>
    </row>
    <row r="19" spans="1:7" s="238" customFormat="1">
      <c r="A19" s="236">
        <v>4</v>
      </c>
      <c r="B19" s="282" t="s">
        <v>293</v>
      </c>
      <c r="C19" s="286">
        <f>C7+C11+C12+C13+C15</f>
        <v>0.19328565056890057</v>
      </c>
      <c r="D19" s="552">
        <f>C19*'5. RWA '!$C$13</f>
        <v>297174304.811638</v>
      </c>
      <c r="F19" s="551"/>
      <c r="G19" s="551"/>
    </row>
    <row r="20" spans="1:7" s="238" customFormat="1">
      <c r="A20" s="236">
        <v>5</v>
      </c>
      <c r="B20" s="282" t="s">
        <v>90</v>
      </c>
      <c r="C20" s="286">
        <f>C8+C11+C12+C13+C16</f>
        <v>0.22780438708284115</v>
      </c>
      <c r="D20" s="552">
        <f>C20*'5. RWA '!$C$13</f>
        <v>350246436.63473833</v>
      </c>
      <c r="F20" s="551"/>
      <c r="G20" s="551"/>
    </row>
    <row r="21" spans="1:7" s="238" customFormat="1" ht="13.5" thickBot="1">
      <c r="A21" s="240" t="s">
        <v>280</v>
      </c>
      <c r="B21" s="241" t="s">
        <v>294</v>
      </c>
      <c r="C21" s="289">
        <f>C9+C11+C12+C13+C17</f>
        <v>0.27348693512749989</v>
      </c>
      <c r="D21" s="555">
        <f>C21*'5. RWA '!$C$13</f>
        <v>420482791.05234879</v>
      </c>
      <c r="F21" s="551"/>
      <c r="G21" s="551"/>
    </row>
    <row r="23" spans="1:7" ht="63.75">
      <c r="B23" s="200"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90" zoomScaleNormal="90" workbookViewId="0">
      <pane xSplit="1" ySplit="5" topLeftCell="B6" activePane="bottomRight" state="frozen"/>
      <selection activeCell="B47" sqref="B47"/>
      <selection pane="topRight" activeCell="B47" sqref="B47"/>
      <selection pane="bottomLeft" activeCell="B47" sqref="B47"/>
      <selection pane="bottomRight" activeCell="B12" sqref="B12"/>
    </sheetView>
  </sheetViews>
  <sheetFormatPr defaultColWidth="9.140625" defaultRowHeight="14.25"/>
  <cols>
    <col min="1" max="1" width="10.7109375" style="4" customWidth="1"/>
    <col min="2" max="2" width="91.85546875" style="4" customWidth="1"/>
    <col min="3" max="3" width="53.140625" style="533" customWidth="1"/>
    <col min="4" max="4" width="32.28515625" style="4" customWidth="1"/>
    <col min="5" max="5" width="9.42578125" style="5" customWidth="1"/>
    <col min="6" max="16384" width="9.140625" style="5"/>
  </cols>
  <sheetData>
    <row r="1" spans="1:6">
      <c r="A1" s="2" t="s">
        <v>30</v>
      </c>
      <c r="B1" s="3" t="str">
        <f>'Info '!C2</f>
        <v>JSC Cartu Bank</v>
      </c>
      <c r="E1" s="4"/>
      <c r="F1" s="4"/>
    </row>
    <row r="2" spans="1:6" s="2" customFormat="1" ht="15.75" customHeight="1">
      <c r="A2" s="2" t="s">
        <v>31</v>
      </c>
      <c r="B2" s="640">
        <f>'1. key ratios '!B2</f>
        <v>45199</v>
      </c>
      <c r="C2" s="532"/>
    </row>
    <row r="3" spans="1:6" s="2" customFormat="1" ht="15.75" customHeight="1">
      <c r="A3" s="68"/>
      <c r="C3" s="532"/>
    </row>
    <row r="4" spans="1:6" s="2" customFormat="1" ht="15.75" customHeight="1" thickBot="1">
      <c r="A4" s="2" t="s">
        <v>47</v>
      </c>
      <c r="B4" s="153" t="s">
        <v>178</v>
      </c>
      <c r="C4" s="532"/>
      <c r="D4" s="20" t="s">
        <v>35</v>
      </c>
    </row>
    <row r="5" spans="1:6" ht="25.5">
      <c r="A5" s="69" t="s">
        <v>6</v>
      </c>
      <c r="B5" s="173" t="s">
        <v>218</v>
      </c>
      <c r="C5" s="556" t="s">
        <v>660</v>
      </c>
      <c r="D5" s="70" t="s">
        <v>49</v>
      </c>
    </row>
    <row r="6" spans="1:6" ht="15">
      <c r="A6" s="349">
        <v>1</v>
      </c>
      <c r="B6" s="350" t="s">
        <v>561</v>
      </c>
      <c r="C6" s="668">
        <f>SUM(C7:C9)</f>
        <v>786399309.79217958</v>
      </c>
      <c r="D6" s="71"/>
      <c r="E6" s="72"/>
      <c r="F6" s="530"/>
    </row>
    <row r="7" spans="1:6" ht="15">
      <c r="A7" s="349">
        <v>1.1000000000000001</v>
      </c>
      <c r="B7" s="351" t="s">
        <v>562</v>
      </c>
      <c r="C7" s="557">
        <v>34342865.866900004</v>
      </c>
      <c r="D7" s="73"/>
      <c r="E7" s="72"/>
      <c r="F7" s="530"/>
    </row>
    <row r="8" spans="1:6" ht="15">
      <c r="A8" s="349">
        <v>1.2</v>
      </c>
      <c r="B8" s="351" t="s">
        <v>563</v>
      </c>
      <c r="C8" s="557">
        <v>271658676.16031379</v>
      </c>
      <c r="D8" s="73"/>
      <c r="E8" s="72"/>
      <c r="F8" s="530"/>
    </row>
    <row r="9" spans="1:6" ht="15">
      <c r="A9" s="349">
        <v>1.3</v>
      </c>
      <c r="B9" s="351" t="s">
        <v>564</v>
      </c>
      <c r="C9" s="557">
        <v>480397767.76496583</v>
      </c>
      <c r="D9" s="73"/>
      <c r="E9" s="72"/>
      <c r="F9" s="530"/>
    </row>
    <row r="10" spans="1:6" ht="15">
      <c r="A10" s="349">
        <v>2</v>
      </c>
      <c r="B10" s="352" t="s">
        <v>565</v>
      </c>
      <c r="C10" s="669">
        <v>0</v>
      </c>
      <c r="D10" s="73"/>
      <c r="E10" s="72"/>
      <c r="F10" s="530"/>
    </row>
    <row r="11" spans="1:6" ht="15">
      <c r="A11" s="349">
        <v>2.1</v>
      </c>
      <c r="B11" s="353" t="s">
        <v>566</v>
      </c>
      <c r="C11" s="558">
        <v>0</v>
      </c>
      <c r="D11" s="407"/>
      <c r="E11" s="74"/>
      <c r="F11" s="530"/>
    </row>
    <row r="12" spans="1:6" ht="15">
      <c r="A12" s="349">
        <v>3</v>
      </c>
      <c r="B12" s="354" t="s">
        <v>567</v>
      </c>
      <c r="C12" s="670">
        <v>0</v>
      </c>
      <c r="D12" s="407"/>
      <c r="E12" s="74"/>
      <c r="F12" s="530"/>
    </row>
    <row r="13" spans="1:6" ht="15">
      <c r="A13" s="349">
        <v>4</v>
      </c>
      <c r="B13" s="355" t="s">
        <v>568</v>
      </c>
      <c r="C13" s="670">
        <v>0</v>
      </c>
      <c r="D13" s="407"/>
      <c r="E13" s="74"/>
      <c r="F13" s="530"/>
    </row>
    <row r="14" spans="1:6" ht="15">
      <c r="A14" s="349">
        <v>5</v>
      </c>
      <c r="B14" s="356" t="s">
        <v>569</v>
      </c>
      <c r="C14" s="670">
        <f>SUM(C15:C17)</f>
        <v>7366984.9400000004</v>
      </c>
      <c r="D14" s="407"/>
      <c r="E14" s="74"/>
      <c r="F14" s="530"/>
    </row>
    <row r="15" spans="1:6" ht="15">
      <c r="A15" s="349">
        <v>5.0999999999999996</v>
      </c>
      <c r="B15" s="357" t="s">
        <v>570</v>
      </c>
      <c r="C15" s="557">
        <v>168050</v>
      </c>
      <c r="D15" s="407"/>
      <c r="E15" s="72"/>
      <c r="F15" s="530"/>
    </row>
    <row r="16" spans="1:6" ht="15">
      <c r="A16" s="349">
        <v>5.2</v>
      </c>
      <c r="B16" s="357" t="s">
        <v>571</v>
      </c>
      <c r="C16" s="557">
        <v>7198934.9400000004</v>
      </c>
      <c r="D16" s="73"/>
      <c r="E16" s="72"/>
      <c r="F16" s="530"/>
    </row>
    <row r="17" spans="1:6" ht="15">
      <c r="A17" s="349">
        <v>5.3</v>
      </c>
      <c r="B17" s="358" t="s">
        <v>572</v>
      </c>
      <c r="C17" s="557">
        <v>0</v>
      </c>
      <c r="D17" s="73"/>
      <c r="E17" s="72"/>
      <c r="F17" s="530"/>
    </row>
    <row r="18" spans="1:6" ht="15">
      <c r="A18" s="349">
        <v>6</v>
      </c>
      <c r="B18" s="354" t="s">
        <v>573</v>
      </c>
      <c r="C18" s="669">
        <f>SUM(C19:C20)</f>
        <v>848276631.5828234</v>
      </c>
      <c r="D18" s="73"/>
      <c r="E18" s="72"/>
      <c r="F18" s="530"/>
    </row>
    <row r="19" spans="1:6" ht="15">
      <c r="A19" s="349">
        <v>6.1</v>
      </c>
      <c r="B19" s="357" t="s">
        <v>571</v>
      </c>
      <c r="C19" s="558">
        <v>50237085.773015566</v>
      </c>
      <c r="D19" s="73"/>
      <c r="E19" s="72"/>
      <c r="F19" s="530"/>
    </row>
    <row r="20" spans="1:6" ht="15">
      <c r="A20" s="349">
        <v>6.2</v>
      </c>
      <c r="B20" s="358" t="s">
        <v>572</v>
      </c>
      <c r="C20" s="558">
        <v>798039545.80980778</v>
      </c>
      <c r="D20" s="73"/>
      <c r="E20" s="72"/>
      <c r="F20" s="530"/>
    </row>
    <row r="21" spans="1:6" ht="15">
      <c r="A21" s="349">
        <v>7</v>
      </c>
      <c r="B21" s="352" t="s">
        <v>574</v>
      </c>
      <c r="C21" s="670">
        <v>9372300</v>
      </c>
      <c r="D21" s="73"/>
      <c r="E21" s="72"/>
      <c r="F21" s="530"/>
    </row>
    <row r="22" spans="1:6" ht="15">
      <c r="A22" s="349">
        <v>8</v>
      </c>
      <c r="B22" s="359" t="s">
        <v>575</v>
      </c>
      <c r="C22" s="669">
        <v>105878857.28584003</v>
      </c>
      <c r="D22" s="73"/>
      <c r="E22" s="72"/>
      <c r="F22" s="530"/>
    </row>
    <row r="23" spans="1:6" ht="15">
      <c r="A23" s="349">
        <v>9</v>
      </c>
      <c r="B23" s="355" t="s">
        <v>576</v>
      </c>
      <c r="C23" s="669">
        <f>SUM(C24:C25)</f>
        <v>14436793.080759324</v>
      </c>
      <c r="D23" s="408"/>
      <c r="E23" s="72"/>
      <c r="F23" s="530"/>
    </row>
    <row r="24" spans="1:6" ht="15">
      <c r="A24" s="349">
        <v>9.1</v>
      </c>
      <c r="B24" s="357" t="s">
        <v>577</v>
      </c>
      <c r="C24" s="559">
        <v>14436793.080759324</v>
      </c>
      <c r="D24" s="75"/>
      <c r="E24" s="72"/>
      <c r="F24" s="530"/>
    </row>
    <row r="25" spans="1:6" ht="15">
      <c r="A25" s="349">
        <v>9.1999999999999993</v>
      </c>
      <c r="B25" s="357" t="s">
        <v>578</v>
      </c>
      <c r="C25" s="560">
        <v>0</v>
      </c>
      <c r="D25" s="406"/>
      <c r="E25" s="76"/>
      <c r="F25" s="530"/>
    </row>
    <row r="26" spans="1:6" ht="15.75">
      <c r="A26" s="349">
        <v>10</v>
      </c>
      <c r="B26" s="355" t="s">
        <v>579</v>
      </c>
      <c r="C26" s="671">
        <f>SUM(C27:C28)</f>
        <v>5155515.6399999997</v>
      </c>
      <c r="D26" s="505" t="s">
        <v>702</v>
      </c>
      <c r="E26" s="72"/>
      <c r="F26" s="530"/>
    </row>
    <row r="27" spans="1:6" ht="15">
      <c r="A27" s="349">
        <v>10.1</v>
      </c>
      <c r="B27" s="357" t="s">
        <v>580</v>
      </c>
      <c r="C27" s="557">
        <v>0</v>
      </c>
      <c r="D27" s="73"/>
      <c r="E27" s="72"/>
      <c r="F27" s="530"/>
    </row>
    <row r="28" spans="1:6" ht="15">
      <c r="A28" s="349">
        <v>10.199999999999999</v>
      </c>
      <c r="B28" s="357" t="s">
        <v>581</v>
      </c>
      <c r="C28" s="557">
        <v>5155515.6399999997</v>
      </c>
      <c r="D28" s="73"/>
      <c r="E28" s="72"/>
      <c r="F28" s="530"/>
    </row>
    <row r="29" spans="1:6" ht="15">
      <c r="A29" s="349">
        <v>11</v>
      </c>
      <c r="B29" s="355" t="s">
        <v>582</v>
      </c>
      <c r="C29" s="669">
        <f>SUM(C30:C31)</f>
        <v>0</v>
      </c>
      <c r="D29" s="73"/>
      <c r="E29" s="72"/>
      <c r="F29" s="530"/>
    </row>
    <row r="30" spans="1:6" ht="15">
      <c r="A30" s="349">
        <v>11.1</v>
      </c>
      <c r="B30" s="357" t="s">
        <v>583</v>
      </c>
      <c r="C30" s="557">
        <v>0</v>
      </c>
      <c r="D30" s="73"/>
      <c r="E30" s="72"/>
      <c r="F30" s="530"/>
    </row>
    <row r="31" spans="1:6" ht="15">
      <c r="A31" s="349">
        <v>11.2</v>
      </c>
      <c r="B31" s="357" t="s">
        <v>584</v>
      </c>
      <c r="C31" s="557">
        <v>0</v>
      </c>
      <c r="D31" s="73"/>
      <c r="E31" s="72"/>
      <c r="F31" s="530"/>
    </row>
    <row r="32" spans="1:6" ht="15">
      <c r="A32" s="349">
        <v>13</v>
      </c>
      <c r="B32" s="355" t="s">
        <v>585</v>
      </c>
      <c r="C32" s="669">
        <v>4724386.0993999997</v>
      </c>
      <c r="D32" s="73"/>
      <c r="E32" s="72"/>
      <c r="F32" s="530"/>
    </row>
    <row r="33" spans="1:6" ht="15">
      <c r="A33" s="349">
        <v>13.1</v>
      </c>
      <c r="B33" s="360" t="s">
        <v>586</v>
      </c>
      <c r="C33" s="557">
        <v>0</v>
      </c>
      <c r="D33" s="73"/>
      <c r="E33" s="72"/>
      <c r="F33" s="530"/>
    </row>
    <row r="34" spans="1:6" ht="15">
      <c r="A34" s="349">
        <v>13.2</v>
      </c>
      <c r="B34" s="360" t="s">
        <v>587</v>
      </c>
      <c r="C34" s="559">
        <v>0</v>
      </c>
      <c r="D34" s="75"/>
      <c r="E34" s="72"/>
      <c r="F34" s="530"/>
    </row>
    <row r="35" spans="1:6" ht="15">
      <c r="A35" s="349">
        <v>14</v>
      </c>
      <c r="B35" s="361" t="s">
        <v>588</v>
      </c>
      <c r="C35" s="672">
        <f>SUM(C6,C10,C12,C13,C14,C18,C21,C22,C23,C26,C29,C32)</f>
        <v>1781610778.4210024</v>
      </c>
      <c r="D35" s="75"/>
      <c r="E35" s="72"/>
      <c r="F35" s="530"/>
    </row>
    <row r="36" spans="1:6" ht="15">
      <c r="A36" s="349"/>
      <c r="B36" s="362" t="s">
        <v>589</v>
      </c>
      <c r="C36" s="561"/>
      <c r="D36" s="77"/>
      <c r="E36" s="72"/>
      <c r="F36" s="530"/>
    </row>
    <row r="37" spans="1:6" ht="15">
      <c r="A37" s="349">
        <v>15</v>
      </c>
      <c r="B37" s="363" t="s">
        <v>590</v>
      </c>
      <c r="C37" s="673">
        <v>0</v>
      </c>
      <c r="D37" s="406"/>
      <c r="E37" s="76"/>
      <c r="F37" s="530"/>
    </row>
    <row r="38" spans="1:6" ht="15">
      <c r="A38" s="364">
        <v>15.1</v>
      </c>
      <c r="B38" s="365" t="s">
        <v>566</v>
      </c>
      <c r="C38" s="557">
        <v>0</v>
      </c>
      <c r="D38" s="73"/>
      <c r="E38" s="72"/>
      <c r="F38" s="530"/>
    </row>
    <row r="39" spans="1:6" ht="15">
      <c r="A39" s="364">
        <v>16</v>
      </c>
      <c r="B39" s="352" t="s">
        <v>591</v>
      </c>
      <c r="C39" s="669">
        <v>0</v>
      </c>
      <c r="D39" s="73"/>
      <c r="E39" s="72"/>
      <c r="F39" s="530"/>
    </row>
    <row r="40" spans="1:6" ht="15">
      <c r="A40" s="364">
        <v>17</v>
      </c>
      <c r="B40" s="352" t="s">
        <v>592</v>
      </c>
      <c r="C40" s="669">
        <f>SUM(C41:C44)</f>
        <v>1200600163.7170854</v>
      </c>
      <c r="D40" s="73"/>
      <c r="E40" s="72"/>
      <c r="F40" s="530"/>
    </row>
    <row r="41" spans="1:6" ht="15">
      <c r="A41" s="364">
        <v>17.100000000000001</v>
      </c>
      <c r="B41" s="366" t="s">
        <v>593</v>
      </c>
      <c r="C41" s="557">
        <v>1196461011.9094</v>
      </c>
      <c r="D41" s="73"/>
      <c r="E41" s="72"/>
      <c r="F41" s="530"/>
    </row>
    <row r="42" spans="1:6" ht="15">
      <c r="A42" s="364">
        <v>17.2</v>
      </c>
      <c r="B42" s="367" t="s">
        <v>594</v>
      </c>
      <c r="C42" s="557">
        <v>0</v>
      </c>
      <c r="D42" s="73"/>
      <c r="E42" s="72"/>
      <c r="F42" s="530"/>
    </row>
    <row r="43" spans="1:6" ht="15">
      <c r="A43" s="364">
        <v>17.3</v>
      </c>
      <c r="B43" s="400" t="s">
        <v>595</v>
      </c>
      <c r="C43" s="559">
        <v>0</v>
      </c>
      <c r="D43" s="406"/>
      <c r="E43" s="72"/>
      <c r="F43" s="530"/>
    </row>
    <row r="44" spans="1:6" ht="15">
      <c r="A44" s="364">
        <v>17.399999999999999</v>
      </c>
      <c r="B44" s="401" t="s">
        <v>596</v>
      </c>
      <c r="C44" s="562">
        <v>4139151.8076852569</v>
      </c>
      <c r="D44" s="406"/>
      <c r="E44" s="72"/>
      <c r="F44" s="530"/>
    </row>
    <row r="45" spans="1:6" ht="15">
      <c r="A45" s="364">
        <v>18</v>
      </c>
      <c r="B45" s="375" t="s">
        <v>597</v>
      </c>
      <c r="C45" s="563">
        <v>269086.56479340978</v>
      </c>
      <c r="D45" s="406"/>
      <c r="E45" s="76"/>
      <c r="F45" s="530"/>
    </row>
    <row r="46" spans="1:6" ht="15">
      <c r="A46" s="364">
        <v>19</v>
      </c>
      <c r="B46" s="375" t="s">
        <v>598</v>
      </c>
      <c r="C46" s="674">
        <f>SUM(C47:C48)</f>
        <v>6385340.7250823323</v>
      </c>
      <c r="D46" s="406"/>
      <c r="F46" s="530"/>
    </row>
    <row r="47" spans="1:6" ht="15">
      <c r="A47" s="364">
        <v>19.100000000000001</v>
      </c>
      <c r="B47" s="402" t="s">
        <v>599</v>
      </c>
      <c r="C47" s="564">
        <v>5843412.0727006774</v>
      </c>
      <c r="D47" s="406"/>
      <c r="F47" s="530"/>
    </row>
    <row r="48" spans="1:6" ht="15">
      <c r="A48" s="364">
        <v>19.2</v>
      </c>
      <c r="B48" s="402" t="s">
        <v>600</v>
      </c>
      <c r="C48" s="564">
        <v>541928.65238165483</v>
      </c>
      <c r="D48" s="406"/>
      <c r="F48" s="530"/>
    </row>
    <row r="49" spans="1:6" ht="15.75">
      <c r="A49" s="364">
        <v>20</v>
      </c>
      <c r="B49" s="370" t="s">
        <v>601</v>
      </c>
      <c r="C49" s="674">
        <v>80622477.433899775</v>
      </c>
      <c r="D49" s="505" t="s">
        <v>717</v>
      </c>
      <c r="F49" s="530"/>
    </row>
    <row r="50" spans="1:6" ht="15">
      <c r="A50" s="364">
        <v>21</v>
      </c>
      <c r="B50" s="403" t="s">
        <v>602</v>
      </c>
      <c r="C50" s="674">
        <v>89193652.351099998</v>
      </c>
      <c r="D50" s="406"/>
      <c r="F50" s="530"/>
    </row>
    <row r="51" spans="1:6" ht="15">
      <c r="A51" s="364">
        <v>21.1</v>
      </c>
      <c r="B51" s="367" t="s">
        <v>603</v>
      </c>
      <c r="C51" s="564">
        <v>0</v>
      </c>
      <c r="D51" s="406"/>
      <c r="F51" s="530"/>
    </row>
    <row r="52" spans="1:6" ht="15">
      <c r="A52" s="364">
        <v>22</v>
      </c>
      <c r="B52" s="371" t="s">
        <v>604</v>
      </c>
      <c r="C52" s="674">
        <f>SUM(C37,C39,C40,C45,C46,C49,C50)</f>
        <v>1377070720.791961</v>
      </c>
      <c r="D52" s="406"/>
      <c r="F52" s="530"/>
    </row>
    <row r="53" spans="1:6" ht="15">
      <c r="A53" s="364"/>
      <c r="B53" s="372" t="s">
        <v>605</v>
      </c>
      <c r="C53" s="565"/>
      <c r="D53" s="406"/>
      <c r="F53" s="530"/>
    </row>
    <row r="54" spans="1:6" ht="15.75">
      <c r="A54" s="364">
        <v>23</v>
      </c>
      <c r="B54" s="370" t="s">
        <v>606</v>
      </c>
      <c r="C54" s="674">
        <v>114430000</v>
      </c>
      <c r="D54" s="505" t="s">
        <v>718</v>
      </c>
      <c r="F54" s="530"/>
    </row>
    <row r="55" spans="1:6" ht="15">
      <c r="A55" s="364">
        <v>24</v>
      </c>
      <c r="B55" s="370" t="s">
        <v>607</v>
      </c>
      <c r="C55" s="674">
        <v>0</v>
      </c>
      <c r="D55" s="406"/>
      <c r="F55" s="530"/>
    </row>
    <row r="56" spans="1:6" ht="15">
      <c r="A56" s="364">
        <v>25</v>
      </c>
      <c r="B56" s="375" t="s">
        <v>608</v>
      </c>
      <c r="C56" s="674">
        <v>0</v>
      </c>
      <c r="D56" s="406"/>
      <c r="F56" s="530"/>
    </row>
    <row r="57" spans="1:6" ht="15">
      <c r="A57" s="364">
        <v>26</v>
      </c>
      <c r="B57" s="375" t="s">
        <v>609</v>
      </c>
      <c r="C57" s="674">
        <v>0</v>
      </c>
      <c r="D57" s="406"/>
      <c r="F57" s="530"/>
    </row>
    <row r="58" spans="1:6" ht="15">
      <c r="A58" s="364">
        <v>27</v>
      </c>
      <c r="B58" s="375" t="s">
        <v>610</v>
      </c>
      <c r="C58" s="674">
        <f>SUM(C59:C60)</f>
        <v>25763611.367281228</v>
      </c>
      <c r="D58" s="406"/>
      <c r="F58" s="530"/>
    </row>
    <row r="59" spans="1:6" ht="15.75">
      <c r="A59" s="364">
        <v>27.1</v>
      </c>
      <c r="B59" s="401" t="s">
        <v>611</v>
      </c>
      <c r="C59" s="564">
        <v>25763611.367281228</v>
      </c>
      <c r="D59" s="505" t="s">
        <v>719</v>
      </c>
      <c r="F59" s="530"/>
    </row>
    <row r="60" spans="1:6" ht="15">
      <c r="A60" s="364">
        <v>27.2</v>
      </c>
      <c r="B60" s="401" t="s">
        <v>612</v>
      </c>
      <c r="C60" s="564">
        <v>0</v>
      </c>
      <c r="D60" s="406"/>
      <c r="F60" s="530"/>
    </row>
    <row r="61" spans="1:6" ht="15">
      <c r="A61" s="364">
        <v>28</v>
      </c>
      <c r="B61" s="373" t="s">
        <v>613</v>
      </c>
      <c r="C61" s="674">
        <v>0</v>
      </c>
      <c r="D61" s="406"/>
      <c r="F61" s="530"/>
    </row>
    <row r="62" spans="1:6" ht="15">
      <c r="A62" s="364">
        <v>29</v>
      </c>
      <c r="B62" s="375" t="s">
        <v>614</v>
      </c>
      <c r="C62" s="674">
        <f>SUM(C63:C65)</f>
        <v>3769.7642761884999</v>
      </c>
      <c r="D62" s="406"/>
      <c r="F62" s="530"/>
    </row>
    <row r="63" spans="1:6" ht="15">
      <c r="A63" s="364">
        <v>29.1</v>
      </c>
      <c r="B63" s="404" t="s">
        <v>615</v>
      </c>
      <c r="C63" s="564">
        <v>0</v>
      </c>
      <c r="D63" s="406"/>
      <c r="F63" s="530"/>
    </row>
    <row r="64" spans="1:6" ht="15">
      <c r="A64" s="364">
        <v>29.2</v>
      </c>
      <c r="B64" s="402" t="s">
        <v>616</v>
      </c>
      <c r="C64" s="564">
        <v>0</v>
      </c>
      <c r="D64" s="406"/>
      <c r="F64" s="530"/>
    </row>
    <row r="65" spans="1:6" ht="15.75">
      <c r="A65" s="364">
        <v>29.3</v>
      </c>
      <c r="B65" s="402" t="s">
        <v>617</v>
      </c>
      <c r="C65" s="564">
        <v>3769.7642761884999</v>
      </c>
      <c r="D65" s="505" t="s">
        <v>720</v>
      </c>
      <c r="F65" s="530"/>
    </row>
    <row r="66" spans="1:6" ht="15.75">
      <c r="A66" s="364">
        <v>30</v>
      </c>
      <c r="B66" s="375" t="s">
        <v>618</v>
      </c>
      <c r="C66" s="674">
        <v>264342675.97178411</v>
      </c>
      <c r="D66" s="505" t="s">
        <v>721</v>
      </c>
      <c r="F66" s="530"/>
    </row>
    <row r="67" spans="1:6" ht="15">
      <c r="A67" s="364">
        <v>31</v>
      </c>
      <c r="B67" s="405" t="s">
        <v>619</v>
      </c>
      <c r="C67" s="674">
        <f>SUM(C54,C55,C56,C57,C58,C61,C62,C66)</f>
        <v>404540057.10334152</v>
      </c>
      <c r="D67" s="406"/>
      <c r="F67" s="530"/>
    </row>
    <row r="68" spans="1:6" ht="15">
      <c r="A68" s="364">
        <v>32</v>
      </c>
      <c r="B68" s="375" t="s">
        <v>620</v>
      </c>
      <c r="C68" s="674">
        <f>SUM(C52,C67)</f>
        <v>1781610777.8953025</v>
      </c>
      <c r="D68" s="406"/>
      <c r="F68" s="53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6"/>
  <sheetViews>
    <sheetView zoomScale="90" zoomScaleNormal="9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95" style="4" customWidth="1"/>
    <col min="3" max="3" width="14" style="4" bestFit="1" customWidth="1"/>
    <col min="4" max="4" width="16.42578125" style="4" bestFit="1" customWidth="1"/>
    <col min="5" max="5" width="15" style="4" bestFit="1" customWidth="1"/>
    <col min="6" max="6" width="16.42578125" style="4" bestFit="1" customWidth="1"/>
    <col min="7" max="7" width="13.140625" style="4" bestFit="1" customWidth="1"/>
    <col min="8" max="8" width="13.28515625" style="4" bestFit="1" customWidth="1"/>
    <col min="9" max="9" width="15" style="4" bestFit="1" customWidth="1"/>
    <col min="10" max="10" width="13.28515625" style="4" bestFit="1" customWidth="1"/>
    <col min="11" max="11" width="13.140625" style="4" bestFit="1" customWidth="1"/>
    <col min="12" max="12" width="13" style="19" bestFit="1" customWidth="1"/>
    <col min="13" max="13" width="15" style="19" bestFit="1" customWidth="1"/>
    <col min="14" max="14" width="14" style="19" bestFit="1" customWidth="1"/>
    <col min="15" max="15" width="13.140625" style="19" bestFit="1" customWidth="1"/>
    <col min="16" max="16" width="13" style="19" bestFit="1" customWidth="1"/>
    <col min="17" max="17" width="14.7109375" style="19" customWidth="1"/>
    <col min="18" max="18" width="13" style="19" bestFit="1" customWidth="1"/>
    <col min="19" max="19" width="34.85546875" style="19" customWidth="1"/>
    <col min="20" max="16384" width="9.140625" style="19"/>
  </cols>
  <sheetData>
    <row r="1" spans="1:19">
      <c r="A1" s="2" t="s">
        <v>30</v>
      </c>
      <c r="B1" s="3" t="str">
        <f>'Info '!C2</f>
        <v>JSC Cartu Bank</v>
      </c>
    </row>
    <row r="2" spans="1:19">
      <c r="A2" s="2" t="s">
        <v>31</v>
      </c>
      <c r="B2" s="640">
        <f>'1. key ratios '!B2</f>
        <v>45199</v>
      </c>
    </row>
    <row r="4" spans="1:19" ht="26.25" thickBot="1">
      <c r="A4" s="4" t="s">
        <v>146</v>
      </c>
      <c r="B4" s="190" t="s">
        <v>251</v>
      </c>
    </row>
    <row r="5" spans="1:19" s="180" customFormat="1">
      <c r="A5" s="175"/>
      <c r="B5" s="176"/>
      <c r="C5" s="177" t="s">
        <v>0</v>
      </c>
      <c r="D5" s="177" t="s">
        <v>1</v>
      </c>
      <c r="E5" s="177" t="s">
        <v>2</v>
      </c>
      <c r="F5" s="177" t="s">
        <v>3</v>
      </c>
      <c r="G5" s="177" t="s">
        <v>4</v>
      </c>
      <c r="H5" s="177" t="s">
        <v>5</v>
      </c>
      <c r="I5" s="177" t="s">
        <v>8</v>
      </c>
      <c r="J5" s="177" t="s">
        <v>9</v>
      </c>
      <c r="K5" s="177" t="s">
        <v>10</v>
      </c>
      <c r="L5" s="177" t="s">
        <v>11</v>
      </c>
      <c r="M5" s="177" t="s">
        <v>12</v>
      </c>
      <c r="N5" s="177" t="s">
        <v>13</v>
      </c>
      <c r="O5" s="177" t="s">
        <v>235</v>
      </c>
      <c r="P5" s="177" t="s">
        <v>236</v>
      </c>
      <c r="Q5" s="177" t="s">
        <v>237</v>
      </c>
      <c r="R5" s="178" t="s">
        <v>238</v>
      </c>
      <c r="S5" s="179" t="s">
        <v>239</v>
      </c>
    </row>
    <row r="6" spans="1:19" s="180" customFormat="1" ht="99" customHeight="1">
      <c r="A6" s="181"/>
      <c r="B6" s="735" t="s">
        <v>240</v>
      </c>
      <c r="C6" s="731">
        <v>0</v>
      </c>
      <c r="D6" s="732"/>
      <c r="E6" s="731">
        <v>0.2</v>
      </c>
      <c r="F6" s="732"/>
      <c r="G6" s="731">
        <v>0.35</v>
      </c>
      <c r="H6" s="732"/>
      <c r="I6" s="731">
        <v>0.5</v>
      </c>
      <c r="J6" s="732"/>
      <c r="K6" s="731">
        <v>0.75</v>
      </c>
      <c r="L6" s="732"/>
      <c r="M6" s="731">
        <v>1</v>
      </c>
      <c r="N6" s="732"/>
      <c r="O6" s="731">
        <v>1.5</v>
      </c>
      <c r="P6" s="732"/>
      <c r="Q6" s="731">
        <v>2.5</v>
      </c>
      <c r="R6" s="732"/>
      <c r="S6" s="733" t="s">
        <v>145</v>
      </c>
    </row>
    <row r="7" spans="1:19" s="180" customFormat="1" ht="30.75" customHeight="1">
      <c r="A7" s="181"/>
      <c r="B7" s="736"/>
      <c r="C7" s="172" t="s">
        <v>148</v>
      </c>
      <c r="D7" s="172" t="s">
        <v>147</v>
      </c>
      <c r="E7" s="172" t="s">
        <v>148</v>
      </c>
      <c r="F7" s="172" t="s">
        <v>147</v>
      </c>
      <c r="G7" s="172" t="s">
        <v>148</v>
      </c>
      <c r="H7" s="172" t="s">
        <v>147</v>
      </c>
      <c r="I7" s="172" t="s">
        <v>148</v>
      </c>
      <c r="J7" s="172" t="s">
        <v>147</v>
      </c>
      <c r="K7" s="172" t="s">
        <v>148</v>
      </c>
      <c r="L7" s="172" t="s">
        <v>147</v>
      </c>
      <c r="M7" s="172" t="s">
        <v>148</v>
      </c>
      <c r="N7" s="172" t="s">
        <v>147</v>
      </c>
      <c r="O7" s="172" t="s">
        <v>148</v>
      </c>
      <c r="P7" s="172" t="s">
        <v>147</v>
      </c>
      <c r="Q7" s="172" t="s">
        <v>148</v>
      </c>
      <c r="R7" s="172" t="s">
        <v>147</v>
      </c>
      <c r="S7" s="734"/>
    </row>
    <row r="8" spans="1:19">
      <c r="A8" s="78">
        <v>1</v>
      </c>
      <c r="B8" s="1" t="s">
        <v>51</v>
      </c>
      <c r="C8" s="566">
        <v>39514837.944780722</v>
      </c>
      <c r="D8" s="566"/>
      <c r="E8" s="566">
        <v>0</v>
      </c>
      <c r="F8" s="566"/>
      <c r="G8" s="566">
        <v>0</v>
      </c>
      <c r="H8" s="566"/>
      <c r="I8" s="566">
        <v>0</v>
      </c>
      <c r="J8" s="566"/>
      <c r="K8" s="566">
        <v>0</v>
      </c>
      <c r="L8" s="566"/>
      <c r="M8" s="566">
        <v>260737641.30031383</v>
      </c>
      <c r="N8" s="566"/>
      <c r="O8" s="566">
        <v>0</v>
      </c>
      <c r="P8" s="566"/>
      <c r="Q8" s="566">
        <v>0</v>
      </c>
      <c r="R8" s="566"/>
      <c r="S8" s="191">
        <f>$C$6*SUM(C8:D8)+$E$6*SUM(E8:F8)+$G$6*SUM(G8:H8)+$I$6*SUM(I8:J8)+$K$6*SUM(K8:L8)+$M$6*SUM(M8:N8)+$O$6*SUM(O8:P8)+$Q$6*SUM(Q8:R8)</f>
        <v>260737641.30031383</v>
      </c>
    </row>
    <row r="9" spans="1:19">
      <c r="A9" s="78">
        <v>2</v>
      </c>
      <c r="B9" s="1" t="s">
        <v>52</v>
      </c>
      <c r="C9" s="566">
        <v>0</v>
      </c>
      <c r="D9" s="566"/>
      <c r="E9" s="566">
        <v>0</v>
      </c>
      <c r="F9" s="566"/>
      <c r="G9" s="566">
        <v>0</v>
      </c>
      <c r="H9" s="566"/>
      <c r="I9" s="566">
        <v>0</v>
      </c>
      <c r="J9" s="566"/>
      <c r="K9" s="566">
        <v>0</v>
      </c>
      <c r="L9" s="566"/>
      <c r="M9" s="566">
        <v>0</v>
      </c>
      <c r="N9" s="566"/>
      <c r="O9" s="566">
        <v>0</v>
      </c>
      <c r="P9" s="566"/>
      <c r="Q9" s="566">
        <v>0</v>
      </c>
      <c r="R9" s="566"/>
      <c r="S9" s="191">
        <f t="shared" ref="S9:S21" si="0">$C$6*SUM(C9:D9)+$E$6*SUM(E9:F9)+$G$6*SUM(G9:H9)+$I$6*SUM(I9:J9)+$K$6*SUM(K9:L9)+$M$6*SUM(M9:N9)+$O$6*SUM(O9:P9)+$Q$6*SUM(Q9:R9)</f>
        <v>0</v>
      </c>
    </row>
    <row r="10" spans="1:19">
      <c r="A10" s="78">
        <v>3</v>
      </c>
      <c r="B10" s="1" t="s">
        <v>164</v>
      </c>
      <c r="C10" s="566">
        <v>0</v>
      </c>
      <c r="D10" s="566"/>
      <c r="E10" s="566">
        <v>0</v>
      </c>
      <c r="F10" s="566"/>
      <c r="G10" s="566">
        <v>0</v>
      </c>
      <c r="H10" s="566"/>
      <c r="I10" s="566">
        <v>0</v>
      </c>
      <c r="J10" s="566"/>
      <c r="K10" s="566">
        <v>0</v>
      </c>
      <c r="L10" s="566"/>
      <c r="M10" s="566">
        <v>0</v>
      </c>
      <c r="N10" s="566"/>
      <c r="O10" s="566">
        <v>0</v>
      </c>
      <c r="P10" s="566"/>
      <c r="Q10" s="566">
        <v>0</v>
      </c>
      <c r="R10" s="566"/>
      <c r="S10" s="191">
        <f t="shared" si="0"/>
        <v>0</v>
      </c>
    </row>
    <row r="11" spans="1:19">
      <c r="A11" s="78">
        <v>4</v>
      </c>
      <c r="B11" s="1" t="s">
        <v>53</v>
      </c>
      <c r="C11" s="566">
        <v>0</v>
      </c>
      <c r="D11" s="566"/>
      <c r="E11" s="566">
        <v>0</v>
      </c>
      <c r="F11" s="566"/>
      <c r="G11" s="566">
        <v>0</v>
      </c>
      <c r="H11" s="566"/>
      <c r="I11" s="566">
        <v>0</v>
      </c>
      <c r="J11" s="566"/>
      <c r="K11" s="566">
        <v>0</v>
      </c>
      <c r="L11" s="566"/>
      <c r="M11" s="566">
        <v>0</v>
      </c>
      <c r="N11" s="566"/>
      <c r="O11" s="566">
        <v>0</v>
      </c>
      <c r="P11" s="566"/>
      <c r="Q11" s="566">
        <v>0</v>
      </c>
      <c r="R11" s="566"/>
      <c r="S11" s="191">
        <f t="shared" si="0"/>
        <v>0</v>
      </c>
    </row>
    <row r="12" spans="1:19">
      <c r="A12" s="78">
        <v>5</v>
      </c>
      <c r="B12" s="1" t="s">
        <v>54</v>
      </c>
      <c r="C12" s="566">
        <v>0</v>
      </c>
      <c r="D12" s="566"/>
      <c r="E12" s="566">
        <v>0</v>
      </c>
      <c r="F12" s="566"/>
      <c r="G12" s="566">
        <v>0</v>
      </c>
      <c r="H12" s="566"/>
      <c r="I12" s="566">
        <v>0</v>
      </c>
      <c r="J12" s="566"/>
      <c r="K12" s="566">
        <v>0</v>
      </c>
      <c r="L12" s="566"/>
      <c r="M12" s="566">
        <v>0</v>
      </c>
      <c r="N12" s="566"/>
      <c r="O12" s="566">
        <v>0</v>
      </c>
      <c r="P12" s="566"/>
      <c r="Q12" s="566">
        <v>0</v>
      </c>
      <c r="R12" s="566"/>
      <c r="S12" s="191">
        <f t="shared" si="0"/>
        <v>0</v>
      </c>
    </row>
    <row r="13" spans="1:19">
      <c r="A13" s="78">
        <v>6</v>
      </c>
      <c r="B13" s="1" t="s">
        <v>55</v>
      </c>
      <c r="C13" s="566">
        <v>0</v>
      </c>
      <c r="D13" s="566"/>
      <c r="E13" s="566">
        <v>347282286.34025425</v>
      </c>
      <c r="F13" s="566"/>
      <c r="G13" s="566">
        <v>0</v>
      </c>
      <c r="H13" s="566"/>
      <c r="I13" s="566">
        <v>133115481.42471151</v>
      </c>
      <c r="J13" s="566"/>
      <c r="K13" s="566">
        <v>0</v>
      </c>
      <c r="L13" s="566"/>
      <c r="M13" s="566">
        <v>0</v>
      </c>
      <c r="N13" s="566"/>
      <c r="O13" s="566">
        <v>0</v>
      </c>
      <c r="P13" s="566"/>
      <c r="Q13" s="566">
        <v>0</v>
      </c>
      <c r="R13" s="566"/>
      <c r="S13" s="191">
        <f t="shared" si="0"/>
        <v>136014197.98040661</v>
      </c>
    </row>
    <row r="14" spans="1:19">
      <c r="A14" s="78">
        <v>7</v>
      </c>
      <c r="B14" s="1" t="s">
        <v>56</v>
      </c>
      <c r="C14" s="566">
        <v>0</v>
      </c>
      <c r="D14" s="566"/>
      <c r="E14" s="566">
        <v>0</v>
      </c>
      <c r="F14" s="566"/>
      <c r="G14" s="566">
        <v>0</v>
      </c>
      <c r="H14" s="566"/>
      <c r="I14" s="566">
        <v>0</v>
      </c>
      <c r="J14" s="566"/>
      <c r="K14" s="566">
        <v>0</v>
      </c>
      <c r="L14" s="566"/>
      <c r="M14" s="566">
        <v>728342760.28561544</v>
      </c>
      <c r="N14" s="566">
        <v>59807585.068110585</v>
      </c>
      <c r="O14" s="566">
        <v>0</v>
      </c>
      <c r="P14" s="566"/>
      <c r="Q14" s="566">
        <v>0</v>
      </c>
      <c r="R14" s="566"/>
      <c r="S14" s="191">
        <f t="shared" si="0"/>
        <v>788150345.35372603</v>
      </c>
    </row>
    <row r="15" spans="1:19">
      <c r="A15" s="78">
        <v>8</v>
      </c>
      <c r="B15" s="1" t="s">
        <v>57</v>
      </c>
      <c r="C15" s="566">
        <v>0</v>
      </c>
      <c r="D15" s="566"/>
      <c r="E15" s="566">
        <v>0</v>
      </c>
      <c r="F15" s="566"/>
      <c r="G15" s="566">
        <v>0</v>
      </c>
      <c r="H15" s="566"/>
      <c r="I15" s="566">
        <v>0</v>
      </c>
      <c r="J15" s="566"/>
      <c r="K15" s="566">
        <v>0</v>
      </c>
      <c r="L15" s="566"/>
      <c r="M15" s="566">
        <v>0</v>
      </c>
      <c r="N15" s="566"/>
      <c r="O15" s="566">
        <v>0</v>
      </c>
      <c r="P15" s="566"/>
      <c r="Q15" s="566">
        <v>0</v>
      </c>
      <c r="R15" s="566"/>
      <c r="S15" s="191">
        <f t="shared" si="0"/>
        <v>0</v>
      </c>
    </row>
    <row r="16" spans="1:19">
      <c r="A16" s="78">
        <v>9</v>
      </c>
      <c r="B16" s="1" t="s">
        <v>58</v>
      </c>
      <c r="C16" s="566">
        <v>0</v>
      </c>
      <c r="D16" s="566"/>
      <c r="E16" s="566">
        <v>0</v>
      </c>
      <c r="F16" s="566"/>
      <c r="G16" s="566">
        <v>0</v>
      </c>
      <c r="H16" s="566"/>
      <c r="I16" s="566">
        <v>0</v>
      </c>
      <c r="J16" s="566"/>
      <c r="K16" s="566">
        <v>0</v>
      </c>
      <c r="L16" s="566"/>
      <c r="M16" s="566">
        <v>0</v>
      </c>
      <c r="N16" s="566"/>
      <c r="O16" s="566">
        <v>0</v>
      </c>
      <c r="P16" s="566"/>
      <c r="Q16" s="566">
        <v>0</v>
      </c>
      <c r="R16" s="566"/>
      <c r="S16" s="191">
        <f t="shared" si="0"/>
        <v>0</v>
      </c>
    </row>
    <row r="17" spans="1:19">
      <c r="A17" s="78">
        <v>10</v>
      </c>
      <c r="B17" s="1" t="s">
        <v>59</v>
      </c>
      <c r="C17" s="566">
        <v>0</v>
      </c>
      <c r="D17" s="566"/>
      <c r="E17" s="566">
        <v>0</v>
      </c>
      <c r="F17" s="566"/>
      <c r="G17" s="566">
        <v>0</v>
      </c>
      <c r="H17" s="566"/>
      <c r="I17" s="566">
        <v>0</v>
      </c>
      <c r="J17" s="566"/>
      <c r="K17" s="566">
        <v>0</v>
      </c>
      <c r="L17" s="566"/>
      <c r="M17" s="566">
        <v>63703412.010906868</v>
      </c>
      <c r="N17" s="566">
        <v>0</v>
      </c>
      <c r="O17" s="566">
        <v>0</v>
      </c>
      <c r="P17" s="566"/>
      <c r="Q17" s="566">
        <v>0</v>
      </c>
      <c r="R17" s="566"/>
      <c r="S17" s="191">
        <f t="shared" si="0"/>
        <v>63703412.010906868</v>
      </c>
    </row>
    <row r="18" spans="1:19">
      <c r="A18" s="78">
        <v>11</v>
      </c>
      <c r="B18" s="1" t="s">
        <v>60</v>
      </c>
      <c r="C18" s="566">
        <v>0</v>
      </c>
      <c r="D18" s="566"/>
      <c r="E18" s="566">
        <v>0</v>
      </c>
      <c r="F18" s="566"/>
      <c r="G18" s="566">
        <v>0</v>
      </c>
      <c r="H18" s="566"/>
      <c r="I18" s="566">
        <v>0</v>
      </c>
      <c r="J18" s="566"/>
      <c r="K18" s="566">
        <v>0</v>
      </c>
      <c r="L18" s="566"/>
      <c r="M18" s="566">
        <v>0</v>
      </c>
      <c r="N18" s="566"/>
      <c r="O18" s="566">
        <v>0</v>
      </c>
      <c r="P18" s="566"/>
      <c r="Q18" s="566">
        <v>0</v>
      </c>
      <c r="R18" s="566"/>
      <c r="S18" s="191">
        <f t="shared" si="0"/>
        <v>0</v>
      </c>
    </row>
    <row r="19" spans="1:19">
      <c r="A19" s="78">
        <v>12</v>
      </c>
      <c r="B19" s="1" t="s">
        <v>61</v>
      </c>
      <c r="C19" s="566">
        <v>0</v>
      </c>
      <c r="D19" s="566"/>
      <c r="E19" s="566">
        <v>0</v>
      </c>
      <c r="F19" s="566"/>
      <c r="G19" s="566">
        <v>0</v>
      </c>
      <c r="H19" s="566"/>
      <c r="I19" s="566">
        <v>0</v>
      </c>
      <c r="J19" s="566"/>
      <c r="K19" s="566">
        <v>0</v>
      </c>
      <c r="L19" s="566"/>
      <c r="M19" s="566">
        <v>0</v>
      </c>
      <c r="N19" s="566"/>
      <c r="O19" s="566">
        <v>0</v>
      </c>
      <c r="P19" s="566"/>
      <c r="Q19" s="566">
        <v>0</v>
      </c>
      <c r="R19" s="566"/>
      <c r="S19" s="191">
        <f t="shared" si="0"/>
        <v>0</v>
      </c>
    </row>
    <row r="20" spans="1:19">
      <c r="A20" s="78">
        <v>13</v>
      </c>
      <c r="B20" s="1" t="s">
        <v>144</v>
      </c>
      <c r="C20" s="566">
        <v>0</v>
      </c>
      <c r="D20" s="566"/>
      <c r="E20" s="566">
        <v>0</v>
      </c>
      <c r="F20" s="566"/>
      <c r="G20" s="566">
        <v>0</v>
      </c>
      <c r="H20" s="566"/>
      <c r="I20" s="566">
        <v>0</v>
      </c>
      <c r="J20" s="566"/>
      <c r="K20" s="566">
        <v>0</v>
      </c>
      <c r="L20" s="566"/>
      <c r="M20" s="566">
        <v>0</v>
      </c>
      <c r="N20" s="566"/>
      <c r="O20" s="566">
        <v>0</v>
      </c>
      <c r="P20" s="566"/>
      <c r="Q20" s="566">
        <v>0</v>
      </c>
      <c r="R20" s="566"/>
      <c r="S20" s="191">
        <f t="shared" si="0"/>
        <v>0</v>
      </c>
    </row>
    <row r="21" spans="1:19">
      <c r="A21" s="78">
        <v>14</v>
      </c>
      <c r="B21" s="1" t="s">
        <v>63</v>
      </c>
      <c r="C21" s="566">
        <v>34947158.387659319</v>
      </c>
      <c r="D21" s="566"/>
      <c r="E21" s="566">
        <v>0</v>
      </c>
      <c r="F21" s="566"/>
      <c r="G21" s="566">
        <v>0</v>
      </c>
      <c r="H21" s="566"/>
      <c r="I21" s="566">
        <v>0</v>
      </c>
      <c r="J21" s="566"/>
      <c r="K21" s="566">
        <v>0</v>
      </c>
      <c r="L21" s="566"/>
      <c r="M21" s="566">
        <v>155128935.91940257</v>
      </c>
      <c r="N21" s="566">
        <v>1147529.5630550389</v>
      </c>
      <c r="O21" s="566">
        <v>0</v>
      </c>
      <c r="P21" s="566"/>
      <c r="Q21" s="566">
        <v>13678977.461377013</v>
      </c>
      <c r="R21" s="566"/>
      <c r="S21" s="191">
        <f t="shared" si="0"/>
        <v>190473909.13590014</v>
      </c>
    </row>
    <row r="22" spans="1:19" ht="13.5" thickBot="1">
      <c r="A22" s="80"/>
      <c r="B22" s="81" t="s">
        <v>64</v>
      </c>
      <c r="C22" s="82">
        <f>SUM(C8:C21)</f>
        <v>74461996.332440048</v>
      </c>
      <c r="D22" s="82">
        <f t="shared" ref="D22:J22" si="1">SUM(D8:D21)</f>
        <v>0</v>
      </c>
      <c r="E22" s="82">
        <f t="shared" si="1"/>
        <v>347282286.34025425</v>
      </c>
      <c r="F22" s="82">
        <f t="shared" si="1"/>
        <v>0</v>
      </c>
      <c r="G22" s="82">
        <f t="shared" si="1"/>
        <v>0</v>
      </c>
      <c r="H22" s="82">
        <f t="shared" si="1"/>
        <v>0</v>
      </c>
      <c r="I22" s="82">
        <f t="shared" si="1"/>
        <v>133115481.42471151</v>
      </c>
      <c r="J22" s="82">
        <f t="shared" si="1"/>
        <v>0</v>
      </c>
      <c r="K22" s="82">
        <f t="shared" ref="K22:S22" si="2">SUM(K8:K21)</f>
        <v>0</v>
      </c>
      <c r="L22" s="82">
        <f t="shared" si="2"/>
        <v>0</v>
      </c>
      <c r="M22" s="82">
        <f t="shared" si="2"/>
        <v>1207912749.5162387</v>
      </c>
      <c r="N22" s="82">
        <f t="shared" si="2"/>
        <v>60955114.631165624</v>
      </c>
      <c r="O22" s="82">
        <f t="shared" si="2"/>
        <v>0</v>
      </c>
      <c r="P22" s="82">
        <f t="shared" si="2"/>
        <v>0</v>
      </c>
      <c r="Q22" s="82">
        <f t="shared" si="2"/>
        <v>13678977.461377013</v>
      </c>
      <c r="R22" s="82">
        <f t="shared" si="2"/>
        <v>0</v>
      </c>
      <c r="S22" s="192">
        <f t="shared" si="2"/>
        <v>1439079505.7812538</v>
      </c>
    </row>
    <row r="25" spans="1:19">
      <c r="C25" s="667"/>
      <c r="D25" s="667"/>
      <c r="E25" s="667"/>
      <c r="F25" s="667"/>
      <c r="G25" s="667"/>
      <c r="H25" s="667"/>
      <c r="I25" s="667"/>
      <c r="J25" s="667"/>
      <c r="K25" s="667"/>
      <c r="L25" s="667"/>
      <c r="M25" s="667"/>
      <c r="N25" s="667"/>
      <c r="O25" s="667"/>
      <c r="P25" s="667"/>
      <c r="Q25" s="667"/>
      <c r="R25" s="667"/>
      <c r="S25" s="667"/>
    </row>
    <row r="26" spans="1:19">
      <c r="C26" s="667"/>
      <c r="D26" s="667"/>
      <c r="E26" s="667"/>
      <c r="F26" s="667"/>
      <c r="G26" s="667"/>
      <c r="H26" s="667"/>
      <c r="I26" s="667"/>
      <c r="J26" s="667"/>
      <c r="K26" s="667"/>
      <c r="L26" s="667"/>
      <c r="M26" s="667"/>
      <c r="N26" s="667"/>
      <c r="O26" s="667"/>
      <c r="P26" s="667"/>
      <c r="Q26" s="667"/>
      <c r="R26" s="667"/>
      <c r="S26" s="667"/>
    </row>
    <row r="27" spans="1:19">
      <c r="C27" s="667"/>
      <c r="D27" s="667"/>
      <c r="E27" s="667"/>
      <c r="F27" s="667"/>
      <c r="G27" s="667"/>
      <c r="H27" s="667"/>
      <c r="I27" s="667"/>
      <c r="J27" s="667"/>
      <c r="K27" s="667"/>
      <c r="L27" s="667"/>
      <c r="M27" s="667"/>
      <c r="N27" s="667"/>
      <c r="O27" s="667"/>
      <c r="P27" s="667"/>
      <c r="Q27" s="667"/>
      <c r="R27" s="667"/>
      <c r="S27" s="667"/>
    </row>
    <row r="28" spans="1:19">
      <c r="C28" s="667"/>
      <c r="D28" s="667"/>
      <c r="E28" s="667"/>
      <c r="F28" s="667"/>
      <c r="G28" s="667"/>
      <c r="H28" s="667"/>
      <c r="I28" s="667"/>
      <c r="J28" s="667"/>
      <c r="K28" s="667"/>
      <c r="L28" s="667"/>
      <c r="M28" s="667"/>
      <c r="N28" s="667"/>
      <c r="O28" s="667"/>
      <c r="P28" s="667"/>
      <c r="Q28" s="667"/>
      <c r="R28" s="667"/>
      <c r="S28" s="667"/>
    </row>
    <row r="29" spans="1:19">
      <c r="C29" s="667"/>
      <c r="D29" s="667"/>
      <c r="E29" s="667"/>
      <c r="F29" s="667"/>
      <c r="G29" s="667"/>
      <c r="H29" s="667"/>
      <c r="I29" s="667"/>
      <c r="J29" s="667"/>
      <c r="K29" s="667"/>
      <c r="L29" s="667"/>
      <c r="M29" s="667"/>
      <c r="N29" s="667"/>
      <c r="O29" s="667"/>
      <c r="P29" s="667"/>
      <c r="Q29" s="667"/>
      <c r="R29" s="667"/>
      <c r="S29" s="667"/>
    </row>
    <row r="30" spans="1:19">
      <c r="C30" s="667"/>
      <c r="D30" s="667"/>
      <c r="E30" s="667"/>
      <c r="F30" s="667"/>
      <c r="G30" s="667"/>
      <c r="H30" s="667"/>
      <c r="I30" s="667"/>
      <c r="J30" s="667"/>
      <c r="K30" s="667"/>
      <c r="L30" s="667"/>
      <c r="M30" s="667"/>
      <c r="N30" s="667"/>
      <c r="O30" s="667"/>
      <c r="P30" s="667"/>
      <c r="Q30" s="667"/>
      <c r="R30" s="667"/>
      <c r="S30" s="667"/>
    </row>
    <row r="31" spans="1:19">
      <c r="C31" s="667"/>
      <c r="D31" s="667"/>
      <c r="E31" s="667"/>
      <c r="F31" s="667"/>
      <c r="G31" s="667"/>
      <c r="H31" s="667"/>
      <c r="I31" s="667"/>
      <c r="J31" s="667"/>
      <c r="K31" s="667"/>
      <c r="L31" s="667"/>
      <c r="M31" s="667"/>
      <c r="N31" s="667"/>
      <c r="O31" s="667"/>
      <c r="P31" s="667"/>
      <c r="Q31" s="667"/>
      <c r="R31" s="667"/>
      <c r="S31" s="667"/>
    </row>
    <row r="32" spans="1:19">
      <c r="C32" s="667"/>
      <c r="D32" s="667"/>
      <c r="E32" s="667"/>
      <c r="F32" s="667"/>
      <c r="G32" s="667"/>
      <c r="H32" s="667"/>
      <c r="I32" s="667"/>
      <c r="J32" s="667"/>
      <c r="K32" s="667"/>
      <c r="L32" s="667"/>
      <c r="M32" s="667"/>
      <c r="N32" s="667"/>
      <c r="O32" s="667"/>
      <c r="P32" s="667"/>
      <c r="Q32" s="667"/>
      <c r="R32" s="667"/>
      <c r="S32" s="667"/>
    </row>
    <row r="33" spans="3:19">
      <c r="C33" s="667"/>
      <c r="D33" s="667"/>
      <c r="E33" s="667"/>
      <c r="F33" s="667"/>
      <c r="G33" s="667"/>
      <c r="H33" s="667"/>
      <c r="I33" s="667"/>
      <c r="J33" s="667"/>
      <c r="K33" s="667"/>
      <c r="L33" s="667"/>
      <c r="M33" s="667"/>
      <c r="N33" s="667"/>
      <c r="O33" s="667"/>
      <c r="P33" s="667"/>
      <c r="Q33" s="667"/>
      <c r="R33" s="667"/>
      <c r="S33" s="667"/>
    </row>
    <row r="34" spans="3:19">
      <c r="C34" s="667"/>
      <c r="D34" s="667"/>
      <c r="E34" s="667"/>
      <c r="F34" s="667"/>
      <c r="G34" s="667"/>
      <c r="H34" s="667"/>
      <c r="I34" s="667"/>
      <c r="J34" s="667"/>
      <c r="K34" s="667"/>
      <c r="L34" s="667"/>
      <c r="M34" s="667"/>
      <c r="N34" s="667"/>
      <c r="O34" s="667"/>
      <c r="P34" s="667"/>
      <c r="Q34" s="667"/>
      <c r="R34" s="667"/>
      <c r="S34" s="667"/>
    </row>
    <row r="35" spans="3:19">
      <c r="C35" s="667"/>
      <c r="D35" s="667"/>
      <c r="E35" s="667"/>
      <c r="F35" s="667"/>
      <c r="G35" s="667"/>
      <c r="H35" s="667"/>
      <c r="I35" s="667"/>
      <c r="J35" s="667"/>
      <c r="K35" s="667"/>
      <c r="L35" s="667"/>
      <c r="M35" s="667"/>
      <c r="N35" s="667"/>
      <c r="O35" s="667"/>
      <c r="P35" s="667"/>
      <c r="Q35" s="667"/>
      <c r="R35" s="667"/>
      <c r="S35" s="667"/>
    </row>
    <row r="36" spans="3:19">
      <c r="C36" s="667"/>
      <c r="D36" s="667"/>
      <c r="E36" s="667"/>
      <c r="F36" s="667"/>
      <c r="G36" s="667"/>
      <c r="H36" s="667"/>
      <c r="I36" s="667"/>
      <c r="J36" s="667"/>
      <c r="K36" s="667"/>
      <c r="L36" s="667"/>
      <c r="M36" s="667"/>
      <c r="N36" s="667"/>
      <c r="O36" s="667"/>
      <c r="P36" s="667"/>
      <c r="Q36" s="667"/>
      <c r="R36" s="667"/>
      <c r="S36" s="667"/>
    </row>
    <row r="37" spans="3:19">
      <c r="C37" s="667"/>
      <c r="D37" s="667"/>
      <c r="E37" s="667"/>
      <c r="F37" s="667"/>
      <c r="G37" s="667"/>
      <c r="H37" s="667"/>
      <c r="I37" s="667"/>
      <c r="J37" s="667"/>
      <c r="K37" s="667"/>
      <c r="L37" s="667"/>
      <c r="M37" s="667"/>
      <c r="N37" s="667"/>
      <c r="O37" s="667"/>
      <c r="P37" s="667"/>
      <c r="Q37" s="667"/>
      <c r="R37" s="667"/>
      <c r="S37" s="667"/>
    </row>
    <row r="38" spans="3:19">
      <c r="C38" s="667"/>
      <c r="D38" s="667"/>
      <c r="E38" s="667"/>
      <c r="F38" s="667"/>
      <c r="G38" s="667"/>
      <c r="H38" s="667"/>
      <c r="I38" s="667"/>
      <c r="J38" s="667"/>
      <c r="K38" s="667"/>
      <c r="L38" s="667"/>
      <c r="M38" s="667"/>
      <c r="N38" s="667"/>
      <c r="O38" s="667"/>
      <c r="P38" s="667"/>
      <c r="Q38" s="667"/>
      <c r="R38" s="667"/>
      <c r="S38" s="667"/>
    </row>
    <row r="39" spans="3:19">
      <c r="C39" s="667"/>
      <c r="D39" s="667"/>
      <c r="E39" s="667"/>
      <c r="F39" s="667"/>
      <c r="G39" s="667"/>
      <c r="H39" s="667"/>
      <c r="I39" s="667"/>
      <c r="J39" s="667"/>
      <c r="K39" s="667"/>
      <c r="L39" s="667"/>
      <c r="M39" s="667"/>
      <c r="N39" s="667"/>
      <c r="O39" s="667"/>
      <c r="P39" s="667"/>
      <c r="Q39" s="667"/>
      <c r="R39" s="667"/>
      <c r="S39" s="667"/>
    </row>
    <row r="40" spans="3:19">
      <c r="C40" s="132"/>
      <c r="D40" s="132"/>
      <c r="E40" s="132"/>
      <c r="F40" s="132"/>
      <c r="G40" s="132"/>
      <c r="H40" s="132"/>
      <c r="I40" s="132"/>
      <c r="J40" s="132"/>
      <c r="K40" s="132"/>
      <c r="L40" s="132"/>
      <c r="M40" s="132"/>
      <c r="N40" s="132"/>
      <c r="O40" s="132"/>
      <c r="P40" s="132"/>
      <c r="Q40" s="132"/>
      <c r="R40" s="132"/>
      <c r="S40" s="132"/>
    </row>
    <row r="41" spans="3:19">
      <c r="C41" s="132"/>
      <c r="D41" s="132"/>
      <c r="E41" s="132"/>
      <c r="F41" s="132"/>
      <c r="G41" s="132"/>
      <c r="H41" s="132"/>
      <c r="I41" s="132"/>
      <c r="J41" s="132"/>
      <c r="K41" s="132"/>
      <c r="L41" s="132"/>
      <c r="M41" s="132"/>
      <c r="N41" s="132"/>
      <c r="O41" s="132"/>
      <c r="P41" s="132"/>
      <c r="Q41" s="132"/>
      <c r="R41" s="132"/>
      <c r="S41" s="132"/>
    </row>
    <row r="42" spans="3:19">
      <c r="C42" s="132"/>
      <c r="D42" s="132"/>
      <c r="E42" s="132"/>
      <c r="F42" s="132"/>
      <c r="G42" s="132"/>
      <c r="H42" s="132"/>
      <c r="I42" s="132"/>
      <c r="J42" s="132"/>
      <c r="K42" s="132"/>
      <c r="L42" s="132"/>
      <c r="M42" s="132"/>
      <c r="N42" s="132"/>
      <c r="O42" s="132"/>
      <c r="P42" s="132"/>
      <c r="Q42" s="132"/>
      <c r="R42" s="132"/>
      <c r="S42" s="132"/>
    </row>
    <row r="43" spans="3:19">
      <c r="C43" s="132"/>
      <c r="D43" s="132"/>
      <c r="E43" s="132"/>
      <c r="F43" s="132"/>
      <c r="G43" s="132"/>
      <c r="H43" s="132"/>
      <c r="I43" s="132"/>
      <c r="J43" s="132"/>
      <c r="K43" s="132"/>
      <c r="L43" s="132"/>
      <c r="M43" s="132"/>
      <c r="N43" s="132"/>
      <c r="O43" s="132"/>
      <c r="P43" s="132"/>
      <c r="Q43" s="132"/>
      <c r="R43" s="132"/>
    </row>
    <row r="44" spans="3:19">
      <c r="C44" s="132"/>
      <c r="D44" s="132"/>
      <c r="E44" s="132"/>
      <c r="F44" s="132"/>
      <c r="G44" s="132"/>
      <c r="H44" s="132"/>
      <c r="I44" s="132"/>
      <c r="J44" s="132"/>
      <c r="K44" s="132"/>
      <c r="L44" s="132"/>
      <c r="M44" s="132"/>
      <c r="N44" s="132"/>
      <c r="O44" s="132"/>
      <c r="P44" s="132"/>
      <c r="Q44" s="132"/>
      <c r="R44" s="132"/>
    </row>
    <row r="45" spans="3:19">
      <c r="C45" s="132"/>
      <c r="D45" s="132"/>
      <c r="E45" s="132"/>
      <c r="F45" s="132"/>
      <c r="G45" s="132"/>
      <c r="H45" s="132"/>
      <c r="I45" s="132"/>
      <c r="J45" s="132"/>
      <c r="K45" s="132"/>
      <c r="L45" s="132"/>
      <c r="M45" s="132"/>
      <c r="N45" s="132"/>
      <c r="O45" s="132"/>
      <c r="P45" s="132"/>
      <c r="Q45" s="132"/>
      <c r="R45" s="132"/>
    </row>
    <row r="46" spans="3:19">
      <c r="C46" s="132"/>
      <c r="D46" s="132"/>
      <c r="E46" s="132"/>
      <c r="F46" s="132"/>
      <c r="G46" s="132"/>
      <c r="H46" s="132"/>
      <c r="I46" s="132"/>
      <c r="J46" s="132"/>
      <c r="K46" s="132"/>
      <c r="L46" s="132"/>
      <c r="M46" s="132"/>
      <c r="N46" s="132"/>
      <c r="O46" s="132"/>
      <c r="P46" s="132"/>
      <c r="Q46" s="132"/>
      <c r="R46" s="132"/>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zoomScale="90" zoomScaleNormal="90"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9"/>
  </cols>
  <sheetData>
    <row r="1" spans="1:22">
      <c r="A1" s="2" t="s">
        <v>30</v>
      </c>
      <c r="B1" s="3" t="str">
        <f>'Info '!C2</f>
        <v>JSC Cartu Bank</v>
      </c>
    </row>
    <row r="2" spans="1:22">
      <c r="A2" s="2" t="s">
        <v>31</v>
      </c>
      <c r="B2" s="640">
        <f>'1. key ratios '!B2</f>
        <v>45199</v>
      </c>
    </row>
    <row r="4" spans="1:22" ht="13.5" thickBot="1">
      <c r="A4" s="4" t="s">
        <v>243</v>
      </c>
      <c r="B4" s="83" t="s">
        <v>50</v>
      </c>
      <c r="V4" s="20" t="s">
        <v>35</v>
      </c>
    </row>
    <row r="5" spans="1:22" ht="12.75" customHeight="1">
      <c r="A5" s="84"/>
      <c r="B5" s="85"/>
      <c r="C5" s="737" t="s">
        <v>169</v>
      </c>
      <c r="D5" s="738"/>
      <c r="E5" s="738"/>
      <c r="F5" s="738"/>
      <c r="G5" s="738"/>
      <c r="H5" s="738"/>
      <c r="I5" s="738"/>
      <c r="J5" s="738"/>
      <c r="K5" s="738"/>
      <c r="L5" s="739"/>
      <c r="M5" s="740" t="s">
        <v>170</v>
      </c>
      <c r="N5" s="741"/>
      <c r="O5" s="741"/>
      <c r="P5" s="741"/>
      <c r="Q5" s="741"/>
      <c r="R5" s="741"/>
      <c r="S5" s="742"/>
      <c r="T5" s="745" t="s">
        <v>241</v>
      </c>
      <c r="U5" s="745" t="s">
        <v>242</v>
      </c>
      <c r="V5" s="743" t="s">
        <v>76</v>
      </c>
    </row>
    <row r="6" spans="1:22" s="49" customFormat="1" ht="102">
      <c r="A6" s="47"/>
      <c r="B6" s="86"/>
      <c r="C6" s="87" t="s">
        <v>65</v>
      </c>
      <c r="D6" s="156" t="s">
        <v>66</v>
      </c>
      <c r="E6" s="110" t="s">
        <v>172</v>
      </c>
      <c r="F6" s="110" t="s">
        <v>173</v>
      </c>
      <c r="G6" s="156" t="s">
        <v>176</v>
      </c>
      <c r="H6" s="156" t="s">
        <v>171</v>
      </c>
      <c r="I6" s="156" t="s">
        <v>67</v>
      </c>
      <c r="J6" s="156" t="s">
        <v>68</v>
      </c>
      <c r="K6" s="88" t="s">
        <v>69</v>
      </c>
      <c r="L6" s="89" t="s">
        <v>70</v>
      </c>
      <c r="M6" s="87" t="s">
        <v>174</v>
      </c>
      <c r="N6" s="88" t="s">
        <v>71</v>
      </c>
      <c r="O6" s="88" t="s">
        <v>72</v>
      </c>
      <c r="P6" s="88" t="s">
        <v>73</v>
      </c>
      <c r="Q6" s="88" t="s">
        <v>74</v>
      </c>
      <c r="R6" s="88" t="s">
        <v>75</v>
      </c>
      <c r="S6" s="174" t="s">
        <v>175</v>
      </c>
      <c r="T6" s="746"/>
      <c r="U6" s="746"/>
      <c r="V6" s="744"/>
    </row>
    <row r="7" spans="1:22">
      <c r="A7" s="90">
        <v>1</v>
      </c>
      <c r="B7" s="1" t="s">
        <v>51</v>
      </c>
      <c r="C7" s="91"/>
      <c r="D7" s="79"/>
      <c r="E7" s="79"/>
      <c r="F7" s="79"/>
      <c r="G7" s="79"/>
      <c r="H7" s="79"/>
      <c r="I7" s="79"/>
      <c r="J7" s="79"/>
      <c r="K7" s="79"/>
      <c r="L7" s="92"/>
      <c r="M7" s="91"/>
      <c r="N7" s="79"/>
      <c r="O7" s="79"/>
      <c r="P7" s="79"/>
      <c r="Q7" s="79"/>
      <c r="R7" s="79"/>
      <c r="S7" s="92"/>
      <c r="T7" s="182"/>
      <c r="U7" s="182"/>
      <c r="V7" s="93">
        <f>SUM(C7:S7)</f>
        <v>0</v>
      </c>
    </row>
    <row r="8" spans="1:22">
      <c r="A8" s="90">
        <v>2</v>
      </c>
      <c r="B8" s="1" t="s">
        <v>52</v>
      </c>
      <c r="C8" s="91"/>
      <c r="D8" s="79"/>
      <c r="E8" s="79"/>
      <c r="F8" s="79"/>
      <c r="G8" s="79"/>
      <c r="H8" s="79"/>
      <c r="I8" s="79"/>
      <c r="J8" s="79"/>
      <c r="K8" s="79"/>
      <c r="L8" s="92"/>
      <c r="M8" s="91"/>
      <c r="N8" s="79"/>
      <c r="O8" s="79"/>
      <c r="P8" s="79"/>
      <c r="Q8" s="79"/>
      <c r="R8" s="79"/>
      <c r="S8" s="92"/>
      <c r="T8" s="182"/>
      <c r="U8" s="182"/>
      <c r="V8" s="93">
        <f t="shared" ref="V8:V20" si="0">SUM(C8:S8)</f>
        <v>0</v>
      </c>
    </row>
    <row r="9" spans="1:22">
      <c r="A9" s="90">
        <v>3</v>
      </c>
      <c r="B9" s="1" t="s">
        <v>165</v>
      </c>
      <c r="C9" s="91"/>
      <c r="D9" s="79"/>
      <c r="E9" s="79"/>
      <c r="F9" s="79"/>
      <c r="G9" s="79"/>
      <c r="H9" s="79"/>
      <c r="I9" s="79"/>
      <c r="J9" s="79"/>
      <c r="K9" s="79"/>
      <c r="L9" s="92"/>
      <c r="M9" s="91"/>
      <c r="N9" s="79"/>
      <c r="O9" s="79"/>
      <c r="P9" s="79"/>
      <c r="Q9" s="79"/>
      <c r="R9" s="79"/>
      <c r="S9" s="92"/>
      <c r="T9" s="182"/>
      <c r="U9" s="182"/>
      <c r="V9" s="93">
        <f t="shared" si="0"/>
        <v>0</v>
      </c>
    </row>
    <row r="10" spans="1:22">
      <c r="A10" s="90">
        <v>4</v>
      </c>
      <c r="B10" s="1" t="s">
        <v>53</v>
      </c>
      <c r="C10" s="91"/>
      <c r="D10" s="79"/>
      <c r="E10" s="79"/>
      <c r="F10" s="79"/>
      <c r="G10" s="79"/>
      <c r="H10" s="79"/>
      <c r="I10" s="79"/>
      <c r="J10" s="79"/>
      <c r="K10" s="79"/>
      <c r="L10" s="92"/>
      <c r="M10" s="91"/>
      <c r="N10" s="79"/>
      <c r="O10" s="79"/>
      <c r="P10" s="79"/>
      <c r="Q10" s="79"/>
      <c r="R10" s="79"/>
      <c r="S10" s="92"/>
      <c r="T10" s="182"/>
      <c r="U10" s="182"/>
      <c r="V10" s="93">
        <f t="shared" si="0"/>
        <v>0</v>
      </c>
    </row>
    <row r="11" spans="1:22">
      <c r="A11" s="90">
        <v>5</v>
      </c>
      <c r="B11" s="1" t="s">
        <v>54</v>
      </c>
      <c r="C11" s="91"/>
      <c r="D11" s="79"/>
      <c r="E11" s="79"/>
      <c r="F11" s="79"/>
      <c r="G11" s="79"/>
      <c r="H11" s="79"/>
      <c r="I11" s="79"/>
      <c r="J11" s="79"/>
      <c r="K11" s="79"/>
      <c r="L11" s="92"/>
      <c r="M11" s="91"/>
      <c r="N11" s="79"/>
      <c r="O11" s="79"/>
      <c r="P11" s="79"/>
      <c r="Q11" s="79"/>
      <c r="R11" s="79"/>
      <c r="S11" s="92"/>
      <c r="T11" s="182"/>
      <c r="U11" s="182"/>
      <c r="V11" s="93">
        <f t="shared" si="0"/>
        <v>0</v>
      </c>
    </row>
    <row r="12" spans="1:22">
      <c r="A12" s="90">
        <v>6</v>
      </c>
      <c r="B12" s="1" t="s">
        <v>55</v>
      </c>
      <c r="C12" s="91"/>
      <c r="D12" s="79"/>
      <c r="E12" s="79"/>
      <c r="F12" s="79"/>
      <c r="G12" s="79"/>
      <c r="H12" s="79"/>
      <c r="I12" s="79"/>
      <c r="J12" s="79"/>
      <c r="K12" s="79"/>
      <c r="L12" s="92"/>
      <c r="M12" s="91"/>
      <c r="N12" s="79"/>
      <c r="O12" s="79"/>
      <c r="P12" s="79"/>
      <c r="Q12" s="79"/>
      <c r="R12" s="79"/>
      <c r="S12" s="92"/>
      <c r="T12" s="182"/>
      <c r="U12" s="182"/>
      <c r="V12" s="93">
        <f t="shared" si="0"/>
        <v>0</v>
      </c>
    </row>
    <row r="13" spans="1:22">
      <c r="A13" s="90">
        <v>7</v>
      </c>
      <c r="B13" s="1" t="s">
        <v>56</v>
      </c>
      <c r="C13" s="91"/>
      <c r="D13" s="79">
        <v>46488340.289851502</v>
      </c>
      <c r="E13" s="79"/>
      <c r="F13" s="79"/>
      <c r="G13" s="79"/>
      <c r="H13" s="79"/>
      <c r="I13" s="79"/>
      <c r="J13" s="79"/>
      <c r="K13" s="79"/>
      <c r="L13" s="92"/>
      <c r="M13" s="91"/>
      <c r="N13" s="79"/>
      <c r="O13" s="79"/>
      <c r="P13" s="79"/>
      <c r="Q13" s="79"/>
      <c r="R13" s="79"/>
      <c r="S13" s="92"/>
      <c r="T13" s="182">
        <v>41335736.315592125</v>
      </c>
      <c r="U13" s="182">
        <v>5152603.9742593765</v>
      </c>
      <c r="V13" s="93">
        <f t="shared" si="0"/>
        <v>46488340.289851502</v>
      </c>
    </row>
    <row r="14" spans="1:22">
      <c r="A14" s="90">
        <v>8</v>
      </c>
      <c r="B14" s="1" t="s">
        <v>57</v>
      </c>
      <c r="C14" s="91"/>
      <c r="D14" s="79"/>
      <c r="E14" s="79"/>
      <c r="F14" s="79"/>
      <c r="G14" s="79"/>
      <c r="H14" s="79"/>
      <c r="I14" s="79"/>
      <c r="J14" s="79"/>
      <c r="K14" s="79"/>
      <c r="L14" s="92"/>
      <c r="M14" s="91"/>
      <c r="N14" s="79"/>
      <c r="O14" s="79"/>
      <c r="P14" s="79"/>
      <c r="Q14" s="79"/>
      <c r="R14" s="79"/>
      <c r="S14" s="92"/>
      <c r="T14" s="182"/>
      <c r="U14" s="182"/>
      <c r="V14" s="93">
        <f t="shared" si="0"/>
        <v>0</v>
      </c>
    </row>
    <row r="15" spans="1:22">
      <c r="A15" s="90">
        <v>9</v>
      </c>
      <c r="B15" s="1" t="s">
        <v>58</v>
      </c>
      <c r="C15" s="91"/>
      <c r="D15" s="79"/>
      <c r="E15" s="79"/>
      <c r="F15" s="79"/>
      <c r="G15" s="79"/>
      <c r="H15" s="79"/>
      <c r="I15" s="79"/>
      <c r="J15" s="79"/>
      <c r="K15" s="79"/>
      <c r="L15" s="92"/>
      <c r="M15" s="91"/>
      <c r="N15" s="79"/>
      <c r="O15" s="79"/>
      <c r="P15" s="79"/>
      <c r="Q15" s="79"/>
      <c r="R15" s="79"/>
      <c r="S15" s="92"/>
      <c r="T15" s="182"/>
      <c r="U15" s="182"/>
      <c r="V15" s="93">
        <f t="shared" si="0"/>
        <v>0</v>
      </c>
    </row>
    <row r="16" spans="1:22">
      <c r="A16" s="90">
        <v>10</v>
      </c>
      <c r="B16" s="1" t="s">
        <v>59</v>
      </c>
      <c r="C16" s="91"/>
      <c r="D16" s="79">
        <v>587664.07539223786</v>
      </c>
      <c r="E16" s="79"/>
      <c r="F16" s="79"/>
      <c r="G16" s="79"/>
      <c r="H16" s="79"/>
      <c r="I16" s="79"/>
      <c r="J16" s="79"/>
      <c r="K16" s="79"/>
      <c r="L16" s="92"/>
      <c r="M16" s="91"/>
      <c r="N16" s="79"/>
      <c r="O16" s="79"/>
      <c r="P16" s="79"/>
      <c r="Q16" s="79"/>
      <c r="R16" s="79"/>
      <c r="S16" s="92"/>
      <c r="T16" s="182">
        <v>587664.07539223786</v>
      </c>
      <c r="U16" s="182">
        <v>0</v>
      </c>
      <c r="V16" s="93">
        <f t="shared" si="0"/>
        <v>587664.07539223786</v>
      </c>
    </row>
    <row r="17" spans="1:22">
      <c r="A17" s="90">
        <v>11</v>
      </c>
      <c r="B17" s="1" t="s">
        <v>60</v>
      </c>
      <c r="C17" s="91"/>
      <c r="D17" s="79"/>
      <c r="E17" s="79"/>
      <c r="F17" s="79"/>
      <c r="G17" s="79"/>
      <c r="H17" s="79"/>
      <c r="I17" s="79"/>
      <c r="J17" s="79"/>
      <c r="K17" s="79"/>
      <c r="L17" s="92"/>
      <c r="M17" s="91"/>
      <c r="N17" s="79"/>
      <c r="O17" s="79"/>
      <c r="P17" s="79"/>
      <c r="Q17" s="79"/>
      <c r="R17" s="79"/>
      <c r="S17" s="92"/>
      <c r="T17" s="182"/>
      <c r="U17" s="182"/>
      <c r="V17" s="93">
        <f t="shared" si="0"/>
        <v>0</v>
      </c>
    </row>
    <row r="18" spans="1:22">
      <c r="A18" s="90">
        <v>12</v>
      </c>
      <c r="B18" s="1" t="s">
        <v>61</v>
      </c>
      <c r="C18" s="91"/>
      <c r="D18" s="79"/>
      <c r="E18" s="79"/>
      <c r="F18" s="79"/>
      <c r="G18" s="79"/>
      <c r="H18" s="79"/>
      <c r="I18" s="79"/>
      <c r="J18" s="79"/>
      <c r="K18" s="79"/>
      <c r="L18" s="92"/>
      <c r="M18" s="91"/>
      <c r="N18" s="79"/>
      <c r="O18" s="79"/>
      <c r="P18" s="79"/>
      <c r="Q18" s="79"/>
      <c r="R18" s="79"/>
      <c r="S18" s="92"/>
      <c r="T18" s="182"/>
      <c r="U18" s="182"/>
      <c r="V18" s="93">
        <f t="shared" si="0"/>
        <v>0</v>
      </c>
    </row>
    <row r="19" spans="1:22">
      <c r="A19" s="90">
        <v>13</v>
      </c>
      <c r="B19" s="1" t="s">
        <v>62</v>
      </c>
      <c r="C19" s="91"/>
      <c r="D19" s="79"/>
      <c r="E19" s="79"/>
      <c r="F19" s="79"/>
      <c r="G19" s="79"/>
      <c r="H19" s="79"/>
      <c r="I19" s="79"/>
      <c r="J19" s="79"/>
      <c r="K19" s="79"/>
      <c r="L19" s="92"/>
      <c r="M19" s="91"/>
      <c r="N19" s="79"/>
      <c r="O19" s="79"/>
      <c r="P19" s="79"/>
      <c r="Q19" s="79"/>
      <c r="R19" s="79"/>
      <c r="S19" s="92"/>
      <c r="T19" s="182"/>
      <c r="U19" s="182"/>
      <c r="V19" s="93">
        <f t="shared" si="0"/>
        <v>0</v>
      </c>
    </row>
    <row r="20" spans="1:22">
      <c r="A20" s="90">
        <v>14</v>
      </c>
      <c r="B20" s="1" t="s">
        <v>63</v>
      </c>
      <c r="C20" s="91"/>
      <c r="D20" s="79">
        <v>1837510.765078238</v>
      </c>
      <c r="E20" s="79"/>
      <c r="F20" s="79"/>
      <c r="G20" s="79"/>
      <c r="H20" s="79"/>
      <c r="I20" s="79"/>
      <c r="J20" s="79"/>
      <c r="K20" s="79"/>
      <c r="L20" s="92"/>
      <c r="M20" s="91"/>
      <c r="N20" s="79"/>
      <c r="O20" s="79"/>
      <c r="P20" s="79"/>
      <c r="Q20" s="79"/>
      <c r="R20" s="79"/>
      <c r="S20" s="92"/>
      <c r="T20" s="182">
        <v>1606667.834088038</v>
      </c>
      <c r="U20" s="182">
        <v>230842.93099020002</v>
      </c>
      <c r="V20" s="93">
        <f t="shared" si="0"/>
        <v>1837510.765078238</v>
      </c>
    </row>
    <row r="21" spans="1:22" ht="13.5" thickBot="1">
      <c r="A21" s="80"/>
      <c r="B21" s="94" t="s">
        <v>64</v>
      </c>
      <c r="C21" s="568">
        <f>SUM(C7:C20)</f>
        <v>0</v>
      </c>
      <c r="D21" s="569">
        <f t="shared" ref="D21:V21" si="1">SUM(D7:D20)</f>
        <v>48913515.13032198</v>
      </c>
      <c r="E21" s="569">
        <f t="shared" si="1"/>
        <v>0</v>
      </c>
      <c r="F21" s="569">
        <f t="shared" si="1"/>
        <v>0</v>
      </c>
      <c r="G21" s="569">
        <f t="shared" si="1"/>
        <v>0</v>
      </c>
      <c r="H21" s="569">
        <f t="shared" si="1"/>
        <v>0</v>
      </c>
      <c r="I21" s="569">
        <f t="shared" si="1"/>
        <v>0</v>
      </c>
      <c r="J21" s="569">
        <f t="shared" si="1"/>
        <v>0</v>
      </c>
      <c r="K21" s="569">
        <f t="shared" si="1"/>
        <v>0</v>
      </c>
      <c r="L21" s="570">
        <f t="shared" si="1"/>
        <v>0</v>
      </c>
      <c r="M21" s="568">
        <f t="shared" si="1"/>
        <v>0</v>
      </c>
      <c r="N21" s="569">
        <f t="shared" si="1"/>
        <v>0</v>
      </c>
      <c r="O21" s="569">
        <f t="shared" si="1"/>
        <v>0</v>
      </c>
      <c r="P21" s="569">
        <f t="shared" si="1"/>
        <v>0</v>
      </c>
      <c r="Q21" s="569">
        <f t="shared" si="1"/>
        <v>0</v>
      </c>
      <c r="R21" s="569">
        <f t="shared" si="1"/>
        <v>0</v>
      </c>
      <c r="S21" s="570">
        <f>SUM(S7:S20)</f>
        <v>0</v>
      </c>
      <c r="T21" s="570">
        <f>SUM(T7:T20)</f>
        <v>43530068.225072399</v>
      </c>
      <c r="U21" s="570">
        <f t="shared" ref="U21" si="2">SUM(U7:U20)</f>
        <v>5383446.905249577</v>
      </c>
      <c r="V21" s="571">
        <f t="shared" si="1"/>
        <v>48913515.13032198</v>
      </c>
    </row>
    <row r="24" spans="1:22">
      <c r="C24" s="567"/>
      <c r="D24" s="567"/>
      <c r="E24" s="567"/>
      <c r="F24" s="567"/>
      <c r="G24" s="567"/>
      <c r="H24" s="567"/>
      <c r="I24" s="567"/>
      <c r="J24" s="567"/>
      <c r="K24" s="567"/>
      <c r="L24" s="567"/>
      <c r="M24" s="567"/>
      <c r="N24" s="567"/>
      <c r="O24" s="567"/>
      <c r="P24" s="567"/>
      <c r="Q24" s="567"/>
      <c r="R24" s="567"/>
      <c r="S24" s="567"/>
      <c r="T24" s="567"/>
      <c r="U24" s="567"/>
      <c r="V24" s="567"/>
    </row>
    <row r="25" spans="1:22">
      <c r="A25" s="46"/>
      <c r="B25" s="46"/>
      <c r="C25" s="567"/>
      <c r="D25" s="567"/>
      <c r="E25" s="567"/>
      <c r="F25" s="567"/>
      <c r="G25" s="567"/>
      <c r="H25" s="567"/>
      <c r="I25" s="567"/>
      <c r="J25" s="567"/>
      <c r="K25" s="567"/>
      <c r="L25" s="567"/>
      <c r="M25" s="567"/>
      <c r="N25" s="567"/>
      <c r="O25" s="567"/>
      <c r="P25" s="567"/>
      <c r="Q25" s="567"/>
      <c r="R25" s="567"/>
      <c r="S25" s="567"/>
      <c r="T25" s="567"/>
      <c r="U25" s="567"/>
      <c r="V25" s="567"/>
    </row>
    <row r="26" spans="1:22">
      <c r="A26" s="46"/>
      <c r="B26" s="27"/>
      <c r="C26" s="567"/>
      <c r="D26" s="567"/>
      <c r="E26" s="567"/>
      <c r="F26" s="567"/>
      <c r="G26" s="567"/>
      <c r="H26" s="567"/>
      <c r="I26" s="567"/>
      <c r="J26" s="567"/>
      <c r="K26" s="567"/>
      <c r="L26" s="567"/>
      <c r="M26" s="567"/>
      <c r="N26" s="567"/>
      <c r="O26" s="567"/>
      <c r="P26" s="567"/>
      <c r="Q26" s="567"/>
      <c r="R26" s="567"/>
      <c r="S26" s="567"/>
      <c r="T26" s="567"/>
      <c r="U26" s="567"/>
      <c r="V26" s="567"/>
    </row>
    <row r="27" spans="1:22">
      <c r="A27" s="46"/>
      <c r="B27" s="46"/>
      <c r="C27" s="567"/>
      <c r="D27" s="567"/>
      <c r="E27" s="567"/>
      <c r="F27" s="567"/>
      <c r="G27" s="567"/>
      <c r="H27" s="567"/>
      <c r="I27" s="567"/>
      <c r="J27" s="567"/>
      <c r="K27" s="567"/>
      <c r="L27" s="567"/>
      <c r="M27" s="567"/>
      <c r="N27" s="567"/>
      <c r="O27" s="567"/>
      <c r="P27" s="567"/>
      <c r="Q27" s="567"/>
      <c r="R27" s="567"/>
      <c r="S27" s="567"/>
      <c r="T27" s="567"/>
      <c r="U27" s="567"/>
      <c r="V27" s="567"/>
    </row>
    <row r="28" spans="1:22">
      <c r="A28" s="46"/>
      <c r="B28" s="27"/>
      <c r="C28" s="567"/>
      <c r="D28" s="567"/>
      <c r="E28" s="567"/>
      <c r="F28" s="567"/>
      <c r="G28" s="567"/>
      <c r="H28" s="567"/>
      <c r="I28" s="567"/>
      <c r="J28" s="567"/>
      <c r="K28" s="567"/>
      <c r="L28" s="567"/>
      <c r="M28" s="567"/>
      <c r="N28" s="567"/>
      <c r="O28" s="567"/>
      <c r="P28" s="567"/>
      <c r="Q28" s="567"/>
      <c r="R28" s="567"/>
      <c r="S28" s="567"/>
      <c r="T28" s="567"/>
      <c r="U28" s="567"/>
      <c r="V28" s="567"/>
    </row>
    <row r="29" spans="1:22">
      <c r="C29" s="567"/>
      <c r="D29" s="567"/>
      <c r="E29" s="567"/>
      <c r="F29" s="567"/>
      <c r="G29" s="567"/>
      <c r="H29" s="567"/>
      <c r="I29" s="567"/>
      <c r="J29" s="567"/>
      <c r="K29" s="567"/>
      <c r="L29" s="567"/>
      <c r="M29" s="567"/>
      <c r="N29" s="567"/>
      <c r="O29" s="567"/>
      <c r="P29" s="567"/>
      <c r="Q29" s="567"/>
      <c r="R29" s="567"/>
      <c r="S29" s="567"/>
      <c r="T29" s="567"/>
      <c r="U29" s="567"/>
      <c r="V29" s="567"/>
    </row>
    <row r="30" spans="1:22">
      <c r="C30" s="567"/>
      <c r="D30" s="567"/>
      <c r="E30" s="567"/>
      <c r="F30" s="567"/>
      <c r="G30" s="567"/>
      <c r="H30" s="567"/>
      <c r="I30" s="567"/>
      <c r="J30" s="567"/>
      <c r="K30" s="567"/>
      <c r="L30" s="567"/>
      <c r="M30" s="567"/>
      <c r="N30" s="567"/>
      <c r="O30" s="567"/>
      <c r="P30" s="567"/>
      <c r="Q30" s="567"/>
      <c r="R30" s="567"/>
      <c r="S30" s="567"/>
      <c r="T30" s="567"/>
      <c r="U30" s="567"/>
      <c r="V30" s="567"/>
    </row>
    <row r="31" spans="1:22">
      <c r="C31" s="567"/>
      <c r="D31" s="567"/>
      <c r="E31" s="567"/>
      <c r="F31" s="567"/>
      <c r="G31" s="567"/>
      <c r="H31" s="567"/>
      <c r="I31" s="567"/>
      <c r="J31" s="567"/>
      <c r="K31" s="567"/>
      <c r="L31" s="567"/>
      <c r="M31" s="567"/>
      <c r="N31" s="567"/>
      <c r="O31" s="567"/>
      <c r="P31" s="567"/>
      <c r="Q31" s="567"/>
      <c r="R31" s="567"/>
      <c r="S31" s="567"/>
      <c r="T31" s="567"/>
      <c r="U31" s="567"/>
      <c r="V31" s="567"/>
    </row>
    <row r="32" spans="1:22">
      <c r="C32" s="567"/>
      <c r="D32" s="567"/>
      <c r="E32" s="567"/>
      <c r="F32" s="567"/>
      <c r="G32" s="567"/>
      <c r="H32" s="567"/>
      <c r="I32" s="567"/>
      <c r="J32" s="567"/>
      <c r="K32" s="567"/>
      <c r="L32" s="567"/>
      <c r="M32" s="567"/>
      <c r="N32" s="567"/>
      <c r="O32" s="567"/>
      <c r="P32" s="567"/>
      <c r="Q32" s="567"/>
      <c r="R32" s="567"/>
      <c r="S32" s="567"/>
      <c r="T32" s="567"/>
      <c r="U32" s="567"/>
      <c r="V32" s="567"/>
    </row>
    <row r="33" spans="3:22">
      <c r="C33" s="567"/>
      <c r="D33" s="567"/>
      <c r="E33" s="567"/>
      <c r="F33" s="567"/>
      <c r="G33" s="567"/>
      <c r="H33" s="567"/>
      <c r="I33" s="567"/>
      <c r="J33" s="567"/>
      <c r="K33" s="567"/>
      <c r="L33" s="567"/>
      <c r="M33" s="567"/>
      <c r="N33" s="567"/>
      <c r="O33" s="567"/>
      <c r="P33" s="567"/>
      <c r="Q33" s="567"/>
      <c r="R33" s="567"/>
      <c r="S33" s="567"/>
      <c r="T33" s="567"/>
      <c r="U33" s="567"/>
      <c r="V33" s="567"/>
    </row>
    <row r="34" spans="3:22">
      <c r="C34" s="567"/>
      <c r="D34" s="567"/>
      <c r="E34" s="567"/>
      <c r="F34" s="567"/>
      <c r="G34" s="567"/>
      <c r="H34" s="567"/>
      <c r="I34" s="567"/>
      <c r="J34" s="567"/>
      <c r="K34" s="567"/>
      <c r="L34" s="567"/>
      <c r="M34" s="567"/>
      <c r="N34" s="567"/>
      <c r="O34" s="567"/>
      <c r="P34" s="567"/>
      <c r="Q34" s="567"/>
      <c r="R34" s="567"/>
      <c r="S34" s="567"/>
      <c r="T34" s="567"/>
      <c r="U34" s="567"/>
      <c r="V34" s="567"/>
    </row>
    <row r="35" spans="3:22">
      <c r="C35" s="567"/>
      <c r="D35" s="567"/>
      <c r="E35" s="567"/>
      <c r="F35" s="567"/>
      <c r="G35" s="567"/>
      <c r="H35" s="567"/>
      <c r="I35" s="567"/>
      <c r="J35" s="567"/>
      <c r="K35" s="567"/>
      <c r="L35" s="567"/>
      <c r="M35" s="567"/>
      <c r="N35" s="567"/>
      <c r="O35" s="567"/>
      <c r="P35" s="567"/>
      <c r="Q35" s="567"/>
      <c r="R35" s="567"/>
      <c r="S35" s="567"/>
      <c r="T35" s="567"/>
      <c r="U35" s="567"/>
      <c r="V35" s="567"/>
    </row>
    <row r="36" spans="3:22">
      <c r="C36" s="567"/>
      <c r="D36" s="567"/>
      <c r="E36" s="567"/>
      <c r="F36" s="567"/>
      <c r="G36" s="567"/>
      <c r="H36" s="567"/>
      <c r="I36" s="567"/>
      <c r="J36" s="567"/>
      <c r="K36" s="567"/>
      <c r="L36" s="567"/>
      <c r="M36" s="567"/>
      <c r="N36" s="567"/>
      <c r="O36" s="567"/>
      <c r="P36" s="567"/>
      <c r="Q36" s="567"/>
      <c r="R36" s="567"/>
      <c r="S36" s="567"/>
      <c r="T36" s="567"/>
      <c r="U36" s="567"/>
      <c r="V36" s="567"/>
    </row>
    <row r="37" spans="3:22">
      <c r="C37" s="567"/>
      <c r="D37" s="567"/>
      <c r="E37" s="567"/>
      <c r="F37" s="567"/>
      <c r="G37" s="567"/>
      <c r="H37" s="567"/>
      <c r="I37" s="567"/>
      <c r="J37" s="567"/>
      <c r="K37" s="567"/>
      <c r="L37" s="567"/>
      <c r="M37" s="567"/>
      <c r="N37" s="567"/>
      <c r="O37" s="567"/>
      <c r="P37" s="567"/>
      <c r="Q37" s="567"/>
      <c r="R37" s="567"/>
      <c r="S37" s="567"/>
      <c r="T37" s="567"/>
      <c r="U37" s="567"/>
      <c r="V37" s="567"/>
    </row>
    <row r="38" spans="3:22">
      <c r="C38" s="567"/>
      <c r="D38" s="567"/>
      <c r="E38" s="567"/>
      <c r="F38" s="567"/>
      <c r="G38" s="567"/>
      <c r="H38" s="567"/>
      <c r="I38" s="567"/>
      <c r="J38" s="567"/>
      <c r="K38" s="567"/>
      <c r="L38" s="567"/>
      <c r="M38" s="567"/>
      <c r="N38" s="567"/>
      <c r="O38" s="567"/>
      <c r="P38" s="567"/>
      <c r="Q38" s="567"/>
      <c r="R38" s="567"/>
      <c r="S38" s="567"/>
      <c r="T38" s="567"/>
      <c r="U38" s="567"/>
      <c r="V38" s="56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0"/>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101.85546875" style="4" customWidth="1"/>
    <col min="3" max="3" width="13.7109375" style="161" customWidth="1"/>
    <col min="4" max="4" width="14.85546875" style="161" bestFit="1" customWidth="1"/>
    <col min="5" max="5" width="17.7109375" style="161" customWidth="1"/>
    <col min="6" max="6" width="15.85546875" style="161" customWidth="1"/>
    <col min="7" max="7" width="17.42578125" style="161" customWidth="1"/>
    <col min="8" max="8" width="15.28515625" style="161" customWidth="1"/>
    <col min="9" max="9" width="9.140625" style="19"/>
    <col min="10" max="10" width="10.5703125" style="19" bestFit="1" customWidth="1"/>
    <col min="11" max="16384" width="9.140625" style="19"/>
  </cols>
  <sheetData>
    <row r="1" spans="1:15">
      <c r="A1" s="2" t="s">
        <v>30</v>
      </c>
      <c r="B1" s="4" t="str">
        <f>'Info '!C2</f>
        <v>JSC Cartu Bank</v>
      </c>
      <c r="C1" s="3"/>
    </row>
    <row r="2" spans="1:15">
      <c r="A2" s="2" t="s">
        <v>31</v>
      </c>
      <c r="B2" s="640">
        <f>'1. key ratios '!B2</f>
        <v>45199</v>
      </c>
      <c r="C2" s="308"/>
    </row>
    <row r="4" spans="1:15" ht="13.5" thickBot="1">
      <c r="A4" s="2" t="s">
        <v>150</v>
      </c>
      <c r="B4" s="83" t="s">
        <v>252</v>
      </c>
    </row>
    <row r="5" spans="1:15">
      <c r="A5" s="84"/>
      <c r="B5" s="95"/>
      <c r="C5" s="183" t="s">
        <v>0</v>
      </c>
      <c r="D5" s="183" t="s">
        <v>1</v>
      </c>
      <c r="E5" s="183" t="s">
        <v>2</v>
      </c>
      <c r="F5" s="183" t="s">
        <v>3</v>
      </c>
      <c r="G5" s="184" t="s">
        <v>4</v>
      </c>
      <c r="H5" s="185" t="s">
        <v>5</v>
      </c>
      <c r="I5" s="96"/>
    </row>
    <row r="6" spans="1:15" s="96" customFormat="1" ht="12.75" customHeight="1">
      <c r="A6" s="97"/>
      <c r="B6" s="749" t="s">
        <v>149</v>
      </c>
      <c r="C6" s="735" t="s">
        <v>245</v>
      </c>
      <c r="D6" s="751" t="s">
        <v>244</v>
      </c>
      <c r="E6" s="752"/>
      <c r="F6" s="735" t="s">
        <v>249</v>
      </c>
      <c r="G6" s="735" t="s">
        <v>250</v>
      </c>
      <c r="H6" s="747" t="s">
        <v>248</v>
      </c>
    </row>
    <row r="7" spans="1:15" ht="38.25">
      <c r="A7" s="99"/>
      <c r="B7" s="750"/>
      <c r="C7" s="736"/>
      <c r="D7" s="186" t="s">
        <v>247</v>
      </c>
      <c r="E7" s="186" t="s">
        <v>246</v>
      </c>
      <c r="F7" s="736"/>
      <c r="G7" s="736"/>
      <c r="H7" s="748"/>
      <c r="I7" s="96"/>
    </row>
    <row r="8" spans="1:15">
      <c r="A8" s="97">
        <v>1</v>
      </c>
      <c r="B8" s="1" t="s">
        <v>51</v>
      </c>
      <c r="C8" s="573">
        <v>300252479.24509454</v>
      </c>
      <c r="D8" s="573"/>
      <c r="E8" s="573"/>
      <c r="F8" s="573">
        <v>260737641.30031383</v>
      </c>
      <c r="G8" s="574">
        <v>260737641.30031383</v>
      </c>
      <c r="H8" s="188">
        <f>G8/(C8+E8)</f>
        <v>0.86839463226371916</v>
      </c>
      <c r="J8" s="572"/>
      <c r="K8" s="572"/>
      <c r="L8" s="572"/>
      <c r="M8" s="572"/>
      <c r="N8" s="572"/>
      <c r="O8" s="572"/>
    </row>
    <row r="9" spans="1:15" ht="15" customHeight="1">
      <c r="A9" s="97">
        <v>2</v>
      </c>
      <c r="B9" s="1" t="s">
        <v>52</v>
      </c>
      <c r="C9" s="573">
        <v>0</v>
      </c>
      <c r="D9" s="573"/>
      <c r="E9" s="573"/>
      <c r="F9" s="573">
        <v>0</v>
      </c>
      <c r="G9" s="574">
        <v>0</v>
      </c>
      <c r="H9" s="188">
        <f>IFERROR(G9/(C9+E9),0)</f>
        <v>0</v>
      </c>
      <c r="J9" s="572"/>
      <c r="K9" s="572"/>
      <c r="L9" s="572"/>
      <c r="M9" s="572"/>
      <c r="N9" s="572"/>
      <c r="O9" s="572"/>
    </row>
    <row r="10" spans="1:15">
      <c r="A10" s="97">
        <v>3</v>
      </c>
      <c r="B10" s="1" t="s">
        <v>165</v>
      </c>
      <c r="C10" s="573">
        <v>0</v>
      </c>
      <c r="D10" s="573"/>
      <c r="E10" s="573"/>
      <c r="F10" s="573">
        <v>0</v>
      </c>
      <c r="G10" s="574">
        <v>0</v>
      </c>
      <c r="H10" s="188">
        <f>IFERROR(G10/(C10+E10),0)</f>
        <v>0</v>
      </c>
      <c r="J10" s="572"/>
      <c r="K10" s="572"/>
      <c r="L10" s="572"/>
      <c r="M10" s="572"/>
      <c r="N10" s="572"/>
      <c r="O10" s="572"/>
    </row>
    <row r="11" spans="1:15">
      <c r="A11" s="97">
        <v>4</v>
      </c>
      <c r="B11" s="1" t="s">
        <v>53</v>
      </c>
      <c r="C11" s="573">
        <v>0</v>
      </c>
      <c r="D11" s="573"/>
      <c r="E11" s="573"/>
      <c r="F11" s="573">
        <v>0</v>
      </c>
      <c r="G11" s="574">
        <v>0</v>
      </c>
      <c r="H11" s="188">
        <f>IFERROR(G11/(C11+E11),0)</f>
        <v>0</v>
      </c>
      <c r="J11" s="572"/>
      <c r="K11" s="572"/>
      <c r="L11" s="572"/>
      <c r="M11" s="572"/>
      <c r="N11" s="572"/>
      <c r="O11" s="572"/>
    </row>
    <row r="12" spans="1:15">
      <c r="A12" s="97">
        <v>5</v>
      </c>
      <c r="B12" s="1" t="s">
        <v>54</v>
      </c>
      <c r="C12" s="573">
        <v>0</v>
      </c>
      <c r="D12" s="573"/>
      <c r="E12" s="573"/>
      <c r="F12" s="573">
        <v>0</v>
      </c>
      <c r="G12" s="574">
        <v>0</v>
      </c>
      <c r="H12" s="188">
        <f>IFERROR(G12/(C12+E12),0)</f>
        <v>0</v>
      </c>
      <c r="J12" s="572"/>
      <c r="K12" s="572"/>
      <c r="L12" s="572"/>
      <c r="M12" s="572"/>
      <c r="N12" s="572"/>
      <c r="O12" s="572"/>
    </row>
    <row r="13" spans="1:15">
      <c r="A13" s="97">
        <v>6</v>
      </c>
      <c r="B13" s="1" t="s">
        <v>55</v>
      </c>
      <c r="C13" s="573">
        <v>480397767.76496577</v>
      </c>
      <c r="D13" s="573"/>
      <c r="E13" s="573"/>
      <c r="F13" s="573">
        <v>136014197.98040661</v>
      </c>
      <c r="G13" s="574">
        <v>136014197.98040661</v>
      </c>
      <c r="H13" s="188">
        <f t="shared" ref="H13:H21" si="0">G13/(C13+E13)</f>
        <v>0.28312828890360592</v>
      </c>
      <c r="J13" s="572"/>
      <c r="K13" s="572"/>
      <c r="L13" s="572"/>
      <c r="M13" s="572"/>
      <c r="N13" s="572"/>
      <c r="O13" s="572"/>
    </row>
    <row r="14" spans="1:15">
      <c r="A14" s="97">
        <v>7</v>
      </c>
      <c r="B14" s="1" t="s">
        <v>56</v>
      </c>
      <c r="C14" s="573">
        <v>728342760.28561544</v>
      </c>
      <c r="D14" s="573">
        <v>109821140.59945892</v>
      </c>
      <c r="E14" s="573">
        <v>59807585.068110585</v>
      </c>
      <c r="F14" s="573">
        <v>788150345.35372603</v>
      </c>
      <c r="G14" s="574">
        <v>741662005.06387448</v>
      </c>
      <c r="H14" s="188">
        <f t="shared" si="0"/>
        <v>0.94101589809113473</v>
      </c>
      <c r="J14" s="572"/>
      <c r="K14" s="572"/>
      <c r="L14" s="572"/>
      <c r="M14" s="572"/>
      <c r="N14" s="572"/>
      <c r="O14" s="572"/>
    </row>
    <row r="15" spans="1:15">
      <c r="A15" s="97">
        <v>8</v>
      </c>
      <c r="B15" s="1" t="s">
        <v>57</v>
      </c>
      <c r="C15" s="573">
        <v>0</v>
      </c>
      <c r="D15" s="573"/>
      <c r="E15" s="573">
        <v>0</v>
      </c>
      <c r="F15" s="573">
        <v>0</v>
      </c>
      <c r="G15" s="574">
        <v>0</v>
      </c>
      <c r="H15" s="188">
        <f>IFERROR(G15/(C15+E15),0)</f>
        <v>0</v>
      </c>
      <c r="J15" s="572"/>
      <c r="K15" s="572"/>
      <c r="L15" s="572"/>
      <c r="M15" s="572"/>
      <c r="N15" s="572"/>
      <c r="O15" s="572"/>
    </row>
    <row r="16" spans="1:15">
      <c r="A16" s="97">
        <v>9</v>
      </c>
      <c r="B16" s="1" t="s">
        <v>58</v>
      </c>
      <c r="C16" s="573">
        <v>0</v>
      </c>
      <c r="D16" s="573"/>
      <c r="E16" s="573">
        <v>0</v>
      </c>
      <c r="F16" s="573">
        <v>0</v>
      </c>
      <c r="G16" s="574">
        <v>0</v>
      </c>
      <c r="H16" s="188">
        <f>IFERROR(G16/(C16+E16),0)</f>
        <v>0</v>
      </c>
      <c r="J16" s="572"/>
      <c r="K16" s="572"/>
      <c r="L16" s="572"/>
      <c r="M16" s="572"/>
      <c r="N16" s="572"/>
      <c r="O16" s="572"/>
    </row>
    <row r="17" spans="1:15">
      <c r="A17" s="97">
        <v>10</v>
      </c>
      <c r="B17" s="1" t="s">
        <v>59</v>
      </c>
      <c r="C17" s="573">
        <v>63703412.010906868</v>
      </c>
      <c r="D17" s="573">
        <v>0</v>
      </c>
      <c r="E17" s="573">
        <v>0</v>
      </c>
      <c r="F17" s="573">
        <v>63703412.010906868</v>
      </c>
      <c r="G17" s="574">
        <v>63115747.935514629</v>
      </c>
      <c r="H17" s="188">
        <f t="shared" si="0"/>
        <v>0.99077499843663597</v>
      </c>
      <c r="J17" s="572"/>
      <c r="K17" s="572"/>
      <c r="L17" s="572"/>
      <c r="M17" s="572"/>
      <c r="N17" s="572"/>
      <c r="O17" s="572"/>
    </row>
    <row r="18" spans="1:15">
      <c r="A18" s="97">
        <v>11</v>
      </c>
      <c r="B18" s="1" t="s">
        <v>60</v>
      </c>
      <c r="C18" s="573">
        <v>0</v>
      </c>
      <c r="D18" s="573"/>
      <c r="E18" s="573">
        <v>0</v>
      </c>
      <c r="F18" s="573">
        <v>0</v>
      </c>
      <c r="G18" s="574">
        <v>0</v>
      </c>
      <c r="H18" s="188">
        <f>IFERROR(G18/(C18+E18),0)</f>
        <v>0</v>
      </c>
      <c r="J18" s="572"/>
      <c r="K18" s="572"/>
      <c r="L18" s="572"/>
      <c r="M18" s="572"/>
      <c r="N18" s="572"/>
      <c r="O18" s="572"/>
    </row>
    <row r="19" spans="1:15">
      <c r="A19" s="97">
        <v>12</v>
      </c>
      <c r="B19" s="1" t="s">
        <v>61</v>
      </c>
      <c r="C19" s="573">
        <v>0</v>
      </c>
      <c r="D19" s="573"/>
      <c r="E19" s="573">
        <v>0</v>
      </c>
      <c r="F19" s="573">
        <v>0</v>
      </c>
      <c r="G19" s="574">
        <v>0</v>
      </c>
      <c r="H19" s="188">
        <f>IFERROR(G19/(C19+E19),0)</f>
        <v>0</v>
      </c>
      <c r="J19" s="572"/>
      <c r="K19" s="572"/>
      <c r="L19" s="572"/>
      <c r="M19" s="572"/>
      <c r="N19" s="572"/>
      <c r="O19" s="572"/>
    </row>
    <row r="20" spans="1:15">
      <c r="A20" s="97">
        <v>13</v>
      </c>
      <c r="B20" s="1" t="s">
        <v>144</v>
      </c>
      <c r="C20" s="573">
        <v>0</v>
      </c>
      <c r="D20" s="573"/>
      <c r="E20" s="573">
        <v>0</v>
      </c>
      <c r="F20" s="573">
        <v>0</v>
      </c>
      <c r="G20" s="574">
        <v>0</v>
      </c>
      <c r="H20" s="188">
        <f>IFERROR(G20/(C20+E20),0)</f>
        <v>0</v>
      </c>
      <c r="J20" s="572"/>
      <c r="K20" s="572"/>
      <c r="L20" s="572"/>
      <c r="M20" s="572"/>
      <c r="N20" s="572"/>
      <c r="O20" s="572"/>
    </row>
    <row r="21" spans="1:15">
      <c r="A21" s="97">
        <v>14</v>
      </c>
      <c r="B21" s="1" t="s">
        <v>63</v>
      </c>
      <c r="C21" s="573">
        <v>203755071.76843891</v>
      </c>
      <c r="D21" s="573">
        <v>2161144.1261100778</v>
      </c>
      <c r="E21" s="573">
        <v>1147529.5630550389</v>
      </c>
      <c r="F21" s="573">
        <v>190473909.13590014</v>
      </c>
      <c r="G21" s="574">
        <v>188636398.37082189</v>
      </c>
      <c r="H21" s="188">
        <f t="shared" si="0"/>
        <v>0.92061495142096128</v>
      </c>
      <c r="J21" s="572"/>
      <c r="K21" s="572"/>
      <c r="L21" s="572"/>
      <c r="M21" s="572"/>
      <c r="N21" s="572"/>
      <c r="O21" s="572"/>
    </row>
    <row r="22" spans="1:15" ht="13.5" thickBot="1">
      <c r="A22" s="100"/>
      <c r="B22" s="101" t="s">
        <v>64</v>
      </c>
      <c r="C22" s="187">
        <f>SUM(C8:C21)</f>
        <v>1776451491.0750215</v>
      </c>
      <c r="D22" s="187">
        <f>SUM(D8:D21)</f>
        <v>111982284.72556899</v>
      </c>
      <c r="E22" s="187">
        <f>SUM(E8:E21)</f>
        <v>60955114.631165624</v>
      </c>
      <c r="F22" s="187">
        <f>SUM(F8:F21)</f>
        <v>1439079505.7812538</v>
      </c>
      <c r="G22" s="187">
        <f>SUM(G8:G21)</f>
        <v>1390165990.6509316</v>
      </c>
      <c r="H22" s="189">
        <f>G22/(C22+E22)</f>
        <v>0.75659137522074837</v>
      </c>
      <c r="J22" s="572"/>
      <c r="K22" s="572"/>
      <c r="L22" s="572"/>
      <c r="M22" s="572"/>
      <c r="N22" s="572"/>
      <c r="O22" s="572"/>
    </row>
    <row r="26" spans="1:15">
      <c r="C26" s="675"/>
      <c r="D26" s="675"/>
      <c r="E26" s="675"/>
      <c r="F26" s="675"/>
      <c r="G26" s="675"/>
      <c r="H26" s="675"/>
    </row>
    <row r="27" spans="1:15">
      <c r="C27" s="675"/>
      <c r="D27" s="675"/>
      <c r="E27" s="675"/>
      <c r="F27" s="675"/>
      <c r="G27" s="675"/>
      <c r="H27" s="675"/>
    </row>
    <row r="28" spans="1:15">
      <c r="C28" s="675"/>
      <c r="D28" s="675"/>
      <c r="E28" s="675"/>
      <c r="F28" s="675"/>
      <c r="G28" s="675"/>
      <c r="H28" s="675"/>
    </row>
    <row r="29" spans="1:15">
      <c r="C29" s="675"/>
      <c r="D29" s="675"/>
      <c r="E29" s="675"/>
      <c r="F29" s="675"/>
      <c r="G29" s="675"/>
      <c r="H29" s="675"/>
    </row>
    <row r="30" spans="1:15">
      <c r="C30" s="675"/>
      <c r="D30" s="675"/>
      <c r="E30" s="675"/>
      <c r="F30" s="675"/>
      <c r="G30" s="675"/>
      <c r="H30" s="675"/>
    </row>
    <row r="31" spans="1:15">
      <c r="C31" s="675"/>
      <c r="D31" s="675"/>
      <c r="E31" s="675"/>
      <c r="F31" s="675"/>
      <c r="G31" s="675"/>
      <c r="H31" s="675"/>
    </row>
    <row r="32" spans="1:15">
      <c r="C32" s="675"/>
      <c r="D32" s="675"/>
      <c r="E32" s="675"/>
      <c r="F32" s="675"/>
      <c r="G32" s="675"/>
      <c r="H32" s="675"/>
    </row>
    <row r="33" spans="3:8">
      <c r="C33" s="675"/>
      <c r="D33" s="675"/>
      <c r="E33" s="675"/>
      <c r="F33" s="675"/>
      <c r="G33" s="675"/>
      <c r="H33" s="675"/>
    </row>
    <row r="34" spans="3:8">
      <c r="C34" s="675"/>
      <c r="D34" s="675"/>
      <c r="E34" s="675"/>
      <c r="F34" s="675"/>
      <c r="G34" s="675"/>
      <c r="H34" s="675"/>
    </row>
    <row r="35" spans="3:8">
      <c r="C35" s="675"/>
      <c r="D35" s="675"/>
      <c r="E35" s="675"/>
      <c r="F35" s="675"/>
      <c r="G35" s="675"/>
      <c r="H35" s="675"/>
    </row>
    <row r="36" spans="3:8">
      <c r="C36" s="675"/>
      <c r="D36" s="675"/>
      <c r="E36" s="675"/>
      <c r="F36" s="675"/>
      <c r="G36" s="675"/>
      <c r="H36" s="675"/>
    </row>
    <row r="37" spans="3:8">
      <c r="C37" s="675"/>
      <c r="D37" s="675"/>
      <c r="E37" s="675"/>
      <c r="F37" s="675"/>
      <c r="G37" s="675"/>
      <c r="H37" s="675"/>
    </row>
    <row r="38" spans="3:8">
      <c r="C38" s="675"/>
      <c r="D38" s="675"/>
      <c r="E38" s="675"/>
      <c r="F38" s="675"/>
      <c r="G38" s="675"/>
      <c r="H38" s="675"/>
    </row>
    <row r="39" spans="3:8">
      <c r="C39" s="675"/>
      <c r="D39" s="675"/>
      <c r="E39" s="675"/>
      <c r="F39" s="675"/>
      <c r="G39" s="675"/>
      <c r="H39" s="675"/>
    </row>
    <row r="40" spans="3:8">
      <c r="C40" s="675"/>
      <c r="D40" s="675"/>
      <c r="E40" s="675"/>
      <c r="F40" s="675"/>
      <c r="G40" s="675"/>
      <c r="H40" s="675"/>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0"/>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61" bestFit="1" customWidth="1"/>
    <col min="2" max="2" width="104.140625" style="161" customWidth="1"/>
    <col min="3" max="3" width="12.7109375" style="161" customWidth="1"/>
    <col min="4" max="4" width="13.7109375" style="161" customWidth="1"/>
    <col min="5" max="5" width="14.28515625" style="161" customWidth="1"/>
    <col min="6" max="11" width="12.7109375" style="161" customWidth="1"/>
    <col min="12" max="16384" width="9.140625" style="161"/>
  </cols>
  <sheetData>
    <row r="1" spans="1:11">
      <c r="A1" s="161" t="s">
        <v>30</v>
      </c>
      <c r="B1" s="3" t="str">
        <f>'Info '!C2</f>
        <v>JSC Cartu Bank</v>
      </c>
    </row>
    <row r="2" spans="1:11">
      <c r="A2" s="161" t="s">
        <v>31</v>
      </c>
      <c r="B2" s="640">
        <f>'1. key ratios '!B2</f>
        <v>45199</v>
      </c>
    </row>
    <row r="4" spans="1:11" ht="13.5" thickBot="1">
      <c r="A4" s="161" t="s">
        <v>146</v>
      </c>
      <c r="B4" s="227" t="s">
        <v>253</v>
      </c>
    </row>
    <row r="5" spans="1:11" ht="30" customHeight="1">
      <c r="A5" s="753"/>
      <c r="B5" s="754"/>
      <c r="C5" s="755" t="s">
        <v>305</v>
      </c>
      <c r="D5" s="755"/>
      <c r="E5" s="755"/>
      <c r="F5" s="755" t="s">
        <v>306</v>
      </c>
      <c r="G5" s="755"/>
      <c r="H5" s="755"/>
      <c r="I5" s="755" t="s">
        <v>307</v>
      </c>
      <c r="J5" s="755"/>
      <c r="K5" s="756"/>
    </row>
    <row r="6" spans="1:11">
      <c r="A6" s="201"/>
      <c r="B6" s="202"/>
      <c r="C6" s="21" t="s">
        <v>32</v>
      </c>
      <c r="D6" s="21" t="s">
        <v>33</v>
      </c>
      <c r="E6" s="21" t="s">
        <v>34</v>
      </c>
      <c r="F6" s="21" t="s">
        <v>32</v>
      </c>
      <c r="G6" s="21" t="s">
        <v>33</v>
      </c>
      <c r="H6" s="21" t="s">
        <v>34</v>
      </c>
      <c r="I6" s="21" t="s">
        <v>32</v>
      </c>
      <c r="J6" s="21" t="s">
        <v>33</v>
      </c>
      <c r="K6" s="21" t="s">
        <v>34</v>
      </c>
    </row>
    <row r="7" spans="1:11">
      <c r="A7" s="203" t="s">
        <v>256</v>
      </c>
      <c r="B7" s="204"/>
      <c r="C7" s="204"/>
      <c r="D7" s="204"/>
      <c r="E7" s="204"/>
      <c r="F7" s="204"/>
      <c r="G7" s="204"/>
      <c r="H7" s="204"/>
      <c r="I7" s="204"/>
      <c r="J7" s="204"/>
      <c r="K7" s="205"/>
    </row>
    <row r="8" spans="1:11">
      <c r="A8" s="206">
        <v>1</v>
      </c>
      <c r="B8" s="207" t="s">
        <v>254</v>
      </c>
      <c r="C8" s="208"/>
      <c r="D8" s="208"/>
      <c r="E8" s="208"/>
      <c r="F8" s="576">
        <v>120001507.06663503</v>
      </c>
      <c r="G8" s="576">
        <v>627209246.85254717</v>
      </c>
      <c r="H8" s="576">
        <v>747210753.9191823</v>
      </c>
      <c r="I8" s="576">
        <v>74591383.031307787</v>
      </c>
      <c r="J8" s="576">
        <v>268678095.14955217</v>
      </c>
      <c r="K8" s="577">
        <v>343269478.18085963</v>
      </c>
    </row>
    <row r="9" spans="1:11">
      <c r="A9" s="203" t="s">
        <v>257</v>
      </c>
      <c r="B9" s="204"/>
      <c r="C9" s="204"/>
      <c r="D9" s="204"/>
      <c r="E9" s="204"/>
      <c r="F9" s="204"/>
      <c r="G9" s="204"/>
      <c r="H9" s="204"/>
      <c r="I9" s="204"/>
      <c r="J9" s="204"/>
      <c r="K9" s="205"/>
    </row>
    <row r="10" spans="1:11">
      <c r="A10" s="209">
        <v>2</v>
      </c>
      <c r="B10" s="210" t="s">
        <v>265</v>
      </c>
      <c r="C10" s="578">
        <v>23520698.285999965</v>
      </c>
      <c r="D10" s="579">
        <v>360378793.24894357</v>
      </c>
      <c r="E10" s="579">
        <v>383899491.53494352</v>
      </c>
      <c r="F10" s="579">
        <v>4134805.0519788</v>
      </c>
      <c r="G10" s="579">
        <v>76719444.910692826</v>
      </c>
      <c r="H10" s="579">
        <v>80854249.962671638</v>
      </c>
      <c r="I10" s="579">
        <v>826364.1142554332</v>
      </c>
      <c r="J10" s="579">
        <v>8866383.3493156917</v>
      </c>
      <c r="K10" s="580">
        <v>9692747.4635711294</v>
      </c>
    </row>
    <row r="11" spans="1:11">
      <c r="A11" s="209">
        <v>3</v>
      </c>
      <c r="B11" s="210" t="s">
        <v>259</v>
      </c>
      <c r="C11" s="578">
        <v>157447480.51417395</v>
      </c>
      <c r="D11" s="579">
        <v>679164747.67524374</v>
      </c>
      <c r="E11" s="579">
        <v>836612228.18941712</v>
      </c>
      <c r="F11" s="579">
        <v>33405230.163926639</v>
      </c>
      <c r="G11" s="579">
        <v>370680364.63135689</v>
      </c>
      <c r="H11" s="579">
        <v>404085594.79528368</v>
      </c>
      <c r="I11" s="579">
        <v>24445066.364374999</v>
      </c>
      <c r="J11" s="579">
        <v>155911947.78752583</v>
      </c>
      <c r="K11" s="580">
        <v>180357014.15190083</v>
      </c>
    </row>
    <row r="12" spans="1:11">
      <c r="A12" s="209">
        <v>4</v>
      </c>
      <c r="B12" s="210" t="s">
        <v>260</v>
      </c>
      <c r="C12" s="578">
        <v>0</v>
      </c>
      <c r="D12" s="579">
        <v>0</v>
      </c>
      <c r="E12" s="579">
        <v>0</v>
      </c>
      <c r="F12" s="579">
        <v>0</v>
      </c>
      <c r="G12" s="579">
        <v>0</v>
      </c>
      <c r="H12" s="579">
        <v>0</v>
      </c>
      <c r="I12" s="579">
        <v>0</v>
      </c>
      <c r="J12" s="579">
        <v>0</v>
      </c>
      <c r="K12" s="580">
        <v>0</v>
      </c>
    </row>
    <row r="13" spans="1:11">
      <c r="A13" s="209">
        <v>5</v>
      </c>
      <c r="B13" s="210" t="s">
        <v>268</v>
      </c>
      <c r="C13" s="578">
        <v>68589720.001739129</v>
      </c>
      <c r="D13" s="579">
        <v>30240823.774619184</v>
      </c>
      <c r="E13" s="579">
        <v>98830543.776358292</v>
      </c>
      <c r="F13" s="579">
        <v>9889096.3141668513</v>
      </c>
      <c r="G13" s="579">
        <v>5944752.8142423471</v>
      </c>
      <c r="H13" s="579">
        <v>15833849.128409192</v>
      </c>
      <c r="I13" s="579">
        <v>4047346.3220108701</v>
      </c>
      <c r="J13" s="579">
        <v>2118274.0026960783</v>
      </c>
      <c r="K13" s="580">
        <v>6165620.3247069474</v>
      </c>
    </row>
    <row r="14" spans="1:11">
      <c r="A14" s="209">
        <v>6</v>
      </c>
      <c r="B14" s="210" t="s">
        <v>300</v>
      </c>
      <c r="C14" s="578"/>
      <c r="D14" s="579"/>
      <c r="E14" s="579"/>
      <c r="F14" s="579"/>
      <c r="G14" s="579"/>
      <c r="H14" s="579"/>
      <c r="I14" s="579"/>
      <c r="J14" s="579"/>
      <c r="K14" s="580"/>
    </row>
    <row r="15" spans="1:11">
      <c r="A15" s="209">
        <v>7</v>
      </c>
      <c r="B15" s="210" t="s">
        <v>301</v>
      </c>
      <c r="C15" s="578">
        <v>36892556.372019343</v>
      </c>
      <c r="D15" s="579">
        <v>113349551.46269852</v>
      </c>
      <c r="E15" s="579">
        <v>150242107.83471781</v>
      </c>
      <c r="F15" s="579">
        <v>1336963.1226826091</v>
      </c>
      <c r="G15" s="579">
        <v>10184598.468096739</v>
      </c>
      <c r="H15" s="579">
        <v>11521561.590779347</v>
      </c>
      <c r="I15" s="579">
        <v>1336963.1226826091</v>
      </c>
      <c r="J15" s="579">
        <v>10184598.468096739</v>
      </c>
      <c r="K15" s="580">
        <v>11521561.590779347</v>
      </c>
    </row>
    <row r="16" spans="1:11">
      <c r="A16" s="209">
        <v>8</v>
      </c>
      <c r="B16" s="211" t="s">
        <v>261</v>
      </c>
      <c r="C16" s="583">
        <f>SUM(C10:C15)</f>
        <v>286450455.17393237</v>
      </c>
      <c r="D16" s="584">
        <f t="shared" ref="D16:K16" si="0">SUM(D10:D15)</f>
        <v>1183133916.161505</v>
      </c>
      <c r="E16" s="584">
        <f t="shared" si="0"/>
        <v>1469584371.3354368</v>
      </c>
      <c r="F16" s="584">
        <f t="shared" si="0"/>
        <v>48766094.652754895</v>
      </c>
      <c r="G16" s="584">
        <f t="shared" si="0"/>
        <v>463529160.8243888</v>
      </c>
      <c r="H16" s="584">
        <f t="shared" si="0"/>
        <v>512295255.47714388</v>
      </c>
      <c r="I16" s="584">
        <f t="shared" si="0"/>
        <v>30655739.923323911</v>
      </c>
      <c r="J16" s="584">
        <f t="shared" si="0"/>
        <v>177081203.60763434</v>
      </c>
      <c r="K16" s="585">
        <f t="shared" si="0"/>
        <v>207736943.53095824</v>
      </c>
    </row>
    <row r="17" spans="1:11">
      <c r="A17" s="203" t="s">
        <v>258</v>
      </c>
      <c r="B17" s="204"/>
      <c r="C17" s="581"/>
      <c r="D17" s="581"/>
      <c r="E17" s="581"/>
      <c r="F17" s="581"/>
      <c r="G17" s="581"/>
      <c r="H17" s="581"/>
      <c r="I17" s="581"/>
      <c r="J17" s="581"/>
      <c r="K17" s="582"/>
    </row>
    <row r="18" spans="1:11">
      <c r="A18" s="209">
        <v>9</v>
      </c>
      <c r="B18" s="210" t="s">
        <v>264</v>
      </c>
      <c r="C18" s="578">
        <v>0</v>
      </c>
      <c r="D18" s="579">
        <v>0</v>
      </c>
      <c r="E18" s="579">
        <v>0</v>
      </c>
      <c r="F18" s="579">
        <v>0</v>
      </c>
      <c r="G18" s="579">
        <v>0</v>
      </c>
      <c r="H18" s="579">
        <v>0</v>
      </c>
      <c r="I18" s="579">
        <v>0</v>
      </c>
      <c r="J18" s="579">
        <v>0</v>
      </c>
      <c r="K18" s="580">
        <v>0</v>
      </c>
    </row>
    <row r="19" spans="1:11">
      <c r="A19" s="209">
        <v>10</v>
      </c>
      <c r="B19" s="210" t="s">
        <v>302</v>
      </c>
      <c r="C19" s="578">
        <v>307611987.76659423</v>
      </c>
      <c r="D19" s="579">
        <v>853380413.67287922</v>
      </c>
      <c r="E19" s="579">
        <v>1160992401.4394732</v>
      </c>
      <c r="F19" s="579">
        <v>9221481.4004759546</v>
      </c>
      <c r="G19" s="579">
        <v>4892818.2212208482</v>
      </c>
      <c r="H19" s="579">
        <v>14114299.621696806</v>
      </c>
      <c r="I19" s="579">
        <v>54631934.273303144</v>
      </c>
      <c r="J19" s="579">
        <v>396678100.99275362</v>
      </c>
      <c r="K19" s="580">
        <v>451310035.26605672</v>
      </c>
    </row>
    <row r="20" spans="1:11">
      <c r="A20" s="209">
        <v>11</v>
      </c>
      <c r="B20" s="210" t="s">
        <v>263</v>
      </c>
      <c r="C20" s="578">
        <v>28783483.335747041</v>
      </c>
      <c r="D20" s="579">
        <v>3388455.3518684776</v>
      </c>
      <c r="E20" s="579">
        <v>32171938.68761551</v>
      </c>
      <c r="F20" s="579">
        <v>507041.84549604973</v>
      </c>
      <c r="G20" s="579">
        <v>0</v>
      </c>
      <c r="H20" s="579">
        <v>507041.84549604973</v>
      </c>
      <c r="I20" s="579">
        <v>507041.84549604973</v>
      </c>
      <c r="J20" s="579">
        <v>0</v>
      </c>
      <c r="K20" s="580">
        <v>507041.84549604973</v>
      </c>
    </row>
    <row r="21" spans="1:11" ht="13.5" thickBot="1">
      <c r="A21" s="212">
        <v>12</v>
      </c>
      <c r="B21" s="213" t="s">
        <v>262</v>
      </c>
      <c r="C21" s="586">
        <f>SUM(C18:C20)</f>
        <v>336395471.10234129</v>
      </c>
      <c r="D21" s="587">
        <f t="shared" ref="D21:K21" si="1">SUM(D18:D20)</f>
        <v>856768869.02474773</v>
      </c>
      <c r="E21" s="586">
        <f t="shared" si="1"/>
        <v>1193164340.1270885</v>
      </c>
      <c r="F21" s="587">
        <f t="shared" si="1"/>
        <v>9728523.2459720038</v>
      </c>
      <c r="G21" s="587">
        <f t="shared" si="1"/>
        <v>4892818.2212208482</v>
      </c>
      <c r="H21" s="587">
        <f t="shared" si="1"/>
        <v>14621341.467192855</v>
      </c>
      <c r="I21" s="587">
        <f t="shared" si="1"/>
        <v>55138976.118799195</v>
      </c>
      <c r="J21" s="587">
        <f t="shared" si="1"/>
        <v>396678100.99275362</v>
      </c>
      <c r="K21" s="588">
        <f t="shared" si="1"/>
        <v>451817077.11155277</v>
      </c>
    </row>
    <row r="22" spans="1:11" ht="38.25" customHeight="1" thickBot="1">
      <c r="A22" s="214"/>
      <c r="B22" s="215"/>
      <c r="C22" s="215"/>
      <c r="D22" s="215"/>
      <c r="E22" s="215"/>
      <c r="F22" s="757" t="s">
        <v>304</v>
      </c>
      <c r="G22" s="755"/>
      <c r="H22" s="755"/>
      <c r="I22" s="757" t="s">
        <v>269</v>
      </c>
      <c r="J22" s="755"/>
      <c r="K22" s="756"/>
    </row>
    <row r="23" spans="1:11">
      <c r="A23" s="216">
        <v>13</v>
      </c>
      <c r="B23" s="217" t="s">
        <v>254</v>
      </c>
      <c r="C23" s="218"/>
      <c r="D23" s="218"/>
      <c r="E23" s="218"/>
      <c r="F23" s="589">
        <f t="shared" ref="F23:K23" si="2">F8</f>
        <v>120001507.06663503</v>
      </c>
      <c r="G23" s="589">
        <f t="shared" si="2"/>
        <v>627209246.85254717</v>
      </c>
      <c r="H23" s="589">
        <f t="shared" si="2"/>
        <v>747210753.9191823</v>
      </c>
      <c r="I23" s="589">
        <f t="shared" si="2"/>
        <v>74591383.031307787</v>
      </c>
      <c r="J23" s="589">
        <f t="shared" si="2"/>
        <v>268678095.14955217</v>
      </c>
      <c r="K23" s="590">
        <f t="shared" si="2"/>
        <v>343269478.18085963</v>
      </c>
    </row>
    <row r="24" spans="1:11" ht="13.5" thickBot="1">
      <c r="A24" s="219">
        <v>14</v>
      </c>
      <c r="B24" s="220" t="s">
        <v>266</v>
      </c>
      <c r="C24" s="221"/>
      <c r="D24" s="222"/>
      <c r="E24" s="223"/>
      <c r="F24" s="591">
        <f t="shared" ref="F24:K24" si="3">MAX(F16-F21,F16*0.25)</f>
        <v>39037571.406782895</v>
      </c>
      <c r="G24" s="591">
        <f t="shared" si="3"/>
        <v>458636342.60316795</v>
      </c>
      <c r="H24" s="591">
        <f>MAX(H16-H21,H16*0.25)</f>
        <v>497673914.00995106</v>
      </c>
      <c r="I24" s="591">
        <f t="shared" si="3"/>
        <v>7663934.9808309777</v>
      </c>
      <c r="J24" s="591">
        <f t="shared" si="3"/>
        <v>44270300.901908584</v>
      </c>
      <c r="K24" s="592">
        <f t="shared" si="3"/>
        <v>51934235.882739559</v>
      </c>
    </row>
    <row r="25" spans="1:11" ht="13.5" thickBot="1">
      <c r="A25" s="224">
        <v>15</v>
      </c>
      <c r="B25" s="225" t="s">
        <v>267</v>
      </c>
      <c r="C25" s="226"/>
      <c r="D25" s="226"/>
      <c r="E25" s="226"/>
      <c r="F25" s="593">
        <f t="shared" ref="F25:K25" si="4">F23/F24</f>
        <v>3.0740003217972829</v>
      </c>
      <c r="G25" s="593">
        <f t="shared" si="4"/>
        <v>1.3675524344463819</v>
      </c>
      <c r="H25" s="593">
        <f t="shared" si="4"/>
        <v>1.5014063081960967</v>
      </c>
      <c r="I25" s="593">
        <f t="shared" si="4"/>
        <v>9.7327786858677214</v>
      </c>
      <c r="J25" s="593">
        <f t="shared" si="4"/>
        <v>6.069037022017822</v>
      </c>
      <c r="K25" s="594">
        <f t="shared" si="4"/>
        <v>6.6096953646514685</v>
      </c>
    </row>
    <row r="27" spans="1:11" ht="25.5">
      <c r="B27" s="200" t="s">
        <v>303</v>
      </c>
    </row>
    <row r="30" spans="1:11">
      <c r="C30" s="575"/>
      <c r="D30" s="575"/>
      <c r="E30" s="575"/>
      <c r="F30" s="575"/>
      <c r="G30" s="575"/>
      <c r="H30" s="575"/>
      <c r="I30" s="575"/>
      <c r="J30" s="575"/>
      <c r="K30" s="575"/>
    </row>
    <row r="31" spans="1:11">
      <c r="C31" s="575"/>
      <c r="D31" s="575"/>
      <c r="E31" s="575"/>
      <c r="F31" s="575"/>
      <c r="G31" s="575"/>
      <c r="H31" s="575"/>
      <c r="I31" s="575"/>
      <c r="J31" s="575"/>
      <c r="K31" s="575"/>
    </row>
    <row r="32" spans="1:11">
      <c r="C32" s="575"/>
      <c r="D32" s="575"/>
      <c r="E32" s="575"/>
      <c r="F32" s="575"/>
      <c r="G32" s="575"/>
      <c r="H32" s="575"/>
      <c r="I32" s="575"/>
      <c r="J32" s="575"/>
      <c r="K32" s="575"/>
    </row>
    <row r="33" spans="3:11">
      <c r="C33" s="575"/>
      <c r="D33" s="575"/>
      <c r="E33" s="575"/>
      <c r="F33" s="575"/>
      <c r="G33" s="575"/>
      <c r="H33" s="575"/>
      <c r="I33" s="575"/>
      <c r="J33" s="575"/>
      <c r="K33" s="575"/>
    </row>
    <row r="34" spans="3:11">
      <c r="C34" s="575"/>
      <c r="D34" s="575"/>
      <c r="E34" s="575"/>
      <c r="F34" s="575"/>
      <c r="G34" s="575"/>
      <c r="H34" s="575"/>
      <c r="I34" s="575"/>
      <c r="J34" s="575"/>
      <c r="K34" s="575"/>
    </row>
    <row r="35" spans="3:11">
      <c r="C35" s="575"/>
      <c r="D35" s="575"/>
      <c r="E35" s="575"/>
      <c r="F35" s="575"/>
      <c r="G35" s="575"/>
      <c r="H35" s="575"/>
      <c r="I35" s="575"/>
      <c r="J35" s="575"/>
      <c r="K35" s="575"/>
    </row>
    <row r="36" spans="3:11">
      <c r="C36" s="575"/>
      <c r="D36" s="575"/>
      <c r="E36" s="575"/>
      <c r="F36" s="575"/>
      <c r="G36" s="575"/>
      <c r="H36" s="575"/>
      <c r="I36" s="575"/>
      <c r="J36" s="575"/>
      <c r="K36" s="575"/>
    </row>
    <row r="37" spans="3:11">
      <c r="C37" s="575"/>
      <c r="D37" s="575"/>
      <c r="E37" s="575"/>
      <c r="F37" s="575"/>
      <c r="G37" s="575"/>
      <c r="H37" s="575"/>
      <c r="I37" s="575"/>
      <c r="J37" s="575"/>
      <c r="K37" s="575"/>
    </row>
    <row r="38" spans="3:11">
      <c r="C38" s="575"/>
      <c r="D38" s="575"/>
      <c r="E38" s="575"/>
      <c r="F38" s="575"/>
      <c r="G38" s="575"/>
      <c r="H38" s="575"/>
      <c r="I38" s="575"/>
      <c r="J38" s="575"/>
      <c r="K38" s="575"/>
    </row>
    <row r="39" spans="3:11">
      <c r="C39" s="575"/>
      <c r="D39" s="575"/>
      <c r="E39" s="575"/>
      <c r="F39" s="575"/>
      <c r="G39" s="575"/>
      <c r="H39" s="575"/>
      <c r="I39" s="575"/>
      <c r="J39" s="575"/>
      <c r="K39" s="575"/>
    </row>
    <row r="40" spans="3:11">
      <c r="C40" s="575"/>
      <c r="D40" s="575"/>
      <c r="E40" s="575"/>
      <c r="F40" s="575"/>
      <c r="G40" s="575"/>
      <c r="H40" s="575"/>
      <c r="I40" s="575"/>
      <c r="J40" s="575"/>
      <c r="K40" s="575"/>
    </row>
    <row r="41" spans="3:11">
      <c r="C41" s="575"/>
      <c r="D41" s="575"/>
      <c r="E41" s="575"/>
      <c r="F41" s="575"/>
      <c r="G41" s="575"/>
      <c r="H41" s="575"/>
      <c r="I41" s="575"/>
      <c r="J41" s="575"/>
      <c r="K41" s="575"/>
    </row>
    <row r="42" spans="3:11">
      <c r="C42" s="575"/>
      <c r="D42" s="575"/>
      <c r="E42" s="575"/>
      <c r="F42" s="575"/>
      <c r="G42" s="575"/>
      <c r="H42" s="575"/>
      <c r="I42" s="575"/>
      <c r="J42" s="575"/>
      <c r="K42" s="575"/>
    </row>
    <row r="43" spans="3:11">
      <c r="C43" s="575"/>
      <c r="D43" s="575"/>
      <c r="E43" s="575"/>
      <c r="F43" s="575"/>
      <c r="G43" s="575"/>
      <c r="H43" s="575"/>
      <c r="I43" s="575"/>
      <c r="J43" s="575"/>
      <c r="K43" s="575"/>
    </row>
    <row r="44" spans="3:11">
      <c r="C44" s="575"/>
      <c r="D44" s="575"/>
      <c r="E44" s="575"/>
      <c r="F44" s="575"/>
      <c r="G44" s="575"/>
      <c r="H44" s="575"/>
      <c r="I44" s="575"/>
      <c r="J44" s="575"/>
      <c r="K44" s="575"/>
    </row>
    <row r="45" spans="3:11">
      <c r="C45" s="575"/>
      <c r="D45" s="575"/>
      <c r="E45" s="575"/>
      <c r="F45" s="575"/>
      <c r="G45" s="575"/>
      <c r="H45" s="575"/>
      <c r="I45" s="575"/>
      <c r="J45" s="575"/>
      <c r="K45" s="575"/>
    </row>
    <row r="46" spans="3:11">
      <c r="C46" s="575"/>
      <c r="D46" s="575"/>
      <c r="E46" s="575"/>
      <c r="F46" s="575"/>
      <c r="G46" s="575"/>
      <c r="H46" s="575"/>
      <c r="I46" s="575"/>
      <c r="J46" s="575"/>
      <c r="K46" s="575"/>
    </row>
    <row r="47" spans="3:11">
      <c r="C47" s="575"/>
      <c r="D47" s="575"/>
      <c r="E47" s="575"/>
      <c r="F47" s="575"/>
      <c r="G47" s="575"/>
      <c r="H47" s="575"/>
      <c r="I47" s="575"/>
      <c r="J47" s="575"/>
      <c r="K47" s="575"/>
    </row>
    <row r="48" spans="3:11">
      <c r="C48" s="575"/>
      <c r="D48" s="575"/>
      <c r="E48" s="575"/>
      <c r="F48" s="575"/>
      <c r="G48" s="575"/>
      <c r="H48" s="575"/>
      <c r="I48" s="575"/>
      <c r="J48" s="575"/>
      <c r="K48" s="575"/>
    </row>
    <row r="49" spans="3:11">
      <c r="C49" s="575"/>
      <c r="D49" s="575"/>
      <c r="E49" s="575"/>
      <c r="F49" s="575"/>
      <c r="G49" s="575"/>
      <c r="H49" s="575"/>
      <c r="I49" s="575"/>
      <c r="J49" s="575"/>
      <c r="K49" s="575"/>
    </row>
    <row r="50" spans="3:11">
      <c r="C50" s="575"/>
      <c r="D50" s="575"/>
      <c r="E50" s="575"/>
      <c r="F50" s="575"/>
      <c r="G50" s="575"/>
      <c r="H50" s="575"/>
      <c r="I50" s="575"/>
      <c r="J50" s="575"/>
      <c r="K50" s="575"/>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9"/>
  </cols>
  <sheetData>
    <row r="1" spans="1:14">
      <c r="A1" s="4" t="s">
        <v>30</v>
      </c>
      <c r="B1" s="3" t="str">
        <f>'Info '!C2</f>
        <v>JSC Cartu Bank</v>
      </c>
    </row>
    <row r="2" spans="1:14" ht="14.25" customHeight="1">
      <c r="A2" s="4" t="s">
        <v>31</v>
      </c>
      <c r="B2" s="640">
        <f>'1. key ratios '!B2</f>
        <v>45199</v>
      </c>
    </row>
    <row r="3" spans="1:14" ht="14.25" customHeight="1"/>
    <row r="4" spans="1:14" ht="13.5" thickBot="1">
      <c r="A4" s="4" t="s">
        <v>162</v>
      </c>
      <c r="B4" s="155" t="s">
        <v>28</v>
      </c>
    </row>
    <row r="5" spans="1:14" s="107" customFormat="1">
      <c r="A5" s="103"/>
      <c r="B5" s="104"/>
      <c r="C5" s="105" t="s">
        <v>0</v>
      </c>
      <c r="D5" s="105" t="s">
        <v>1</v>
      </c>
      <c r="E5" s="105" t="s">
        <v>2</v>
      </c>
      <c r="F5" s="105" t="s">
        <v>3</v>
      </c>
      <c r="G5" s="105" t="s">
        <v>4</v>
      </c>
      <c r="H5" s="105" t="s">
        <v>5</v>
      </c>
      <c r="I5" s="105" t="s">
        <v>8</v>
      </c>
      <c r="J5" s="105" t="s">
        <v>9</v>
      </c>
      <c r="K5" s="105" t="s">
        <v>10</v>
      </c>
      <c r="L5" s="105" t="s">
        <v>11</v>
      </c>
      <c r="M5" s="105" t="s">
        <v>12</v>
      </c>
      <c r="N5" s="106" t="s">
        <v>13</v>
      </c>
    </row>
    <row r="6" spans="1:14" ht="25.5">
      <c r="A6" s="108"/>
      <c r="B6" s="109"/>
      <c r="C6" s="110" t="s">
        <v>161</v>
      </c>
      <c r="D6" s="111" t="s">
        <v>160</v>
      </c>
      <c r="E6" s="112" t="s">
        <v>159</v>
      </c>
      <c r="F6" s="113">
        <v>0</v>
      </c>
      <c r="G6" s="113">
        <v>0.2</v>
      </c>
      <c r="H6" s="113">
        <v>0.35</v>
      </c>
      <c r="I6" s="113">
        <v>0.5</v>
      </c>
      <c r="J6" s="113">
        <v>0.75</v>
      </c>
      <c r="K6" s="113">
        <v>1</v>
      </c>
      <c r="L6" s="113">
        <v>1.5</v>
      </c>
      <c r="M6" s="113">
        <v>2.5</v>
      </c>
      <c r="N6" s="154" t="s">
        <v>168</v>
      </c>
    </row>
    <row r="7" spans="1:14" ht="15">
      <c r="A7" s="114">
        <v>1</v>
      </c>
      <c r="B7" s="115" t="s">
        <v>158</v>
      </c>
      <c r="C7" s="116">
        <f>SUM(C8:C13)</f>
        <v>0</v>
      </c>
      <c r="D7" s="109"/>
      <c r="E7" s="117">
        <f t="shared" ref="E7:M7" si="0">SUM(E8:E13)</f>
        <v>0</v>
      </c>
      <c r="F7" s="118">
        <f>SUM(F8:F13)</f>
        <v>0</v>
      </c>
      <c r="G7" s="118">
        <f t="shared" si="0"/>
        <v>0</v>
      </c>
      <c r="H7" s="118">
        <f t="shared" si="0"/>
        <v>0</v>
      </c>
      <c r="I7" s="118">
        <f t="shared" si="0"/>
        <v>0</v>
      </c>
      <c r="J7" s="118">
        <f t="shared" si="0"/>
        <v>0</v>
      </c>
      <c r="K7" s="118">
        <f t="shared" si="0"/>
        <v>0</v>
      </c>
      <c r="L7" s="118">
        <f t="shared" si="0"/>
        <v>0</v>
      </c>
      <c r="M7" s="118">
        <f t="shared" si="0"/>
        <v>0</v>
      </c>
      <c r="N7" s="119">
        <f>SUM(N8:N13)</f>
        <v>0</v>
      </c>
    </row>
    <row r="8" spans="1:14" ht="14.25">
      <c r="A8" s="114">
        <v>1.1000000000000001</v>
      </c>
      <c r="B8" s="120" t="s">
        <v>156</v>
      </c>
      <c r="C8" s="118">
        <v>0</v>
      </c>
      <c r="D8" s="121">
        <v>0.02</v>
      </c>
      <c r="E8" s="117">
        <f>C8*D8</f>
        <v>0</v>
      </c>
      <c r="F8" s="118"/>
      <c r="G8" s="118"/>
      <c r="H8" s="118"/>
      <c r="I8" s="118"/>
      <c r="J8" s="118"/>
      <c r="K8" s="118"/>
      <c r="L8" s="118"/>
      <c r="M8" s="118"/>
      <c r="N8" s="119">
        <f>SUMPRODUCT($F$6:$M$6,F8:M8)</f>
        <v>0</v>
      </c>
    </row>
    <row r="9" spans="1:14" ht="14.25">
      <c r="A9" s="114">
        <v>1.2</v>
      </c>
      <c r="B9" s="120" t="s">
        <v>155</v>
      </c>
      <c r="C9" s="118">
        <v>0</v>
      </c>
      <c r="D9" s="121">
        <v>0.05</v>
      </c>
      <c r="E9" s="117">
        <f>C9*D9</f>
        <v>0</v>
      </c>
      <c r="F9" s="118"/>
      <c r="G9" s="118"/>
      <c r="H9" s="118"/>
      <c r="I9" s="118"/>
      <c r="J9" s="118"/>
      <c r="K9" s="118"/>
      <c r="L9" s="118"/>
      <c r="M9" s="118"/>
      <c r="N9" s="119">
        <f t="shared" ref="N9:N12" si="1">SUMPRODUCT($F$6:$M$6,F9:M9)</f>
        <v>0</v>
      </c>
    </row>
    <row r="10" spans="1:14" ht="14.25">
      <c r="A10" s="114">
        <v>1.3</v>
      </c>
      <c r="B10" s="120" t="s">
        <v>154</v>
      </c>
      <c r="C10" s="118">
        <v>0</v>
      </c>
      <c r="D10" s="121">
        <v>0.08</v>
      </c>
      <c r="E10" s="117">
        <f>C10*D10</f>
        <v>0</v>
      </c>
      <c r="F10" s="118"/>
      <c r="G10" s="118"/>
      <c r="H10" s="118"/>
      <c r="I10" s="118"/>
      <c r="J10" s="118"/>
      <c r="K10" s="118"/>
      <c r="L10" s="118"/>
      <c r="M10" s="118"/>
      <c r="N10" s="119">
        <f>SUMPRODUCT($F$6:$M$6,F10:M10)</f>
        <v>0</v>
      </c>
    </row>
    <row r="11" spans="1:14" ht="14.25">
      <c r="A11" s="114">
        <v>1.4</v>
      </c>
      <c r="B11" s="120" t="s">
        <v>153</v>
      </c>
      <c r="C11" s="118">
        <v>0</v>
      </c>
      <c r="D11" s="121">
        <v>0.11</v>
      </c>
      <c r="E11" s="117">
        <f>C11*D11</f>
        <v>0</v>
      </c>
      <c r="F11" s="118"/>
      <c r="G11" s="118"/>
      <c r="H11" s="118"/>
      <c r="I11" s="118"/>
      <c r="J11" s="118"/>
      <c r="K11" s="118"/>
      <c r="L11" s="118"/>
      <c r="M11" s="118"/>
      <c r="N11" s="119">
        <f t="shared" si="1"/>
        <v>0</v>
      </c>
    </row>
    <row r="12" spans="1:14" ht="14.25">
      <c r="A12" s="114">
        <v>1.5</v>
      </c>
      <c r="B12" s="120" t="s">
        <v>152</v>
      </c>
      <c r="C12" s="118">
        <v>0</v>
      </c>
      <c r="D12" s="121">
        <v>0.14000000000000001</v>
      </c>
      <c r="E12" s="117">
        <f>C12*D12</f>
        <v>0</v>
      </c>
      <c r="F12" s="118"/>
      <c r="G12" s="118"/>
      <c r="H12" s="118"/>
      <c r="I12" s="118"/>
      <c r="J12" s="118"/>
      <c r="K12" s="118"/>
      <c r="L12" s="118"/>
      <c r="M12" s="118"/>
      <c r="N12" s="119">
        <f t="shared" si="1"/>
        <v>0</v>
      </c>
    </row>
    <row r="13" spans="1:14" ht="14.25">
      <c r="A13" s="114">
        <v>1.6</v>
      </c>
      <c r="B13" s="122" t="s">
        <v>151</v>
      </c>
      <c r="C13" s="118">
        <v>0</v>
      </c>
      <c r="D13" s="123"/>
      <c r="E13" s="118"/>
      <c r="F13" s="118"/>
      <c r="G13" s="118"/>
      <c r="H13" s="118"/>
      <c r="I13" s="118"/>
      <c r="J13" s="118"/>
      <c r="K13" s="118"/>
      <c r="L13" s="118"/>
      <c r="M13" s="118"/>
      <c r="N13" s="119">
        <f>SUMPRODUCT($F$6:$M$6,F13:M13)</f>
        <v>0</v>
      </c>
    </row>
    <row r="14" spans="1:14" ht="15">
      <c r="A14" s="114">
        <v>2</v>
      </c>
      <c r="B14" s="124" t="s">
        <v>157</v>
      </c>
      <c r="C14" s="116">
        <f>SUM(C15:C20)</f>
        <v>0</v>
      </c>
      <c r="D14" s="109"/>
      <c r="E14" s="117">
        <f t="shared" ref="E14:M14" si="2">SUM(E15:E20)</f>
        <v>0</v>
      </c>
      <c r="F14" s="118">
        <f t="shared" si="2"/>
        <v>0</v>
      </c>
      <c r="G14" s="118">
        <f t="shared" si="2"/>
        <v>0</v>
      </c>
      <c r="H14" s="118">
        <f t="shared" si="2"/>
        <v>0</v>
      </c>
      <c r="I14" s="118">
        <f t="shared" si="2"/>
        <v>0</v>
      </c>
      <c r="J14" s="118">
        <f t="shared" si="2"/>
        <v>0</v>
      </c>
      <c r="K14" s="118">
        <f t="shared" si="2"/>
        <v>0</v>
      </c>
      <c r="L14" s="118">
        <f t="shared" si="2"/>
        <v>0</v>
      </c>
      <c r="M14" s="118">
        <f t="shared" si="2"/>
        <v>0</v>
      </c>
      <c r="N14" s="119">
        <f>SUM(N15:N20)</f>
        <v>0</v>
      </c>
    </row>
    <row r="15" spans="1:14" ht="14.25">
      <c r="A15" s="114">
        <v>2.1</v>
      </c>
      <c r="B15" s="122" t="s">
        <v>156</v>
      </c>
      <c r="C15" s="118"/>
      <c r="D15" s="121">
        <v>5.0000000000000001E-3</v>
      </c>
      <c r="E15" s="117">
        <f>C15*D15</f>
        <v>0</v>
      </c>
      <c r="F15" s="118"/>
      <c r="G15" s="118"/>
      <c r="H15" s="118"/>
      <c r="I15" s="118"/>
      <c r="J15" s="118"/>
      <c r="K15" s="118"/>
      <c r="L15" s="118"/>
      <c r="M15" s="118"/>
      <c r="N15" s="119">
        <f>SUMPRODUCT($F$6:$M$6,F15:M15)</f>
        <v>0</v>
      </c>
    </row>
    <row r="16" spans="1:14" ht="14.25">
      <c r="A16" s="114">
        <v>2.2000000000000002</v>
      </c>
      <c r="B16" s="122" t="s">
        <v>155</v>
      </c>
      <c r="C16" s="118"/>
      <c r="D16" s="121">
        <v>0.01</v>
      </c>
      <c r="E16" s="117">
        <f>C16*D16</f>
        <v>0</v>
      </c>
      <c r="F16" s="118"/>
      <c r="G16" s="118"/>
      <c r="H16" s="118"/>
      <c r="I16" s="118"/>
      <c r="J16" s="118"/>
      <c r="K16" s="118"/>
      <c r="L16" s="118"/>
      <c r="M16" s="118"/>
      <c r="N16" s="119">
        <f t="shared" ref="N16:N20" si="3">SUMPRODUCT($F$6:$M$6,F16:M16)</f>
        <v>0</v>
      </c>
    </row>
    <row r="17" spans="1:14" ht="14.25">
      <c r="A17" s="114">
        <v>2.2999999999999998</v>
      </c>
      <c r="B17" s="122" t="s">
        <v>154</v>
      </c>
      <c r="C17" s="118"/>
      <c r="D17" s="121">
        <v>0.02</v>
      </c>
      <c r="E17" s="117">
        <f>C17*D17</f>
        <v>0</v>
      </c>
      <c r="F17" s="118"/>
      <c r="G17" s="118"/>
      <c r="H17" s="118"/>
      <c r="I17" s="118"/>
      <c r="J17" s="118"/>
      <c r="K17" s="118"/>
      <c r="L17" s="118"/>
      <c r="M17" s="118"/>
      <c r="N17" s="119">
        <f t="shared" si="3"/>
        <v>0</v>
      </c>
    </row>
    <row r="18" spans="1:14" ht="14.25">
      <c r="A18" s="114">
        <v>2.4</v>
      </c>
      <c r="B18" s="122" t="s">
        <v>153</v>
      </c>
      <c r="C18" s="118"/>
      <c r="D18" s="121">
        <v>0.03</v>
      </c>
      <c r="E18" s="117">
        <f>C18*D18</f>
        <v>0</v>
      </c>
      <c r="F18" s="118"/>
      <c r="G18" s="118"/>
      <c r="H18" s="118"/>
      <c r="I18" s="118"/>
      <c r="J18" s="118"/>
      <c r="K18" s="118"/>
      <c r="L18" s="118"/>
      <c r="M18" s="118"/>
      <c r="N18" s="119">
        <f t="shared" si="3"/>
        <v>0</v>
      </c>
    </row>
    <row r="19" spans="1:14" ht="14.25">
      <c r="A19" s="114">
        <v>2.5</v>
      </c>
      <c r="B19" s="122" t="s">
        <v>152</v>
      </c>
      <c r="C19" s="118"/>
      <c r="D19" s="121">
        <v>0.04</v>
      </c>
      <c r="E19" s="117">
        <f>C19*D19</f>
        <v>0</v>
      </c>
      <c r="F19" s="118"/>
      <c r="G19" s="118"/>
      <c r="H19" s="118"/>
      <c r="I19" s="118"/>
      <c r="J19" s="118"/>
      <c r="K19" s="118"/>
      <c r="L19" s="118"/>
      <c r="M19" s="118"/>
      <c r="N19" s="119">
        <f t="shared" si="3"/>
        <v>0</v>
      </c>
    </row>
    <row r="20" spans="1:14" ht="14.25">
      <c r="A20" s="114">
        <v>2.6</v>
      </c>
      <c r="B20" s="122" t="s">
        <v>151</v>
      </c>
      <c r="C20" s="118"/>
      <c r="D20" s="123"/>
      <c r="E20" s="125"/>
      <c r="F20" s="118"/>
      <c r="G20" s="118"/>
      <c r="H20" s="118"/>
      <c r="I20" s="118"/>
      <c r="J20" s="118"/>
      <c r="K20" s="118"/>
      <c r="L20" s="118"/>
      <c r="M20" s="118"/>
      <c r="N20" s="119">
        <f t="shared" si="3"/>
        <v>0</v>
      </c>
    </row>
    <row r="21" spans="1:14" ht="15.75" thickBot="1">
      <c r="A21" s="126"/>
      <c r="B21" s="127" t="s">
        <v>64</v>
      </c>
      <c r="C21" s="102">
        <f>C14+C7</f>
        <v>0</v>
      </c>
      <c r="D21" s="128"/>
      <c r="E21" s="129">
        <f>E14+E7</f>
        <v>0</v>
      </c>
      <c r="F21" s="130">
        <f>F7+F14</f>
        <v>0</v>
      </c>
      <c r="G21" s="130">
        <f t="shared" ref="G21:L21" si="4">G7+G14</f>
        <v>0</v>
      </c>
      <c r="H21" s="130">
        <f t="shared" si="4"/>
        <v>0</v>
      </c>
      <c r="I21" s="130">
        <f t="shared" si="4"/>
        <v>0</v>
      </c>
      <c r="J21" s="130">
        <f t="shared" si="4"/>
        <v>0</v>
      </c>
      <c r="K21" s="130">
        <f t="shared" si="4"/>
        <v>0</v>
      </c>
      <c r="L21" s="130">
        <f t="shared" si="4"/>
        <v>0</v>
      </c>
      <c r="M21" s="130">
        <f>M7+M14</f>
        <v>0</v>
      </c>
      <c r="N21" s="131">
        <f>N14+N7</f>
        <v>0</v>
      </c>
    </row>
    <row r="22" spans="1:14">
      <c r="E22" s="132"/>
      <c r="F22" s="132"/>
      <c r="G22" s="132"/>
      <c r="H22" s="132"/>
      <c r="I22" s="132"/>
      <c r="J22" s="132"/>
      <c r="K22" s="132"/>
      <c r="L22" s="132"/>
      <c r="M22" s="132"/>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3"/>
  <sheetViews>
    <sheetView zoomScale="90" zoomScaleNormal="90" workbookViewId="0"/>
  </sheetViews>
  <sheetFormatPr defaultRowHeight="15"/>
  <cols>
    <col min="1" max="1" width="11.42578125" customWidth="1"/>
    <col min="2" max="2" width="76.85546875" style="250" customWidth="1"/>
    <col min="3" max="3" width="22.85546875" customWidth="1"/>
    <col min="6" max="6" width="15.7109375" bestFit="1" customWidth="1"/>
  </cols>
  <sheetData>
    <row r="1" spans="1:6">
      <c r="A1" s="2" t="s">
        <v>30</v>
      </c>
      <c r="B1" s="3" t="str">
        <f>'Info '!C2</f>
        <v>JSC Cartu Bank</v>
      </c>
    </row>
    <row r="2" spans="1:6">
      <c r="A2" s="2" t="s">
        <v>31</v>
      </c>
      <c r="B2" s="640">
        <f>'1. key ratios '!B2</f>
        <v>45199</v>
      </c>
    </row>
    <row r="3" spans="1:6">
      <c r="A3" s="4"/>
      <c r="B3"/>
    </row>
    <row r="4" spans="1:6">
      <c r="A4" s="4" t="s">
        <v>308</v>
      </c>
      <c r="B4" t="s">
        <v>309</v>
      </c>
    </row>
    <row r="5" spans="1:6">
      <c r="A5" s="251" t="s">
        <v>310</v>
      </c>
      <c r="B5" s="252"/>
      <c r="C5" s="253"/>
    </row>
    <row r="6" spans="1:6" ht="24">
      <c r="A6" s="254">
        <v>1</v>
      </c>
      <c r="B6" s="255" t="s">
        <v>361</v>
      </c>
      <c r="C6" s="256">
        <v>1781610776.4792979</v>
      </c>
      <c r="E6" s="528"/>
      <c r="F6" s="528"/>
    </row>
    <row r="7" spans="1:6">
      <c r="A7" s="254">
        <v>2</v>
      </c>
      <c r="B7" s="255" t="s">
        <v>311</v>
      </c>
      <c r="C7" s="256">
        <v>-5151745.8757238109</v>
      </c>
      <c r="E7" s="528"/>
      <c r="F7" s="528"/>
    </row>
    <row r="8" spans="1:6" ht="24">
      <c r="A8" s="257">
        <v>3</v>
      </c>
      <c r="B8" s="258" t="s">
        <v>312</v>
      </c>
      <c r="C8" s="256">
        <f>C6+C7</f>
        <v>1776459030.603574</v>
      </c>
      <c r="E8" s="528"/>
      <c r="F8" s="528"/>
    </row>
    <row r="9" spans="1:6">
      <c r="A9" s="251" t="s">
        <v>313</v>
      </c>
      <c r="B9" s="252"/>
      <c r="C9" s="259"/>
      <c r="E9" s="528"/>
      <c r="F9" s="528"/>
    </row>
    <row r="10" spans="1:6" ht="24">
      <c r="A10" s="260">
        <v>4</v>
      </c>
      <c r="B10" s="261" t="s">
        <v>314</v>
      </c>
      <c r="C10" s="256"/>
      <c r="E10" s="528"/>
      <c r="F10" s="528"/>
    </row>
    <row r="11" spans="1:6">
      <c r="A11" s="260">
        <v>5</v>
      </c>
      <c r="B11" s="262" t="s">
        <v>315</v>
      </c>
      <c r="C11" s="256"/>
      <c r="E11" s="528"/>
      <c r="F11" s="528"/>
    </row>
    <row r="12" spans="1:6">
      <c r="A12" s="260" t="s">
        <v>316</v>
      </c>
      <c r="B12" s="262" t="s">
        <v>317</v>
      </c>
      <c r="C12" s="256"/>
      <c r="E12" s="528"/>
      <c r="F12" s="528"/>
    </row>
    <row r="13" spans="1:6" ht="24">
      <c r="A13" s="263">
        <v>6</v>
      </c>
      <c r="B13" s="261" t="s">
        <v>318</v>
      </c>
      <c r="C13" s="256"/>
      <c r="E13" s="528"/>
      <c r="F13" s="528"/>
    </row>
    <row r="14" spans="1:6">
      <c r="A14" s="263">
        <v>7</v>
      </c>
      <c r="B14" s="264" t="s">
        <v>319</v>
      </c>
      <c r="C14" s="256"/>
      <c r="E14" s="528"/>
      <c r="F14" s="528"/>
    </row>
    <row r="15" spans="1:6">
      <c r="A15" s="265">
        <v>8</v>
      </c>
      <c r="B15" s="266" t="s">
        <v>320</v>
      </c>
      <c r="C15" s="256"/>
      <c r="E15" s="528"/>
      <c r="F15" s="528"/>
    </row>
    <row r="16" spans="1:6">
      <c r="A16" s="263">
        <v>9</v>
      </c>
      <c r="B16" s="264" t="s">
        <v>321</v>
      </c>
      <c r="C16" s="256"/>
      <c r="E16" s="528"/>
      <c r="F16" s="528"/>
    </row>
    <row r="17" spans="1:6">
      <c r="A17" s="263">
        <v>10</v>
      </c>
      <c r="B17" s="264" t="s">
        <v>322</v>
      </c>
      <c r="C17" s="256"/>
      <c r="E17" s="528"/>
      <c r="F17" s="528"/>
    </row>
    <row r="18" spans="1:6">
      <c r="A18" s="267">
        <v>11</v>
      </c>
      <c r="B18" s="268" t="s">
        <v>323</v>
      </c>
      <c r="C18" s="269">
        <f>SUM(C10:C17)</f>
        <v>0</v>
      </c>
      <c r="E18" s="528"/>
      <c r="F18" s="528"/>
    </row>
    <row r="19" spans="1:6">
      <c r="A19" s="270" t="s">
        <v>324</v>
      </c>
      <c r="B19" s="271"/>
      <c r="C19" s="272"/>
      <c r="E19" s="528"/>
      <c r="F19" s="528"/>
    </row>
    <row r="20" spans="1:6" ht="24">
      <c r="A20" s="273">
        <v>12</v>
      </c>
      <c r="B20" s="261" t="s">
        <v>325</v>
      </c>
      <c r="C20" s="256"/>
      <c r="E20" s="528"/>
      <c r="F20" s="528"/>
    </row>
    <row r="21" spans="1:6">
      <c r="A21" s="273">
        <v>13</v>
      </c>
      <c r="B21" s="261" t="s">
        <v>326</v>
      </c>
      <c r="C21" s="256"/>
      <c r="E21" s="528"/>
      <c r="F21" s="528"/>
    </row>
    <row r="22" spans="1:6">
      <c r="A22" s="273">
        <v>14</v>
      </c>
      <c r="B22" s="261" t="s">
        <v>327</v>
      </c>
      <c r="C22" s="256"/>
      <c r="E22" s="528"/>
      <c r="F22" s="528"/>
    </row>
    <row r="23" spans="1:6" ht="24">
      <c r="A23" s="273" t="s">
        <v>328</v>
      </c>
      <c r="B23" s="261" t="s">
        <v>329</v>
      </c>
      <c r="C23" s="256"/>
      <c r="E23" s="528"/>
      <c r="F23" s="528"/>
    </row>
    <row r="24" spans="1:6">
      <c r="A24" s="273">
        <v>15</v>
      </c>
      <c r="B24" s="261" t="s">
        <v>330</v>
      </c>
      <c r="C24" s="256"/>
      <c r="E24" s="528"/>
      <c r="F24" s="528"/>
    </row>
    <row r="25" spans="1:6">
      <c r="A25" s="273" t="s">
        <v>331</v>
      </c>
      <c r="B25" s="261" t="s">
        <v>332</v>
      </c>
      <c r="C25" s="256"/>
      <c r="E25" s="528"/>
      <c r="F25" s="528"/>
    </row>
    <row r="26" spans="1:6">
      <c r="A26" s="274">
        <v>16</v>
      </c>
      <c r="B26" s="275" t="s">
        <v>333</v>
      </c>
      <c r="C26" s="269">
        <f>SUM(C20:C25)</f>
        <v>0</v>
      </c>
      <c r="E26" s="528"/>
      <c r="F26" s="528"/>
    </row>
    <row r="27" spans="1:6">
      <c r="A27" s="251" t="s">
        <v>334</v>
      </c>
      <c r="B27" s="252"/>
      <c r="C27" s="259"/>
      <c r="E27" s="528"/>
      <c r="F27" s="528"/>
    </row>
    <row r="28" spans="1:6">
      <c r="A28" s="276">
        <v>17</v>
      </c>
      <c r="B28" s="262" t="s">
        <v>335</v>
      </c>
      <c r="C28" s="256">
        <v>111982284.48884557</v>
      </c>
      <c r="E28" s="528"/>
      <c r="F28" s="528"/>
    </row>
    <row r="29" spans="1:6">
      <c r="A29" s="276">
        <v>18</v>
      </c>
      <c r="B29" s="262" t="s">
        <v>336</v>
      </c>
      <c r="C29" s="256">
        <v>-51027169.976041667</v>
      </c>
      <c r="E29" s="528"/>
      <c r="F29" s="528"/>
    </row>
    <row r="30" spans="1:6">
      <c r="A30" s="274">
        <v>19</v>
      </c>
      <c r="B30" s="275" t="s">
        <v>337</v>
      </c>
      <c r="C30" s="269">
        <f>C28+C29</f>
        <v>60955114.512803905</v>
      </c>
      <c r="E30" s="528"/>
      <c r="F30" s="528"/>
    </row>
    <row r="31" spans="1:6">
      <c r="A31" s="251" t="s">
        <v>338</v>
      </c>
      <c r="B31" s="252"/>
      <c r="C31" s="259"/>
      <c r="E31" s="528"/>
      <c r="F31" s="528"/>
    </row>
    <row r="32" spans="1:6" ht="24">
      <c r="A32" s="276" t="s">
        <v>339</v>
      </c>
      <c r="B32" s="261" t="s">
        <v>340</v>
      </c>
      <c r="C32" s="277"/>
      <c r="E32" s="528"/>
      <c r="F32" s="528"/>
    </row>
    <row r="33" spans="1:6">
      <c r="A33" s="276" t="s">
        <v>341</v>
      </c>
      <c r="B33" s="262" t="s">
        <v>342</v>
      </c>
      <c r="C33" s="277"/>
      <c r="E33" s="528"/>
      <c r="F33" s="528"/>
    </row>
    <row r="34" spans="1:6">
      <c r="A34" s="251" t="s">
        <v>343</v>
      </c>
      <c r="B34" s="252"/>
      <c r="C34" s="259"/>
      <c r="E34" s="528"/>
      <c r="F34" s="528"/>
    </row>
    <row r="35" spans="1:6">
      <c r="A35" s="278">
        <v>20</v>
      </c>
      <c r="B35" s="279" t="s">
        <v>344</v>
      </c>
      <c r="C35" s="269">
        <v>447853293.6233415</v>
      </c>
      <c r="E35" s="528"/>
      <c r="F35" s="528"/>
    </row>
    <row r="36" spans="1:6">
      <c r="A36" s="274">
        <v>21</v>
      </c>
      <c r="B36" s="275" t="s">
        <v>345</v>
      </c>
      <c r="C36" s="269">
        <f>C8+C18+C26+C30</f>
        <v>1837414145.1163778</v>
      </c>
      <c r="E36" s="528"/>
      <c r="F36" s="528"/>
    </row>
    <row r="37" spans="1:6">
      <c r="A37" s="251" t="s">
        <v>346</v>
      </c>
      <c r="B37" s="252"/>
      <c r="C37" s="259"/>
      <c r="E37" s="528"/>
      <c r="F37" s="528"/>
    </row>
    <row r="38" spans="1:6">
      <c r="A38" s="274">
        <v>22</v>
      </c>
      <c r="B38" s="275" t="s">
        <v>346</v>
      </c>
      <c r="C38" s="595">
        <f t="shared" ref="C38" si="0">C35/C36</f>
        <v>0.24374107210052823</v>
      </c>
      <c r="E38" s="528"/>
      <c r="F38" s="528"/>
    </row>
    <row r="39" spans="1:6">
      <c r="A39" s="251" t="s">
        <v>347</v>
      </c>
      <c r="B39" s="252"/>
      <c r="C39" s="259"/>
      <c r="F39" s="528"/>
    </row>
    <row r="40" spans="1:6">
      <c r="A40" s="280" t="s">
        <v>348</v>
      </c>
      <c r="B40" s="261" t="s">
        <v>349</v>
      </c>
      <c r="C40" s="277"/>
      <c r="F40" s="528"/>
    </row>
    <row r="41" spans="1:6" ht="24">
      <c r="A41" s="281" t="s">
        <v>350</v>
      </c>
      <c r="B41" s="255" t="s">
        <v>351</v>
      </c>
      <c r="C41" s="277"/>
      <c r="F41" s="528"/>
    </row>
    <row r="43" spans="1:6">
      <c r="B43" s="250"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2"/>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61"/>
    <col min="2" max="2" width="82.5703125" style="168" customWidth="1"/>
    <col min="3" max="7" width="17.5703125" style="161" customWidth="1"/>
    <col min="9" max="12" width="14" bestFit="1" customWidth="1"/>
    <col min="13" max="13" width="15.7109375" bestFit="1" customWidth="1"/>
  </cols>
  <sheetData>
    <row r="1" spans="1:13">
      <c r="A1" s="161" t="s">
        <v>30</v>
      </c>
      <c r="B1" s="3" t="str">
        <f>'Info '!C2</f>
        <v>JSC Cartu Bank</v>
      </c>
    </row>
    <row r="2" spans="1:13">
      <c r="A2" s="161" t="s">
        <v>31</v>
      </c>
      <c r="B2" s="640">
        <f>'1. key ratios '!B2</f>
        <v>45199</v>
      </c>
    </row>
    <row r="4" spans="1:13" ht="15.75" thickBot="1">
      <c r="A4" s="161" t="s">
        <v>412</v>
      </c>
      <c r="B4" s="314" t="s">
        <v>373</v>
      </c>
    </row>
    <row r="5" spans="1:13">
      <c r="A5" s="315"/>
      <c r="B5" s="316"/>
      <c r="C5" s="758" t="s">
        <v>374</v>
      </c>
      <c r="D5" s="758"/>
      <c r="E5" s="758"/>
      <c r="F5" s="758"/>
      <c r="G5" s="759" t="s">
        <v>375</v>
      </c>
    </row>
    <row r="6" spans="1:13">
      <c r="A6" s="317"/>
      <c r="B6" s="318"/>
      <c r="C6" s="319" t="s">
        <v>376</v>
      </c>
      <c r="D6" s="319" t="s">
        <v>377</v>
      </c>
      <c r="E6" s="319" t="s">
        <v>378</v>
      </c>
      <c r="F6" s="319" t="s">
        <v>379</v>
      </c>
      <c r="G6" s="760"/>
    </row>
    <row r="7" spans="1:13">
      <c r="A7" s="320"/>
      <c r="B7" s="321" t="s">
        <v>380</v>
      </c>
      <c r="C7" s="322"/>
      <c r="D7" s="322"/>
      <c r="E7" s="322"/>
      <c r="F7" s="322"/>
      <c r="G7" s="323"/>
    </row>
    <row r="8" spans="1:13">
      <c r="A8" s="324">
        <v>1</v>
      </c>
      <c r="B8" s="325" t="s">
        <v>381</v>
      </c>
      <c r="C8" s="684">
        <f>SUM(C9:C10)</f>
        <v>399384541.46334147</v>
      </c>
      <c r="D8" s="684">
        <f>SUM(D9:D10)</f>
        <v>0</v>
      </c>
      <c r="E8" s="684">
        <f>SUM(E9:E10)</f>
        <v>0</v>
      </c>
      <c r="F8" s="684">
        <f>SUM(F9:F10)</f>
        <v>201486237.74629998</v>
      </c>
      <c r="G8" s="685">
        <f>SUM(G9:G10)</f>
        <v>600870779.20964146</v>
      </c>
      <c r="I8" s="528"/>
      <c r="J8" s="528"/>
      <c r="K8" s="528"/>
      <c r="L8" s="528"/>
      <c r="M8" s="528"/>
    </row>
    <row r="9" spans="1:13">
      <c r="A9" s="324">
        <v>2</v>
      </c>
      <c r="B9" s="326" t="s">
        <v>382</v>
      </c>
      <c r="C9" s="684">
        <v>399384541.46334147</v>
      </c>
      <c r="D9" s="684"/>
      <c r="E9" s="684"/>
      <c r="F9" s="684">
        <v>74180432.159999996</v>
      </c>
      <c r="G9" s="685">
        <v>473564973.62334144</v>
      </c>
      <c r="I9" s="528"/>
      <c r="J9" s="528"/>
      <c r="K9" s="528"/>
      <c r="L9" s="528"/>
      <c r="M9" s="528"/>
    </row>
    <row r="10" spans="1:13">
      <c r="A10" s="324">
        <v>3</v>
      </c>
      <c r="B10" s="326" t="s">
        <v>383</v>
      </c>
      <c r="C10" s="686"/>
      <c r="D10" s="686"/>
      <c r="E10" s="686"/>
      <c r="F10" s="684">
        <v>127305805.58629999</v>
      </c>
      <c r="G10" s="685">
        <v>127305805.58629999</v>
      </c>
      <c r="I10" s="528"/>
      <c r="J10" s="528"/>
      <c r="K10" s="528"/>
      <c r="L10" s="528"/>
      <c r="M10" s="528"/>
    </row>
    <row r="11" spans="1:13" ht="14.45" customHeight="1">
      <c r="A11" s="324">
        <v>4</v>
      </c>
      <c r="B11" s="325" t="s">
        <v>384</v>
      </c>
      <c r="C11" s="684">
        <f t="shared" ref="C11:F11" si="0">SUM(C12:C13)</f>
        <v>103249515.72259997</v>
      </c>
      <c r="D11" s="684">
        <f t="shared" si="0"/>
        <v>147543644.40799999</v>
      </c>
      <c r="E11" s="684">
        <f t="shared" si="0"/>
        <v>55571447.081299998</v>
      </c>
      <c r="F11" s="684">
        <f t="shared" si="0"/>
        <v>0</v>
      </c>
      <c r="G11" s="685">
        <f>SUM(G12:G13)</f>
        <v>275355240.70915496</v>
      </c>
      <c r="I11" s="528"/>
      <c r="J11" s="528"/>
      <c r="K11" s="528"/>
      <c r="L11" s="528"/>
      <c r="M11" s="528"/>
    </row>
    <row r="12" spans="1:13">
      <c r="A12" s="324">
        <v>5</v>
      </c>
      <c r="B12" s="326" t="s">
        <v>385</v>
      </c>
      <c r="C12" s="684">
        <v>71496943.079899967</v>
      </c>
      <c r="D12" s="684">
        <v>146056113.12369999</v>
      </c>
      <c r="E12" s="684">
        <v>53942359.581299998</v>
      </c>
      <c r="F12" s="684"/>
      <c r="G12" s="685">
        <v>257920644.99565494</v>
      </c>
      <c r="I12" s="528"/>
      <c r="J12" s="528"/>
      <c r="K12" s="528"/>
      <c r="L12" s="528"/>
      <c r="M12" s="528"/>
    </row>
    <row r="13" spans="1:13">
      <c r="A13" s="324">
        <v>6</v>
      </c>
      <c r="B13" s="326" t="s">
        <v>386</v>
      </c>
      <c r="C13" s="684">
        <v>31752572.642700002</v>
      </c>
      <c r="D13" s="684">
        <v>1487531.2843000002</v>
      </c>
      <c r="E13" s="684">
        <v>1629087.5</v>
      </c>
      <c r="F13" s="684"/>
      <c r="G13" s="685">
        <v>17434595.713500001</v>
      </c>
      <c r="I13" s="528"/>
      <c r="J13" s="528"/>
      <c r="K13" s="528"/>
      <c r="L13" s="528"/>
      <c r="M13" s="528"/>
    </row>
    <row r="14" spans="1:13">
      <c r="A14" s="324">
        <v>7</v>
      </c>
      <c r="B14" s="325" t="s">
        <v>387</v>
      </c>
      <c r="C14" s="684">
        <f t="shared" ref="C14:F14" si="1">SUM(C15:C16)</f>
        <v>419299640.48869991</v>
      </c>
      <c r="D14" s="684">
        <f t="shared" si="1"/>
        <v>273314107.08209997</v>
      </c>
      <c r="E14" s="684">
        <f t="shared" si="1"/>
        <v>64356894.173999995</v>
      </c>
      <c r="F14" s="684">
        <f t="shared" si="1"/>
        <v>0</v>
      </c>
      <c r="G14" s="685">
        <f>SUM(G15:G16)</f>
        <v>372322491.41599995</v>
      </c>
      <c r="I14" s="528"/>
      <c r="J14" s="528"/>
      <c r="K14" s="528"/>
      <c r="L14" s="528"/>
      <c r="M14" s="528"/>
    </row>
    <row r="15" spans="1:13" ht="39">
      <c r="A15" s="324">
        <v>8</v>
      </c>
      <c r="B15" s="326" t="s">
        <v>388</v>
      </c>
      <c r="C15" s="684">
        <v>414727843.27589989</v>
      </c>
      <c r="D15" s="684">
        <v>265560245.38209999</v>
      </c>
      <c r="E15" s="684">
        <v>60055764.173999995</v>
      </c>
      <c r="F15" s="684"/>
      <c r="G15" s="685">
        <v>370171926.41599995</v>
      </c>
      <c r="I15" s="528"/>
      <c r="J15" s="528"/>
      <c r="K15" s="528"/>
      <c r="L15" s="528"/>
      <c r="M15" s="528"/>
    </row>
    <row r="16" spans="1:13" ht="26.25">
      <c r="A16" s="324">
        <v>9</v>
      </c>
      <c r="B16" s="326" t="s">
        <v>389</v>
      </c>
      <c r="C16" s="684">
        <v>4571797.2127999999</v>
      </c>
      <c r="D16" s="684">
        <v>7753861.7000000002</v>
      </c>
      <c r="E16" s="684">
        <v>4301130</v>
      </c>
      <c r="F16" s="684"/>
      <c r="G16" s="685">
        <v>2150565</v>
      </c>
      <c r="I16" s="528"/>
      <c r="J16" s="528"/>
      <c r="K16" s="528"/>
      <c r="L16" s="528"/>
      <c r="M16" s="528"/>
    </row>
    <row r="17" spans="1:13">
      <c r="A17" s="324">
        <v>10</v>
      </c>
      <c r="B17" s="325" t="s">
        <v>390</v>
      </c>
      <c r="C17" s="684">
        <v>0</v>
      </c>
      <c r="D17" s="684">
        <v>0</v>
      </c>
      <c r="E17" s="684">
        <v>0</v>
      </c>
      <c r="F17" s="684">
        <v>0</v>
      </c>
      <c r="G17" s="685">
        <v>0</v>
      </c>
      <c r="I17" s="528"/>
      <c r="J17" s="528"/>
      <c r="K17" s="528"/>
      <c r="L17" s="528"/>
      <c r="M17" s="528"/>
    </row>
    <row r="18" spans="1:13">
      <c r="A18" s="324">
        <v>11</v>
      </c>
      <c r="B18" s="325" t="s">
        <v>391</v>
      </c>
      <c r="C18" s="684">
        <f>SUM(C19:C20)</f>
        <v>0</v>
      </c>
      <c r="D18" s="684">
        <f t="shared" ref="D18:G18" si="2">SUM(D19:D20)</f>
        <v>107280820.62512708</v>
      </c>
      <c r="E18" s="684">
        <f t="shared" si="2"/>
        <v>2842014.2428788543</v>
      </c>
      <c r="F18" s="684">
        <f t="shared" si="2"/>
        <v>2126399.8739799261</v>
      </c>
      <c r="G18" s="685">
        <f t="shared" si="2"/>
        <v>0</v>
      </c>
      <c r="I18" s="528"/>
      <c r="J18" s="528"/>
      <c r="K18" s="528"/>
      <c r="L18" s="528"/>
      <c r="M18" s="528"/>
    </row>
    <row r="19" spans="1:13">
      <c r="A19" s="324">
        <v>12</v>
      </c>
      <c r="B19" s="326" t="s">
        <v>392</v>
      </c>
      <c r="C19" s="686"/>
      <c r="D19" s="684">
        <v>0</v>
      </c>
      <c r="E19" s="684">
        <v>0</v>
      </c>
      <c r="F19" s="684"/>
      <c r="G19" s="685">
        <v>0</v>
      </c>
      <c r="I19" s="528"/>
      <c r="J19" s="528"/>
      <c r="K19" s="528"/>
      <c r="L19" s="528"/>
      <c r="M19" s="528"/>
    </row>
    <row r="20" spans="1:13">
      <c r="A20" s="324">
        <v>13</v>
      </c>
      <c r="B20" s="326" t="s">
        <v>393</v>
      </c>
      <c r="C20" s="684">
        <v>0</v>
      </c>
      <c r="D20" s="684">
        <v>107280820.62512708</v>
      </c>
      <c r="E20" s="684">
        <v>2842014.2428788543</v>
      </c>
      <c r="F20" s="684">
        <v>2126399.8739799261</v>
      </c>
      <c r="G20" s="685">
        <v>0</v>
      </c>
      <c r="I20" s="528"/>
      <c r="J20" s="528"/>
      <c r="K20" s="528"/>
      <c r="L20" s="528"/>
      <c r="M20" s="528"/>
    </row>
    <row r="21" spans="1:13">
      <c r="A21" s="327">
        <v>14</v>
      </c>
      <c r="B21" s="328" t="s">
        <v>394</v>
      </c>
      <c r="C21" s="686"/>
      <c r="D21" s="686"/>
      <c r="E21" s="686"/>
      <c r="F21" s="686"/>
      <c r="G21" s="687">
        <f>SUM(G8,G11,G14,G17,G18)</f>
        <v>1248548511.3347964</v>
      </c>
      <c r="I21" s="528"/>
      <c r="J21" s="528"/>
      <c r="K21" s="528"/>
      <c r="L21" s="528"/>
      <c r="M21" s="528"/>
    </row>
    <row r="22" spans="1:13">
      <c r="A22" s="329"/>
      <c r="B22" s="330" t="s">
        <v>395</v>
      </c>
      <c r="C22" s="688"/>
      <c r="D22" s="688"/>
      <c r="E22" s="688"/>
      <c r="F22" s="688"/>
      <c r="G22" s="689"/>
      <c r="I22" s="528"/>
      <c r="J22" s="528"/>
      <c r="K22" s="528"/>
      <c r="L22" s="528"/>
      <c r="M22" s="528"/>
    </row>
    <row r="23" spans="1:13">
      <c r="A23" s="324">
        <v>15</v>
      </c>
      <c r="B23" s="325" t="s">
        <v>396</v>
      </c>
      <c r="C23" s="690">
        <v>812467925.02512789</v>
      </c>
      <c r="D23" s="690">
        <v>0</v>
      </c>
      <c r="E23" s="690">
        <v>0</v>
      </c>
      <c r="F23" s="690"/>
      <c r="G23" s="685">
        <v>25323319.184880309</v>
      </c>
      <c r="I23" s="528"/>
      <c r="J23" s="528"/>
      <c r="K23" s="528"/>
      <c r="L23" s="528"/>
      <c r="M23" s="528"/>
    </row>
    <row r="24" spans="1:13">
      <c r="A24" s="324">
        <v>16</v>
      </c>
      <c r="B24" s="325" t="s">
        <v>397</v>
      </c>
      <c r="C24" s="684">
        <f>SUM(C25:C27,C29,C31)</f>
        <v>7469989.1600000057</v>
      </c>
      <c r="D24" s="684">
        <f t="shared" ref="D24:G24" si="3">SUM(D25:D27,D29,D31)</f>
        <v>255261227.66310838</v>
      </c>
      <c r="E24" s="684">
        <f t="shared" si="3"/>
        <v>131132101.37774467</v>
      </c>
      <c r="F24" s="684">
        <f t="shared" si="3"/>
        <v>290050148.99616152</v>
      </c>
      <c r="G24" s="685">
        <f t="shared" si="3"/>
        <v>436168154.90559351</v>
      </c>
      <c r="I24" s="528"/>
      <c r="J24" s="528"/>
      <c r="K24" s="528"/>
      <c r="L24" s="528"/>
      <c r="M24" s="528"/>
    </row>
    <row r="25" spans="1:13">
      <c r="A25" s="324">
        <v>17</v>
      </c>
      <c r="B25" s="326" t="s">
        <v>398</v>
      </c>
      <c r="C25" s="684"/>
      <c r="D25" s="684">
        <v>0</v>
      </c>
      <c r="E25" s="684"/>
      <c r="F25" s="684"/>
      <c r="G25" s="685"/>
      <c r="I25" s="528"/>
      <c r="J25" s="528"/>
      <c r="K25" s="528"/>
      <c r="L25" s="528"/>
      <c r="M25" s="528"/>
    </row>
    <row r="26" spans="1:13" ht="26.25">
      <c r="A26" s="324">
        <v>18</v>
      </c>
      <c r="B26" s="326" t="s">
        <v>399</v>
      </c>
      <c r="C26" s="684">
        <v>7469989.1600000057</v>
      </c>
      <c r="D26" s="684">
        <v>13404670.387343725</v>
      </c>
      <c r="E26" s="684">
        <v>0</v>
      </c>
      <c r="F26" s="684">
        <v>0</v>
      </c>
      <c r="G26" s="685">
        <v>3131198.9321015594</v>
      </c>
      <c r="I26" s="528"/>
      <c r="J26" s="528"/>
      <c r="K26" s="528"/>
      <c r="L26" s="528"/>
      <c r="M26" s="528"/>
    </row>
    <row r="27" spans="1:13">
      <c r="A27" s="324">
        <v>19</v>
      </c>
      <c r="B27" s="326" t="s">
        <v>400</v>
      </c>
      <c r="C27" s="684"/>
      <c r="D27" s="684">
        <v>237061211.79850456</v>
      </c>
      <c r="E27" s="684">
        <v>123342861.95168674</v>
      </c>
      <c r="F27" s="684">
        <v>257028431.31089941</v>
      </c>
      <c r="G27" s="685">
        <v>398676203.48936015</v>
      </c>
      <c r="I27" s="528"/>
      <c r="J27" s="528"/>
      <c r="K27" s="528"/>
      <c r="L27" s="528"/>
      <c r="M27" s="528"/>
    </row>
    <row r="28" spans="1:13">
      <c r="A28" s="324">
        <v>20</v>
      </c>
      <c r="B28" s="331" t="s">
        <v>401</v>
      </c>
      <c r="C28" s="684"/>
      <c r="D28" s="684"/>
      <c r="E28" s="684"/>
      <c r="F28" s="684"/>
      <c r="G28" s="685"/>
      <c r="I28" s="528"/>
      <c r="J28" s="528"/>
      <c r="K28" s="528"/>
      <c r="L28" s="528"/>
      <c r="M28" s="528"/>
    </row>
    <row r="29" spans="1:13">
      <c r="A29" s="324">
        <v>21</v>
      </c>
      <c r="B29" s="326" t="s">
        <v>402</v>
      </c>
      <c r="C29" s="684"/>
      <c r="D29" s="684">
        <v>4052023.9072600971</v>
      </c>
      <c r="E29" s="684">
        <v>7789239.4260579301</v>
      </c>
      <c r="F29" s="684">
        <v>26062970.094884269</v>
      </c>
      <c r="G29" s="685">
        <v>28074156.247310642</v>
      </c>
      <c r="I29" s="528"/>
      <c r="J29" s="528"/>
      <c r="K29" s="528"/>
      <c r="L29" s="528"/>
      <c r="M29" s="528"/>
    </row>
    <row r="30" spans="1:13">
      <c r="A30" s="324">
        <v>22</v>
      </c>
      <c r="B30" s="331" t="s">
        <v>401</v>
      </c>
      <c r="C30" s="684"/>
      <c r="D30" s="684"/>
      <c r="E30" s="684"/>
      <c r="F30" s="684"/>
      <c r="G30" s="685"/>
      <c r="I30" s="528"/>
      <c r="J30" s="528"/>
      <c r="K30" s="528"/>
      <c r="L30" s="528"/>
      <c r="M30" s="528"/>
    </row>
    <row r="31" spans="1:13">
      <c r="A31" s="324">
        <v>23</v>
      </c>
      <c r="B31" s="326" t="s">
        <v>403</v>
      </c>
      <c r="C31" s="684"/>
      <c r="D31" s="684">
        <v>743321.57</v>
      </c>
      <c r="E31" s="684">
        <v>0</v>
      </c>
      <c r="F31" s="684">
        <v>6958747.5903778831</v>
      </c>
      <c r="G31" s="685">
        <v>6286596.2368212007</v>
      </c>
      <c r="I31" s="528"/>
      <c r="J31" s="528"/>
      <c r="K31" s="528"/>
      <c r="L31" s="528"/>
      <c r="M31" s="528"/>
    </row>
    <row r="32" spans="1:13">
      <c r="A32" s="324">
        <v>24</v>
      </c>
      <c r="B32" s="325" t="s">
        <v>404</v>
      </c>
      <c r="C32" s="684"/>
      <c r="D32" s="684"/>
      <c r="E32" s="684"/>
      <c r="F32" s="684"/>
      <c r="G32" s="685"/>
      <c r="I32" s="528"/>
      <c r="J32" s="528"/>
      <c r="K32" s="528"/>
      <c r="L32" s="528"/>
      <c r="M32" s="528"/>
    </row>
    <row r="33" spans="1:13">
      <c r="A33" s="324">
        <v>25</v>
      </c>
      <c r="B33" s="325" t="s">
        <v>405</v>
      </c>
      <c r="C33" s="684">
        <f>SUM(C34:C35)</f>
        <v>0</v>
      </c>
      <c r="D33" s="684">
        <f>SUM(D34:D35)</f>
        <v>106762459.87290362</v>
      </c>
      <c r="E33" s="684">
        <f>SUM(E34:E35)</f>
        <v>27660572.142072618</v>
      </c>
      <c r="F33" s="684">
        <f>SUM(F34:F35)</f>
        <v>145665398.25117922</v>
      </c>
      <c r="G33" s="685">
        <f>SUM(G34:G35)</f>
        <v>255485773.44630861</v>
      </c>
      <c r="I33" s="528"/>
      <c r="J33" s="528"/>
      <c r="K33" s="528"/>
      <c r="L33" s="528"/>
      <c r="M33" s="528"/>
    </row>
    <row r="34" spans="1:13">
      <c r="A34" s="324">
        <v>26</v>
      </c>
      <c r="B34" s="326" t="s">
        <v>406</v>
      </c>
      <c r="C34" s="686"/>
      <c r="D34" s="684">
        <v>0</v>
      </c>
      <c r="E34" s="684">
        <v>0</v>
      </c>
      <c r="F34" s="684">
        <v>0</v>
      </c>
      <c r="G34" s="685">
        <v>0</v>
      </c>
      <c r="I34" s="528"/>
      <c r="J34" s="528"/>
      <c r="K34" s="528"/>
      <c r="L34" s="528"/>
      <c r="M34" s="528"/>
    </row>
    <row r="35" spans="1:13">
      <c r="A35" s="324">
        <v>27</v>
      </c>
      <c r="B35" s="326" t="s">
        <v>407</v>
      </c>
      <c r="C35" s="684"/>
      <c r="D35" s="684">
        <v>106762459.87290362</v>
      </c>
      <c r="E35" s="684">
        <v>27660572.142072618</v>
      </c>
      <c r="F35" s="684">
        <v>145665398.25117922</v>
      </c>
      <c r="G35" s="685">
        <v>255485773.44630861</v>
      </c>
      <c r="I35" s="528"/>
      <c r="J35" s="528"/>
      <c r="K35" s="528"/>
      <c r="L35" s="528"/>
      <c r="M35" s="528"/>
    </row>
    <row r="36" spans="1:13">
      <c r="A36" s="324">
        <v>28</v>
      </c>
      <c r="B36" s="325" t="s">
        <v>408</v>
      </c>
      <c r="C36" s="684"/>
      <c r="D36" s="684">
        <v>66943012.25653708</v>
      </c>
      <c r="E36" s="684">
        <v>27856192.057862539</v>
      </c>
      <c r="F36" s="684">
        <v>17183080.083832536</v>
      </c>
      <c r="G36" s="685">
        <v>10135332.075227551</v>
      </c>
      <c r="I36" s="528"/>
      <c r="J36" s="528"/>
      <c r="K36" s="528"/>
      <c r="L36" s="528"/>
      <c r="M36" s="528"/>
    </row>
    <row r="37" spans="1:13">
      <c r="A37" s="327">
        <v>29</v>
      </c>
      <c r="B37" s="328" t="s">
        <v>409</v>
      </c>
      <c r="C37" s="686"/>
      <c r="D37" s="686"/>
      <c r="E37" s="686"/>
      <c r="F37" s="686"/>
      <c r="G37" s="687">
        <f>SUM(G23:G24,G32:G33,G36)</f>
        <v>727112579.61201</v>
      </c>
      <c r="I37" s="528"/>
      <c r="J37" s="528"/>
      <c r="K37" s="528"/>
      <c r="L37" s="528"/>
      <c r="M37" s="528"/>
    </row>
    <row r="38" spans="1:13">
      <c r="A38" s="320"/>
      <c r="B38" s="332"/>
      <c r="C38" s="691"/>
      <c r="D38" s="691"/>
      <c r="E38" s="691"/>
      <c r="F38" s="691"/>
      <c r="G38" s="692"/>
      <c r="I38" s="528"/>
      <c r="J38" s="528"/>
      <c r="K38" s="528"/>
      <c r="L38" s="528"/>
      <c r="M38" s="528"/>
    </row>
    <row r="39" spans="1:13" ht="15.75" thickBot="1">
      <c r="A39" s="333">
        <v>30</v>
      </c>
      <c r="B39" s="334" t="s">
        <v>410</v>
      </c>
      <c r="C39" s="221"/>
      <c r="D39" s="222"/>
      <c r="E39" s="222"/>
      <c r="F39" s="223"/>
      <c r="G39" s="335">
        <f>IFERROR(G21/G37,0)</f>
        <v>1.7171323208312894</v>
      </c>
      <c r="I39" s="528"/>
      <c r="J39" s="528"/>
      <c r="K39" s="528"/>
      <c r="L39" s="528"/>
      <c r="M39" s="528"/>
    </row>
    <row r="42" spans="1:13" ht="39">
      <c r="B42" s="168"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3" bestFit="1" customWidth="1"/>
    <col min="2" max="2" width="86" style="3" customWidth="1"/>
    <col min="3" max="3" width="14.28515625" style="3" customWidth="1"/>
    <col min="4" max="4" width="14.5703125" style="4" customWidth="1"/>
    <col min="5" max="5" width="14.7109375" style="4" customWidth="1"/>
    <col min="6" max="6" width="14.42578125" style="4" customWidth="1"/>
    <col min="7" max="7" width="14" style="4" customWidth="1"/>
    <col min="8" max="8" width="6.7109375" style="5" customWidth="1"/>
    <col min="9" max="9" width="14.42578125" style="5" customWidth="1"/>
    <col min="10" max="12" width="16" style="5" customWidth="1"/>
    <col min="13" max="13" width="6.7109375" style="5" customWidth="1"/>
    <col min="14" max="16384" width="9.140625" style="5"/>
  </cols>
  <sheetData>
    <row r="1" spans="1:23">
      <c r="A1" s="2" t="s">
        <v>30</v>
      </c>
      <c r="B1" s="3" t="str">
        <f>'Info '!C2</f>
        <v>JSC Cartu Bank</v>
      </c>
    </row>
    <row r="2" spans="1:23">
      <c r="A2" s="2" t="s">
        <v>31</v>
      </c>
      <c r="B2" s="640">
        <v>45199</v>
      </c>
    </row>
    <row r="3" spans="1:23" ht="15" thickBot="1">
      <c r="A3" s="2"/>
    </row>
    <row r="4" spans="1:23" ht="15" customHeight="1" thickBot="1">
      <c r="A4" s="6" t="s">
        <v>93</v>
      </c>
      <c r="B4" s="7" t="s">
        <v>92</v>
      </c>
      <c r="C4" s="7"/>
      <c r="D4" s="695" t="s">
        <v>700</v>
      </c>
      <c r="E4" s="696"/>
      <c r="F4" s="696"/>
      <c r="G4" s="697"/>
      <c r="I4" s="698" t="s">
        <v>701</v>
      </c>
      <c r="J4" s="699"/>
      <c r="K4" s="699"/>
      <c r="L4" s="700"/>
    </row>
    <row r="5" spans="1:23">
      <c r="A5" s="8" t="s">
        <v>6</v>
      </c>
      <c r="B5" s="9"/>
      <c r="C5" s="306" t="str">
        <f>INT((MONTH($B$2))/3)&amp;"Q"&amp;"-"&amp;YEAR($B$2)</f>
        <v>3Q-2023</v>
      </c>
      <c r="D5" s="306" t="str">
        <f>IF(INT(MONTH($B$2))=3, "4"&amp;"Q"&amp;"-"&amp;YEAR($B$2)-1, IF(INT(MONTH($B$2))=6, "1"&amp;"Q"&amp;"-"&amp;YEAR($B$2), IF(INT(MONTH($B$2))=9, "2"&amp;"Q"&amp;"-"&amp;YEAR($B$2),IF(INT(MONTH($B$2))=12, "3"&amp;"Q"&amp;"-"&amp;YEAR($B$2), 0))))</f>
        <v>2Q-2023</v>
      </c>
      <c r="E5" s="306" t="str">
        <f>IF(INT(MONTH($B$2))=3, "3"&amp;"Q"&amp;"-"&amp;YEAR($B$2)-1, IF(INT(MONTH($B$2))=6, "4"&amp;"Q"&amp;"-"&amp;YEAR($B$2)-1, IF(INT(MONTH($B$2))=9, "1"&amp;"Q"&amp;"-"&amp;YEAR($B$2),IF(INT(MONTH($B$2))=12, "2"&amp;"Q"&amp;"-"&amp;YEAR($B$2), 0))))</f>
        <v>1Q-2023</v>
      </c>
      <c r="F5" s="306" t="str">
        <f>IF(INT(MONTH($B$2))=3, "2"&amp;"Q"&amp;"-"&amp;YEAR($B$2)-1, IF(INT(MONTH($B$2))=6, "3"&amp;"Q"&amp;"-"&amp;YEAR($B$2)-1, IF(INT(MONTH($B$2))=9, "4"&amp;"Q"&amp;"-"&amp;YEAR($B$2)-1,IF(INT(MONTH($B$2))=12, "1"&amp;"Q"&amp;"-"&amp;YEAR($B$2), 0))))</f>
        <v>4Q-2022</v>
      </c>
      <c r="G5" s="307" t="str">
        <f>IF(INT(MONTH($B$2))=3, "1"&amp;"Q"&amp;"-"&amp;YEAR($B$2)-1, IF(INT(MONTH($B$2))=6, "2"&amp;"Q"&amp;"-"&amp;YEAR($B$2)-1, IF(INT(MONTH($B$2))=9, "3"&amp;"Q"&amp;"-"&amp;YEAR($B$2)-1,IF(INT(MONTH($B$2))=12, "4"&amp;"Q"&amp;"-"&amp;YEAR($B$2)-1, 0))))</f>
        <v>3Q-2022</v>
      </c>
      <c r="I5" s="495" t="str">
        <f>D5</f>
        <v>2Q-2023</v>
      </c>
      <c r="J5" s="306" t="str">
        <f t="shared" ref="J5:L5" si="0">E5</f>
        <v>1Q-2023</v>
      </c>
      <c r="K5" s="306" t="str">
        <f t="shared" si="0"/>
        <v>4Q-2022</v>
      </c>
      <c r="L5" s="307" t="str">
        <f t="shared" si="0"/>
        <v>3Q-2022</v>
      </c>
    </row>
    <row r="6" spans="1:23">
      <c r="B6" s="139" t="s">
        <v>91</v>
      </c>
      <c r="C6" s="309"/>
      <c r="D6" s="309"/>
      <c r="E6" s="309"/>
      <c r="F6" s="309"/>
      <c r="G6" s="310"/>
      <c r="I6" s="496"/>
      <c r="J6" s="309"/>
      <c r="K6" s="309"/>
      <c r="L6" s="310"/>
    </row>
    <row r="7" spans="1:23">
      <c r="A7" s="10"/>
      <c r="B7" s="140" t="s">
        <v>89</v>
      </c>
      <c r="C7" s="309"/>
      <c r="D7" s="309"/>
      <c r="E7" s="309"/>
      <c r="F7" s="309"/>
      <c r="G7" s="310"/>
      <c r="I7" s="496"/>
      <c r="J7" s="309"/>
      <c r="K7" s="309"/>
      <c r="L7" s="310"/>
    </row>
    <row r="8" spans="1:23">
      <c r="A8" s="8">
        <v>1</v>
      </c>
      <c r="B8" s="11" t="s">
        <v>363</v>
      </c>
      <c r="C8" s="12">
        <v>373620930.09606028</v>
      </c>
      <c r="D8" s="13">
        <v>363342214.73040265</v>
      </c>
      <c r="E8" s="13">
        <v>351924744.39058375</v>
      </c>
      <c r="F8" s="13">
        <v>346319799.38893533</v>
      </c>
      <c r="G8" s="14">
        <v>352123280.61130226</v>
      </c>
      <c r="I8" s="497">
        <v>252787276</v>
      </c>
      <c r="J8" s="498">
        <v>240011371</v>
      </c>
      <c r="K8" s="498">
        <v>234253424</v>
      </c>
      <c r="L8" s="499">
        <v>211365830</v>
      </c>
      <c r="N8" s="530"/>
      <c r="O8" s="530"/>
      <c r="P8" s="530"/>
      <c r="Q8" s="530"/>
      <c r="R8" s="530"/>
      <c r="S8" s="530"/>
      <c r="T8" s="530"/>
      <c r="U8" s="530"/>
      <c r="V8" s="530"/>
      <c r="W8" s="530"/>
    </row>
    <row r="9" spans="1:23">
      <c r="A9" s="8">
        <v>2</v>
      </c>
      <c r="B9" s="11" t="s">
        <v>364</v>
      </c>
      <c r="C9" s="12">
        <v>447853293.6233415</v>
      </c>
      <c r="D9" s="13">
        <v>435938378.25768387</v>
      </c>
      <c r="E9" s="13">
        <v>422973807.91786498</v>
      </c>
      <c r="F9" s="13">
        <v>421192062.91621655</v>
      </c>
      <c r="G9" s="14">
        <v>430591944.13858348</v>
      </c>
      <c r="I9" s="497">
        <v>323465176</v>
      </c>
      <c r="J9" s="498">
        <v>309142171</v>
      </c>
      <c r="K9" s="498">
        <v>307207424</v>
      </c>
      <c r="L9" s="499">
        <v>287916230</v>
      </c>
      <c r="N9" s="530"/>
      <c r="O9" s="530"/>
      <c r="P9" s="530"/>
      <c r="Q9" s="530"/>
      <c r="R9" s="530"/>
      <c r="S9" s="530"/>
      <c r="T9" s="530"/>
      <c r="U9" s="530"/>
      <c r="V9" s="530"/>
      <c r="W9" s="530"/>
    </row>
    <row r="10" spans="1:23">
      <c r="A10" s="8">
        <v>3</v>
      </c>
      <c r="B10" s="11" t="s">
        <v>142</v>
      </c>
      <c r="C10" s="12">
        <v>473564973.6233415</v>
      </c>
      <c r="D10" s="13">
        <v>461068298.25768387</v>
      </c>
      <c r="E10" s="13">
        <v>450114047.91786498</v>
      </c>
      <c r="F10" s="13">
        <v>449833262.91621655</v>
      </c>
      <c r="G10" s="14">
        <v>464614344.13858348</v>
      </c>
      <c r="I10" s="497">
        <v>360439261</v>
      </c>
      <c r="J10" s="498">
        <v>347655249</v>
      </c>
      <c r="K10" s="498">
        <v>346535560</v>
      </c>
      <c r="L10" s="499">
        <v>332079701</v>
      </c>
      <c r="N10" s="530"/>
      <c r="O10" s="530"/>
      <c r="P10" s="530"/>
      <c r="Q10" s="530"/>
      <c r="R10" s="530"/>
      <c r="S10" s="530"/>
      <c r="T10" s="530"/>
      <c r="U10" s="530"/>
      <c r="V10" s="530"/>
      <c r="W10" s="530"/>
    </row>
    <row r="11" spans="1:23">
      <c r="A11" s="8">
        <v>4</v>
      </c>
      <c r="B11" s="11" t="s">
        <v>366</v>
      </c>
      <c r="C11" s="12">
        <v>297174304.811638</v>
      </c>
      <c r="D11" s="13">
        <v>278139307.84550673</v>
      </c>
      <c r="E11" s="13">
        <v>270224472.10658425</v>
      </c>
      <c r="F11" s="13">
        <v>246196639.74129626</v>
      </c>
      <c r="G11" s="14">
        <v>266775386.91204667</v>
      </c>
      <c r="I11" s="497">
        <v>176196715.95333618</v>
      </c>
      <c r="J11" s="498">
        <v>164565335.80902001</v>
      </c>
      <c r="K11" s="498">
        <v>158652337.6268518</v>
      </c>
      <c r="L11" s="499">
        <v>155205238.53075585</v>
      </c>
      <c r="N11" s="530"/>
      <c r="O11" s="530"/>
      <c r="P11" s="530"/>
      <c r="Q11" s="530"/>
      <c r="R11" s="530"/>
      <c r="S11" s="530"/>
      <c r="T11" s="530"/>
      <c r="U11" s="530"/>
      <c r="V11" s="530"/>
      <c r="W11" s="530"/>
    </row>
    <row r="12" spans="1:23">
      <c r="A12" s="8">
        <v>5</v>
      </c>
      <c r="B12" s="11" t="s">
        <v>367</v>
      </c>
      <c r="C12" s="12">
        <v>350246436.63473833</v>
      </c>
      <c r="D12" s="13">
        <v>327367338.29175586</v>
      </c>
      <c r="E12" s="13">
        <v>316851843.56204444</v>
      </c>
      <c r="F12" s="13">
        <v>289615242.44903541</v>
      </c>
      <c r="G12" s="14">
        <v>310449908.50440067</v>
      </c>
      <c r="I12" s="497">
        <v>224235417.36344689</v>
      </c>
      <c r="J12" s="498">
        <v>209321148.514007</v>
      </c>
      <c r="K12" s="498">
        <v>199902308.17390835</v>
      </c>
      <c r="L12" s="499">
        <v>195580136.10504207</v>
      </c>
      <c r="N12" s="530"/>
      <c r="O12" s="530"/>
      <c r="P12" s="530"/>
      <c r="Q12" s="530"/>
      <c r="R12" s="530"/>
      <c r="S12" s="530"/>
      <c r="T12" s="530"/>
      <c r="U12" s="530"/>
      <c r="V12" s="530"/>
      <c r="W12" s="530"/>
    </row>
    <row r="13" spans="1:23">
      <c r="A13" s="8">
        <v>6</v>
      </c>
      <c r="B13" s="11" t="s">
        <v>365</v>
      </c>
      <c r="C13" s="12">
        <v>420482791.05234879</v>
      </c>
      <c r="D13" s="13">
        <v>392522284.5152328</v>
      </c>
      <c r="E13" s="13">
        <v>378565922.4661724</v>
      </c>
      <c r="F13" s="13">
        <v>368984106.43353105</v>
      </c>
      <c r="G13" s="14">
        <v>389834726.89171469</v>
      </c>
      <c r="I13" s="497">
        <v>287797387.70658261</v>
      </c>
      <c r="J13" s="498">
        <v>268543574.39806187</v>
      </c>
      <c r="K13" s="498">
        <v>276281547.86632597</v>
      </c>
      <c r="L13" s="499">
        <v>270125489.45250708</v>
      </c>
      <c r="N13" s="530"/>
      <c r="O13" s="530"/>
      <c r="P13" s="530"/>
      <c r="Q13" s="530"/>
      <c r="R13" s="530"/>
      <c r="S13" s="530"/>
      <c r="T13" s="530"/>
      <c r="U13" s="530"/>
      <c r="V13" s="530"/>
      <c r="W13" s="530"/>
    </row>
    <row r="14" spans="1:23">
      <c r="A14" s="10"/>
      <c r="B14" s="139" t="s">
        <v>369</v>
      </c>
      <c r="C14" s="309"/>
      <c r="D14" s="309"/>
      <c r="E14" s="309"/>
      <c r="F14" s="309"/>
      <c r="G14" s="310"/>
      <c r="I14" s="496"/>
      <c r="J14" s="309"/>
      <c r="K14" s="309"/>
      <c r="L14" s="310"/>
      <c r="N14" s="530"/>
      <c r="O14" s="530"/>
      <c r="P14" s="530"/>
      <c r="Q14" s="530"/>
      <c r="R14" s="530"/>
      <c r="S14" s="530"/>
      <c r="T14" s="530"/>
      <c r="U14" s="530"/>
      <c r="V14" s="530"/>
      <c r="W14" s="530"/>
    </row>
    <row r="15" spans="1:23" ht="15" customHeight="1">
      <c r="A15" s="8">
        <v>7</v>
      </c>
      <c r="B15" s="11" t="s">
        <v>368</v>
      </c>
      <c r="C15" s="197">
        <v>1537487671.4177198</v>
      </c>
      <c r="D15" s="13">
        <v>1448643417.9665234</v>
      </c>
      <c r="E15" s="13">
        <v>1376642558.3850031</v>
      </c>
      <c r="F15" s="13">
        <v>1514338626.9687345</v>
      </c>
      <c r="G15" s="14">
        <v>1534536778.1050727</v>
      </c>
      <c r="I15" s="497">
        <v>1341980253.3615968</v>
      </c>
      <c r="J15" s="498">
        <v>1266154834.4736927</v>
      </c>
      <c r="K15" s="498">
        <v>1404709746.1948183</v>
      </c>
      <c r="L15" s="499">
        <v>1372073122.2972174</v>
      </c>
      <c r="N15" s="530"/>
      <c r="O15" s="530"/>
      <c r="P15" s="530"/>
      <c r="Q15" s="530"/>
      <c r="R15" s="530"/>
      <c r="S15" s="530"/>
      <c r="T15" s="530"/>
      <c r="U15" s="530"/>
      <c r="V15" s="530"/>
      <c r="W15" s="530"/>
    </row>
    <row r="16" spans="1:23">
      <c r="A16" s="10"/>
      <c r="B16" s="139" t="s">
        <v>370</v>
      </c>
      <c r="C16" s="309"/>
      <c r="D16" s="309"/>
      <c r="E16" s="309"/>
      <c r="F16" s="309"/>
      <c r="G16" s="310"/>
      <c r="I16" s="496"/>
      <c r="J16" s="309"/>
      <c r="K16" s="309"/>
      <c r="L16" s="310"/>
      <c r="N16" s="530"/>
      <c r="O16" s="530"/>
      <c r="P16" s="530"/>
      <c r="Q16" s="530"/>
      <c r="R16" s="530"/>
      <c r="S16" s="530"/>
      <c r="T16" s="530"/>
      <c r="U16" s="530"/>
      <c r="V16" s="530"/>
      <c r="W16" s="530"/>
    </row>
    <row r="17" spans="1:23">
      <c r="A17" s="8"/>
      <c r="B17" s="140" t="s">
        <v>354</v>
      </c>
      <c r="C17" s="198"/>
      <c r="D17" s="13"/>
      <c r="E17" s="13"/>
      <c r="F17" s="13"/>
      <c r="G17" s="14"/>
      <c r="I17" s="497"/>
      <c r="J17" s="498"/>
      <c r="K17" s="498"/>
      <c r="L17" s="499"/>
      <c r="N17" s="530"/>
      <c r="O17" s="530"/>
      <c r="P17" s="530"/>
      <c r="Q17" s="530"/>
      <c r="R17" s="530"/>
      <c r="S17" s="530"/>
      <c r="T17" s="530"/>
      <c r="U17" s="530"/>
      <c r="V17" s="530"/>
      <c r="W17" s="530"/>
    </row>
    <row r="18" spans="1:23">
      <c r="A18" s="8">
        <v>8</v>
      </c>
      <c r="B18" s="11" t="s">
        <v>363</v>
      </c>
      <c r="C18" s="641">
        <v>0.2430074315662927</v>
      </c>
      <c r="D18" s="508">
        <v>0.25081549415413085</v>
      </c>
      <c r="E18" s="508">
        <v>0.25563988433093437</v>
      </c>
      <c r="F18" s="508">
        <v>0.22869376321871077</v>
      </c>
      <c r="G18" s="509">
        <v>0.22946552056323</v>
      </c>
      <c r="H18" s="642"/>
      <c r="I18" s="643">
        <v>0.18836884921874214</v>
      </c>
      <c r="J18" s="644">
        <v>0.1895592580505894</v>
      </c>
      <c r="K18" s="644">
        <v>0.16676286658832049</v>
      </c>
      <c r="L18" s="645">
        <v>0.15404851721467808</v>
      </c>
      <c r="N18" s="530"/>
      <c r="O18" s="530"/>
      <c r="P18" s="530"/>
      <c r="Q18" s="530"/>
      <c r="R18" s="530"/>
      <c r="S18" s="530"/>
      <c r="T18" s="530"/>
      <c r="U18" s="530"/>
      <c r="V18" s="530"/>
      <c r="W18" s="530"/>
    </row>
    <row r="19" spans="1:23" ht="15" customHeight="1">
      <c r="A19" s="8">
        <v>9</v>
      </c>
      <c r="B19" s="11" t="s">
        <v>364</v>
      </c>
      <c r="C19" s="641">
        <v>0.29128903076691032</v>
      </c>
      <c r="D19" s="508">
        <v>0.30092869842988368</v>
      </c>
      <c r="E19" s="508">
        <v>0.30725027738069732</v>
      </c>
      <c r="F19" s="508">
        <v>0.27813598320431182</v>
      </c>
      <c r="G19" s="509">
        <v>0.28060060226793732</v>
      </c>
      <c r="H19" s="642"/>
      <c r="I19" s="643">
        <v>0.24103571955677819</v>
      </c>
      <c r="J19" s="644">
        <v>0.24415826768019433</v>
      </c>
      <c r="K19" s="644">
        <v>0.21869815086866609</v>
      </c>
      <c r="L19" s="645">
        <v>0.20984029591509762</v>
      </c>
      <c r="N19" s="530"/>
      <c r="O19" s="530"/>
      <c r="P19" s="530"/>
      <c r="Q19" s="530"/>
      <c r="R19" s="530"/>
      <c r="S19" s="530"/>
      <c r="T19" s="530"/>
      <c r="U19" s="530"/>
      <c r="V19" s="530"/>
      <c r="W19" s="530"/>
    </row>
    <row r="20" spans="1:23">
      <c r="A20" s="8">
        <v>10</v>
      </c>
      <c r="B20" s="11" t="s">
        <v>142</v>
      </c>
      <c r="C20" s="641">
        <v>0.30801220876565888</v>
      </c>
      <c r="D20" s="508">
        <v>0.31827590733466382</v>
      </c>
      <c r="E20" s="508">
        <v>0.32696508267615421</v>
      </c>
      <c r="F20" s="508">
        <v>0.29704932232802639</v>
      </c>
      <c r="G20" s="509">
        <v>0.30277172288585608</v>
      </c>
      <c r="H20" s="642"/>
      <c r="I20" s="643">
        <v>0.26858760410007282</v>
      </c>
      <c r="J20" s="644">
        <v>0.27457562024356302</v>
      </c>
      <c r="K20" s="644">
        <v>0.24669549060844859</v>
      </c>
      <c r="L20" s="645">
        <v>0.24202769925556866</v>
      </c>
      <c r="N20" s="530"/>
      <c r="O20" s="530"/>
      <c r="P20" s="530"/>
      <c r="Q20" s="530"/>
      <c r="R20" s="530"/>
      <c r="S20" s="530"/>
      <c r="T20" s="530"/>
      <c r="U20" s="530"/>
      <c r="V20" s="530"/>
      <c r="W20" s="530"/>
    </row>
    <row r="21" spans="1:23">
      <c r="A21" s="8">
        <v>11</v>
      </c>
      <c r="B21" s="11" t="s">
        <v>366</v>
      </c>
      <c r="C21" s="641">
        <v>0.19328565056890057</v>
      </c>
      <c r="D21" s="508">
        <v>0.19199984233244502</v>
      </c>
      <c r="E21" s="508">
        <v>0.19629240027534517</v>
      </c>
      <c r="F21" s="508">
        <v>0.16257700580094844</v>
      </c>
      <c r="G21" s="509">
        <v>0.17384750285455852</v>
      </c>
      <c r="H21" s="642"/>
      <c r="I21" s="643">
        <v>0.13129605708576692</v>
      </c>
      <c r="J21" s="644">
        <v>0.12997252099694862</v>
      </c>
      <c r="K21" s="644">
        <v>0.11294314576845572</v>
      </c>
      <c r="L21" s="645">
        <v>0.11311732298268533</v>
      </c>
      <c r="N21" s="530"/>
      <c r="O21" s="530"/>
      <c r="P21" s="530"/>
      <c r="Q21" s="530"/>
      <c r="R21" s="530"/>
      <c r="S21" s="530"/>
      <c r="T21" s="530"/>
      <c r="U21" s="530"/>
      <c r="V21" s="530"/>
      <c r="W21" s="530"/>
    </row>
    <row r="22" spans="1:23">
      <c r="A22" s="8">
        <v>12</v>
      </c>
      <c r="B22" s="11" t="s">
        <v>367</v>
      </c>
      <c r="C22" s="641">
        <v>0.22780438708284115</v>
      </c>
      <c r="D22" s="508">
        <v>0.22598200097528828</v>
      </c>
      <c r="E22" s="508">
        <v>0.23016275476312209</v>
      </c>
      <c r="F22" s="508">
        <v>0.19124866611159547</v>
      </c>
      <c r="G22" s="509">
        <v>0.20230854869947182</v>
      </c>
      <c r="H22" s="642"/>
      <c r="I22" s="643">
        <v>0.16709293359700922</v>
      </c>
      <c r="J22" s="644">
        <v>0.16532034062091333</v>
      </c>
      <c r="K22" s="644">
        <v>0.14230862191667604</v>
      </c>
      <c r="L22" s="645">
        <v>0.14254352259126585</v>
      </c>
      <c r="N22" s="530"/>
      <c r="O22" s="530"/>
      <c r="P22" s="530"/>
      <c r="Q22" s="530"/>
      <c r="R22" s="530"/>
      <c r="S22" s="530"/>
      <c r="T22" s="530"/>
      <c r="U22" s="530"/>
      <c r="V22" s="530"/>
      <c r="W22" s="530"/>
    </row>
    <row r="23" spans="1:23">
      <c r="A23" s="8">
        <v>13</v>
      </c>
      <c r="B23" s="11" t="s">
        <v>365</v>
      </c>
      <c r="C23" s="641">
        <v>0.27348693512749989</v>
      </c>
      <c r="D23" s="508">
        <v>0.27095852550534527</v>
      </c>
      <c r="E23" s="508">
        <v>0.2749921685628286</v>
      </c>
      <c r="F23" s="508">
        <v>0.24366023547331017</v>
      </c>
      <c r="G23" s="509">
        <v>0.25404065412697585</v>
      </c>
      <c r="H23" s="642"/>
      <c r="I23" s="643">
        <v>0.21445724479601233</v>
      </c>
      <c r="J23" s="644">
        <v>0.21209378749455107</v>
      </c>
      <c r="K23" s="644">
        <v>0.19668230295599348</v>
      </c>
      <c r="L23" s="645">
        <v>0.19687397490903746</v>
      </c>
      <c r="N23" s="530"/>
      <c r="O23" s="530"/>
      <c r="P23" s="530"/>
      <c r="Q23" s="530"/>
      <c r="R23" s="530"/>
      <c r="S23" s="530"/>
      <c r="T23" s="530"/>
      <c r="U23" s="530"/>
      <c r="V23" s="530"/>
      <c r="W23" s="530"/>
    </row>
    <row r="24" spans="1:23">
      <c r="A24" s="10"/>
      <c r="B24" s="139" t="s">
        <v>88</v>
      </c>
      <c r="C24" s="646"/>
      <c r="D24" s="646"/>
      <c r="E24" s="646"/>
      <c r="F24" s="646"/>
      <c r="G24" s="647"/>
      <c r="H24" s="642"/>
      <c r="I24" s="648"/>
      <c r="J24" s="649"/>
      <c r="K24" s="649"/>
      <c r="L24" s="650"/>
      <c r="N24" s="530"/>
      <c r="O24" s="530"/>
      <c r="P24" s="530"/>
      <c r="Q24" s="530"/>
      <c r="R24" s="530"/>
      <c r="S24" s="530"/>
      <c r="T24" s="530"/>
      <c r="U24" s="530"/>
      <c r="V24" s="530"/>
      <c r="W24" s="530"/>
    </row>
    <row r="25" spans="1:23" ht="15" customHeight="1">
      <c r="A25" s="311">
        <v>14</v>
      </c>
      <c r="B25" s="11" t="s">
        <v>87</v>
      </c>
      <c r="C25" s="651">
        <v>5.8459088440763904E-2</v>
      </c>
      <c r="D25" s="652">
        <v>5.8932561950689646E-2</v>
      </c>
      <c r="E25" s="652">
        <v>5.8149539023008859E-2</v>
      </c>
      <c r="F25" s="652">
        <v>5.4849393573913552E-2</v>
      </c>
      <c r="G25" s="653">
        <v>5.6646943076743075E-2</v>
      </c>
      <c r="H25" s="642"/>
      <c r="I25" s="643">
        <v>6.2157873329848276E-2</v>
      </c>
      <c r="J25" s="644">
        <v>5.8344300941532111E-2</v>
      </c>
      <c r="K25" s="644">
        <v>6.7127803190553309E-2</v>
      </c>
      <c r="L25" s="645">
        <v>6.4918111171587661E-2</v>
      </c>
      <c r="N25" s="530"/>
      <c r="O25" s="530"/>
      <c r="P25" s="530"/>
      <c r="Q25" s="530"/>
      <c r="R25" s="530"/>
      <c r="S25" s="530"/>
      <c r="T25" s="530"/>
      <c r="U25" s="530"/>
      <c r="V25" s="530"/>
      <c r="W25" s="530"/>
    </row>
    <row r="26" spans="1:23">
      <c r="A26" s="311">
        <v>15</v>
      </c>
      <c r="B26" s="11" t="s">
        <v>86</v>
      </c>
      <c r="C26" s="651">
        <v>1.7575286443819432E-2</v>
      </c>
      <c r="D26" s="652">
        <v>1.8003214718788973E-2</v>
      </c>
      <c r="E26" s="652">
        <v>1.8289119555379745E-2</v>
      </c>
      <c r="F26" s="652">
        <v>1.8650235037441641E-2</v>
      </c>
      <c r="G26" s="653">
        <v>1.925835169750429E-2</v>
      </c>
      <c r="H26" s="642"/>
      <c r="I26" s="643">
        <v>1.9303999834039059E-2</v>
      </c>
      <c r="J26" s="644">
        <v>1.9648524314682968E-2</v>
      </c>
      <c r="K26" s="644">
        <v>2.0175430517247989E-2</v>
      </c>
      <c r="L26" s="645">
        <v>2.0861073414529214E-2</v>
      </c>
      <c r="N26" s="530"/>
      <c r="O26" s="530"/>
      <c r="P26" s="530"/>
      <c r="Q26" s="530"/>
      <c r="R26" s="530"/>
      <c r="S26" s="530"/>
      <c r="T26" s="530"/>
      <c r="U26" s="530"/>
      <c r="V26" s="530"/>
      <c r="W26" s="530"/>
    </row>
    <row r="27" spans="1:23">
      <c r="A27" s="311">
        <v>16</v>
      </c>
      <c r="B27" s="11" t="s">
        <v>85</v>
      </c>
      <c r="C27" s="651">
        <v>3.0621258655551504E-2</v>
      </c>
      <c r="D27" s="652">
        <v>3.2684822253998901E-2</v>
      </c>
      <c r="E27" s="652">
        <v>2.3143742698323987E-2</v>
      </c>
      <c r="F27" s="652">
        <v>1.9130372183343309E-2</v>
      </c>
      <c r="G27" s="653">
        <v>2.6545538976691457E-2</v>
      </c>
      <c r="H27" s="642"/>
      <c r="I27" s="643">
        <v>3.4770396151484598E-2</v>
      </c>
      <c r="J27" s="644">
        <v>2.1419405112530474E-2</v>
      </c>
      <c r="K27" s="644">
        <v>3.2186540324067661E-2</v>
      </c>
      <c r="L27" s="645">
        <v>3.1068451808200979E-2</v>
      </c>
      <c r="N27" s="530"/>
      <c r="O27" s="530"/>
      <c r="P27" s="530"/>
      <c r="Q27" s="530"/>
      <c r="R27" s="530"/>
      <c r="S27" s="530"/>
      <c r="T27" s="530"/>
      <c r="U27" s="530"/>
      <c r="V27" s="530"/>
      <c r="W27" s="530"/>
    </row>
    <row r="28" spans="1:23">
      <c r="A28" s="311">
        <v>17</v>
      </c>
      <c r="B28" s="11" t="s">
        <v>84</v>
      </c>
      <c r="C28" s="651">
        <v>4.0883801996944483E-2</v>
      </c>
      <c r="D28" s="652">
        <v>4.0929347231900677E-2</v>
      </c>
      <c r="E28" s="652">
        <v>3.986041946762911E-2</v>
      </c>
      <c r="F28" s="652">
        <v>3.6199158536471911E-2</v>
      </c>
      <c r="G28" s="653">
        <v>3.7388591379238785E-2</v>
      </c>
      <c r="H28" s="642"/>
      <c r="I28" s="643">
        <v>4.2853873495809221E-2</v>
      </c>
      <c r="J28" s="644">
        <v>3.8695776626849143E-2</v>
      </c>
      <c r="K28" s="644">
        <v>4.6952372673305327E-2</v>
      </c>
      <c r="L28" s="645">
        <v>4.4057037757058444E-2</v>
      </c>
      <c r="N28" s="530"/>
      <c r="O28" s="530"/>
      <c r="P28" s="530"/>
      <c r="Q28" s="530"/>
      <c r="R28" s="530"/>
      <c r="S28" s="530"/>
      <c r="T28" s="530"/>
      <c r="U28" s="530"/>
      <c r="V28" s="530"/>
      <c r="W28" s="530"/>
    </row>
    <row r="29" spans="1:23">
      <c r="A29" s="311">
        <v>18</v>
      </c>
      <c r="B29" s="11" t="s">
        <v>166</v>
      </c>
      <c r="C29" s="651">
        <v>2.251794295170945E-2</v>
      </c>
      <c r="D29" s="652">
        <v>2.2260717933284234E-2</v>
      </c>
      <c r="E29" s="652">
        <v>1.4178562416389427E-2</v>
      </c>
      <c r="F29" s="652">
        <v>1.6924460181492917E-2</v>
      </c>
      <c r="G29" s="653">
        <v>2.6000881847206815E-2</v>
      </c>
      <c r="H29" s="642"/>
      <c r="I29" s="643">
        <v>2.6095717653645902E-2</v>
      </c>
      <c r="J29" s="644">
        <v>1.5744219880457044E-2</v>
      </c>
      <c r="K29" s="644">
        <v>3.2311122762428368E-2</v>
      </c>
      <c r="L29" s="645">
        <v>2.01761673614121E-2</v>
      </c>
      <c r="N29" s="530"/>
      <c r="O29" s="530"/>
      <c r="P29" s="530"/>
      <c r="Q29" s="530"/>
      <c r="R29" s="530"/>
      <c r="S29" s="530"/>
      <c r="T29" s="530"/>
      <c r="U29" s="530"/>
      <c r="V29" s="530"/>
      <c r="W29" s="530"/>
    </row>
    <row r="30" spans="1:23">
      <c r="A30" s="311">
        <v>19</v>
      </c>
      <c r="B30" s="11" t="s">
        <v>167</v>
      </c>
      <c r="C30" s="651">
        <v>9.2459119931558753E-2</v>
      </c>
      <c r="D30" s="652">
        <v>8.8726767329609685E-2</v>
      </c>
      <c r="E30" s="652">
        <v>5.6528214604398587E-2</v>
      </c>
      <c r="F30" s="652">
        <v>7.2279527082719397E-2</v>
      </c>
      <c r="G30" s="653">
        <v>0.11093669439256565</v>
      </c>
      <c r="H30" s="642"/>
      <c r="I30" s="643">
        <v>0.1503545968347787</v>
      </c>
      <c r="J30" s="644">
        <v>9.1224069970424954E-2</v>
      </c>
      <c r="K30" s="644">
        <v>0.22314470762077446</v>
      </c>
      <c r="L30" s="645">
        <v>0.14146436938566304</v>
      </c>
      <c r="N30" s="530"/>
      <c r="O30" s="530"/>
      <c r="P30" s="530"/>
      <c r="Q30" s="530"/>
      <c r="R30" s="530"/>
      <c r="S30" s="530"/>
      <c r="T30" s="530"/>
      <c r="U30" s="530"/>
      <c r="V30" s="530"/>
      <c r="W30" s="530"/>
    </row>
    <row r="31" spans="1:23">
      <c r="A31" s="10"/>
      <c r="B31" s="139" t="s">
        <v>229</v>
      </c>
      <c r="C31" s="646"/>
      <c r="D31" s="646"/>
      <c r="E31" s="646"/>
      <c r="F31" s="646"/>
      <c r="G31" s="647"/>
      <c r="H31" s="642"/>
      <c r="I31" s="648"/>
      <c r="J31" s="649"/>
      <c r="K31" s="649"/>
      <c r="L31" s="650"/>
      <c r="N31" s="530"/>
      <c r="O31" s="530"/>
      <c r="P31" s="530"/>
      <c r="Q31" s="530"/>
      <c r="R31" s="530"/>
      <c r="S31" s="530"/>
      <c r="T31" s="530"/>
      <c r="U31" s="530"/>
      <c r="V31" s="530"/>
      <c r="W31" s="530"/>
    </row>
    <row r="32" spans="1:23">
      <c r="A32" s="311">
        <v>20</v>
      </c>
      <c r="B32" s="11" t="s">
        <v>83</v>
      </c>
      <c r="C32" s="651">
        <v>0.18376928655220376</v>
      </c>
      <c r="D32" s="652">
        <v>0.19351802003762955</v>
      </c>
      <c r="E32" s="652">
        <v>0.20329057550136437</v>
      </c>
      <c r="F32" s="652">
        <v>0.23982248959285699</v>
      </c>
      <c r="G32" s="653">
        <v>0.2931739060912536</v>
      </c>
      <c r="H32" s="642"/>
      <c r="I32" s="643">
        <v>0.1953556883325735</v>
      </c>
      <c r="J32" s="644">
        <v>0.20336434312366292</v>
      </c>
      <c r="K32" s="644">
        <v>0.23788998918784013</v>
      </c>
      <c r="L32" s="645">
        <v>0.28027183471466433</v>
      </c>
      <c r="N32" s="530"/>
      <c r="O32" s="530"/>
      <c r="P32" s="530"/>
      <c r="Q32" s="530"/>
      <c r="R32" s="530"/>
      <c r="S32" s="530"/>
      <c r="T32" s="530"/>
      <c r="U32" s="530"/>
      <c r="V32" s="530"/>
      <c r="W32" s="530"/>
    </row>
    <row r="33" spans="1:23" ht="15" customHeight="1">
      <c r="A33" s="311">
        <v>21</v>
      </c>
      <c r="B33" s="11" t="s">
        <v>712</v>
      </c>
      <c r="C33" s="651">
        <v>6.8674837885990325E-2</v>
      </c>
      <c r="D33" s="652">
        <v>7.2508202025997864E-2</v>
      </c>
      <c r="E33" s="652">
        <v>6.7863902049932825E-2</v>
      </c>
      <c r="F33" s="652">
        <v>8.5688086781886302E-2</v>
      </c>
      <c r="G33" s="653">
        <v>0.10105968474692002</v>
      </c>
      <c r="H33" s="642"/>
      <c r="I33" s="643">
        <v>0.12116458851591534</v>
      </c>
      <c r="J33" s="644">
        <v>0.12278950833540915</v>
      </c>
      <c r="K33" s="644">
        <v>0.14507380832078276</v>
      </c>
      <c r="L33" s="645">
        <v>0.15734224271039851</v>
      </c>
      <c r="N33" s="530"/>
      <c r="O33" s="530"/>
      <c r="P33" s="530"/>
      <c r="Q33" s="530"/>
      <c r="R33" s="530"/>
      <c r="S33" s="530"/>
      <c r="T33" s="530"/>
      <c r="U33" s="530"/>
      <c r="V33" s="530"/>
      <c r="W33" s="530"/>
    </row>
    <row r="34" spans="1:23">
      <c r="A34" s="311">
        <v>22</v>
      </c>
      <c r="B34" s="11" t="s">
        <v>82</v>
      </c>
      <c r="C34" s="651">
        <v>0.62688866397167309</v>
      </c>
      <c r="D34" s="652">
        <v>0.60732555354873607</v>
      </c>
      <c r="E34" s="652">
        <v>0.59281887667874811</v>
      </c>
      <c r="F34" s="652">
        <v>0.60640154624748743</v>
      </c>
      <c r="G34" s="653">
        <v>0.60109223881757057</v>
      </c>
      <c r="H34" s="642"/>
      <c r="I34" s="643">
        <v>0.63155195917587514</v>
      </c>
      <c r="J34" s="644">
        <v>0.61416113118279181</v>
      </c>
      <c r="K34" s="644">
        <v>0.62389313246499012</v>
      </c>
      <c r="L34" s="645">
        <v>0.6154047107117504</v>
      </c>
      <c r="N34" s="530"/>
      <c r="O34" s="530"/>
      <c r="P34" s="530"/>
      <c r="Q34" s="530"/>
      <c r="R34" s="530"/>
      <c r="S34" s="530"/>
      <c r="T34" s="530"/>
      <c r="U34" s="530"/>
      <c r="V34" s="530"/>
      <c r="W34" s="530"/>
    </row>
    <row r="35" spans="1:23" ht="15" customHeight="1">
      <c r="A35" s="311">
        <v>23</v>
      </c>
      <c r="B35" s="11" t="s">
        <v>81</v>
      </c>
      <c r="C35" s="651">
        <v>0.67837086138197189</v>
      </c>
      <c r="D35" s="652">
        <v>0.6665049155040712</v>
      </c>
      <c r="E35" s="652">
        <v>0.64427341412099282</v>
      </c>
      <c r="F35" s="652">
        <v>0.66524747027882758</v>
      </c>
      <c r="G35" s="653">
        <v>0.67173309347617005</v>
      </c>
      <c r="H35" s="642"/>
      <c r="I35" s="643">
        <v>0.68647571522653794</v>
      </c>
      <c r="J35" s="644">
        <v>0.66346567239256027</v>
      </c>
      <c r="K35" s="644">
        <v>0.68241262287720073</v>
      </c>
      <c r="L35" s="645">
        <v>0.7027753056832502</v>
      </c>
      <c r="N35" s="530"/>
      <c r="O35" s="530"/>
      <c r="P35" s="530"/>
      <c r="Q35" s="530"/>
      <c r="R35" s="530"/>
      <c r="S35" s="530"/>
      <c r="T35" s="530"/>
      <c r="U35" s="530"/>
      <c r="V35" s="530"/>
      <c r="W35" s="530"/>
    </row>
    <row r="36" spans="1:23">
      <c r="A36" s="311">
        <v>24</v>
      </c>
      <c r="B36" s="11" t="s">
        <v>80</v>
      </c>
      <c r="C36" s="651">
        <v>5.1315337553480909E-2</v>
      </c>
      <c r="D36" s="652">
        <v>-2.6987007565252063E-3</v>
      </c>
      <c r="E36" s="652">
        <v>-2.7698661162601151E-2</v>
      </c>
      <c r="F36" s="652">
        <v>-0.23391426697125725</v>
      </c>
      <c r="G36" s="653">
        <v>-0.20081983079483973</v>
      </c>
      <c r="H36" s="642"/>
      <c r="I36" s="643">
        <v>-1.2857273117111068E-2</v>
      </c>
      <c r="J36" s="644">
        <v>-3.4220191261232005E-2</v>
      </c>
      <c r="K36" s="644">
        <v>-0.21229239061533456</v>
      </c>
      <c r="L36" s="645">
        <v>-0.18613862403146308</v>
      </c>
      <c r="N36" s="530"/>
      <c r="O36" s="530"/>
      <c r="P36" s="530"/>
      <c r="Q36" s="530"/>
      <c r="R36" s="530"/>
      <c r="S36" s="530"/>
      <c r="T36" s="530"/>
      <c r="U36" s="530"/>
      <c r="V36" s="530"/>
      <c r="W36" s="530"/>
    </row>
    <row r="37" spans="1:23" ht="15" customHeight="1">
      <c r="A37" s="10"/>
      <c r="B37" s="139" t="s">
        <v>230</v>
      </c>
      <c r="C37" s="309"/>
      <c r="D37" s="309"/>
      <c r="E37" s="309"/>
      <c r="F37" s="309"/>
      <c r="G37" s="310"/>
      <c r="I37" s="496"/>
      <c r="J37" s="309"/>
      <c r="K37" s="309"/>
      <c r="L37" s="310"/>
      <c r="N37" s="530"/>
      <c r="O37" s="530"/>
      <c r="P37" s="530"/>
      <c r="Q37" s="530"/>
      <c r="R37" s="530"/>
      <c r="S37" s="530"/>
      <c r="T37" s="530"/>
      <c r="U37" s="530"/>
      <c r="V37" s="530"/>
      <c r="W37" s="530"/>
    </row>
    <row r="38" spans="1:23" ht="15" customHeight="1">
      <c r="A38" s="311">
        <v>25</v>
      </c>
      <c r="B38" s="11" t="s">
        <v>79</v>
      </c>
      <c r="C38" s="508">
        <v>0.36192685266940555</v>
      </c>
      <c r="D38" s="508">
        <v>0.41680946751997805</v>
      </c>
      <c r="E38" s="508">
        <v>0.3221076379957814</v>
      </c>
      <c r="F38" s="508">
        <v>0.45130946470648903</v>
      </c>
      <c r="G38" s="509">
        <v>0.43293598257376481</v>
      </c>
      <c r="I38" s="516">
        <v>0.40847772507709956</v>
      </c>
      <c r="J38" s="517">
        <v>0.34475351059959575</v>
      </c>
      <c r="K38" s="517">
        <v>0.48565679847351489</v>
      </c>
      <c r="L38" s="518">
        <v>0.47317434155458571</v>
      </c>
      <c r="N38" s="530"/>
      <c r="O38" s="530"/>
      <c r="P38" s="530"/>
      <c r="Q38" s="530"/>
      <c r="R38" s="530"/>
      <c r="S38" s="530"/>
      <c r="T38" s="530"/>
      <c r="U38" s="530"/>
      <c r="V38" s="530"/>
      <c r="W38" s="530"/>
    </row>
    <row r="39" spans="1:23" ht="15" customHeight="1">
      <c r="A39" s="311">
        <v>26</v>
      </c>
      <c r="B39" s="11" t="s">
        <v>78</v>
      </c>
      <c r="C39" s="508">
        <v>0.84848953386063752</v>
      </c>
      <c r="D39" s="508">
        <v>0.83777399043728651</v>
      </c>
      <c r="E39" s="508">
        <v>0.8275263928609119</v>
      </c>
      <c r="F39" s="508">
        <v>0.81826596606146973</v>
      </c>
      <c r="G39" s="509">
        <v>0.85361500388120104</v>
      </c>
      <c r="I39" s="516">
        <v>0.83881531892567396</v>
      </c>
      <c r="J39" s="517">
        <v>0.83058328176367013</v>
      </c>
      <c r="K39" s="517">
        <v>0.82089125076935576</v>
      </c>
      <c r="L39" s="518">
        <v>0.8554901024702104</v>
      </c>
      <c r="N39" s="530"/>
      <c r="O39" s="530"/>
      <c r="P39" s="530"/>
      <c r="Q39" s="530"/>
      <c r="R39" s="530"/>
      <c r="S39" s="530"/>
      <c r="T39" s="530"/>
      <c r="U39" s="530"/>
      <c r="V39" s="530"/>
      <c r="W39" s="530"/>
    </row>
    <row r="40" spans="1:23" ht="15" customHeight="1">
      <c r="A40" s="311">
        <v>27</v>
      </c>
      <c r="B40" s="11" t="s">
        <v>77</v>
      </c>
      <c r="C40" s="508">
        <v>0.39649401889530933</v>
      </c>
      <c r="D40" s="508">
        <v>0.37629362421774254</v>
      </c>
      <c r="E40" s="508">
        <v>0.35403353710074692</v>
      </c>
      <c r="F40" s="508">
        <v>0.42867089186910495</v>
      </c>
      <c r="G40" s="509">
        <v>0.44581871825973185</v>
      </c>
      <c r="I40" s="516">
        <v>0.40308513876363877</v>
      </c>
      <c r="J40" s="517">
        <v>0.38312436893033275</v>
      </c>
      <c r="K40" s="517">
        <v>0.4611070453292786</v>
      </c>
      <c r="L40" s="518">
        <v>0.48758691356806172</v>
      </c>
      <c r="N40" s="530"/>
      <c r="O40" s="530"/>
      <c r="P40" s="530"/>
      <c r="Q40" s="530"/>
      <c r="R40" s="530"/>
      <c r="S40" s="530"/>
      <c r="T40" s="530"/>
      <c r="U40" s="530"/>
      <c r="V40" s="530"/>
      <c r="W40" s="530"/>
    </row>
    <row r="41" spans="1:23" ht="15" customHeight="1">
      <c r="A41" s="312"/>
      <c r="B41" s="139" t="s">
        <v>271</v>
      </c>
      <c r="C41" s="309"/>
      <c r="D41" s="309"/>
      <c r="E41" s="309"/>
      <c r="F41" s="309"/>
      <c r="G41" s="310"/>
      <c r="I41" s="496"/>
      <c r="J41" s="309"/>
      <c r="K41" s="309"/>
      <c r="L41" s="310"/>
      <c r="N41" s="530"/>
      <c r="O41" s="530"/>
      <c r="P41" s="530"/>
      <c r="Q41" s="530"/>
      <c r="R41" s="530"/>
      <c r="S41" s="530"/>
      <c r="T41" s="530"/>
      <c r="U41" s="530"/>
      <c r="V41" s="530"/>
      <c r="W41" s="530"/>
    </row>
    <row r="42" spans="1:23">
      <c r="A42" s="311">
        <v>28</v>
      </c>
      <c r="B42" s="11" t="s">
        <v>254</v>
      </c>
      <c r="C42" s="15">
        <v>747210753.9191823</v>
      </c>
      <c r="D42" s="16">
        <v>603233109.1620934</v>
      </c>
      <c r="E42" s="16">
        <v>641099895.18333113</v>
      </c>
      <c r="F42" s="16">
        <v>722200115.94565213</v>
      </c>
      <c r="G42" s="17">
        <v>633736976.41286957</v>
      </c>
      <c r="I42" s="500">
        <v>748736934.79811096</v>
      </c>
      <c r="J42" s="501">
        <v>646265671.04619467</v>
      </c>
      <c r="K42" s="501">
        <v>729588624.00502896</v>
      </c>
      <c r="L42" s="502">
        <v>639213571.84246445</v>
      </c>
      <c r="N42" s="530"/>
      <c r="O42" s="530"/>
      <c r="P42" s="530"/>
      <c r="Q42" s="530"/>
      <c r="R42" s="530"/>
      <c r="S42" s="530"/>
      <c r="T42" s="530"/>
      <c r="U42" s="530"/>
      <c r="V42" s="530"/>
      <c r="W42" s="530"/>
    </row>
    <row r="43" spans="1:23" ht="15" customHeight="1">
      <c r="A43" s="311">
        <v>29</v>
      </c>
      <c r="B43" s="11" t="s">
        <v>266</v>
      </c>
      <c r="C43" s="15">
        <v>497673914.00995106</v>
      </c>
      <c r="D43" s="16">
        <v>354552657.47314662</v>
      </c>
      <c r="E43" s="16">
        <v>349783383.15369141</v>
      </c>
      <c r="F43" s="16">
        <v>424729347.52173913</v>
      </c>
      <c r="G43" s="17">
        <v>393520792.40630442</v>
      </c>
      <c r="I43" s="500">
        <v>500618153.29376864</v>
      </c>
      <c r="J43" s="501">
        <v>355331758.37200814</v>
      </c>
      <c r="K43" s="501">
        <v>437351307.64261466</v>
      </c>
      <c r="L43" s="502">
        <v>404688412.94228691</v>
      </c>
      <c r="N43" s="530"/>
      <c r="O43" s="530"/>
      <c r="P43" s="530"/>
      <c r="Q43" s="530"/>
      <c r="R43" s="530"/>
      <c r="S43" s="530"/>
      <c r="T43" s="530"/>
      <c r="U43" s="530"/>
      <c r="V43" s="530"/>
      <c r="W43" s="530"/>
    </row>
    <row r="44" spans="1:23" ht="15" customHeight="1">
      <c r="A44" s="336">
        <v>30</v>
      </c>
      <c r="B44" s="337" t="s">
        <v>255</v>
      </c>
      <c r="C44" s="510">
        <v>1.5014063081960967</v>
      </c>
      <c r="D44" s="511">
        <v>1.7013921527517575</v>
      </c>
      <c r="E44" s="511">
        <v>1.8328483457478542</v>
      </c>
      <c r="F44" s="511">
        <v>1.7003772406112987</v>
      </c>
      <c r="G44" s="512">
        <v>1.6104281873841764</v>
      </c>
      <c r="I44" s="519">
        <v>1.4956248187802796</v>
      </c>
      <c r="J44" s="520">
        <v>1.8187669855549431</v>
      </c>
      <c r="K44" s="520">
        <v>1.6681981081470059</v>
      </c>
      <c r="L44" s="512">
        <v>1.5795203208193249</v>
      </c>
      <c r="N44" s="530"/>
      <c r="O44" s="530"/>
      <c r="P44" s="530"/>
      <c r="Q44" s="530"/>
      <c r="R44" s="530"/>
      <c r="S44" s="530"/>
      <c r="T44" s="530"/>
      <c r="U44" s="530"/>
      <c r="V44" s="530"/>
      <c r="W44" s="530"/>
    </row>
    <row r="45" spans="1:23" ht="15" customHeight="1">
      <c r="A45" s="336"/>
      <c r="B45" s="139" t="s">
        <v>373</v>
      </c>
      <c r="C45" s="338"/>
      <c r="D45" s="339"/>
      <c r="E45" s="339"/>
      <c r="F45" s="339"/>
      <c r="G45" s="340"/>
      <c r="I45" s="503"/>
      <c r="J45" s="504"/>
      <c r="K45" s="504"/>
      <c r="L45" s="340"/>
      <c r="N45" s="530"/>
      <c r="O45" s="530"/>
      <c r="P45" s="530"/>
      <c r="Q45" s="530"/>
      <c r="R45" s="530"/>
      <c r="S45" s="530"/>
      <c r="T45" s="530"/>
      <c r="U45" s="530"/>
      <c r="V45" s="530"/>
      <c r="W45" s="530"/>
    </row>
    <row r="46" spans="1:23" ht="15" customHeight="1">
      <c r="A46" s="336">
        <v>31</v>
      </c>
      <c r="B46" s="337" t="s">
        <v>380</v>
      </c>
      <c r="C46" s="338">
        <v>1248548511.3347964</v>
      </c>
      <c r="D46" s="339">
        <v>1220747487.9431939</v>
      </c>
      <c r="E46" s="339">
        <v>1127228135.2763696</v>
      </c>
      <c r="F46" s="339">
        <v>1222087368.3474715</v>
      </c>
      <c r="G46" s="340">
        <v>1225983493.4443285</v>
      </c>
      <c r="I46" s="503">
        <v>1108192176.0608549</v>
      </c>
      <c r="J46" s="504">
        <v>1013286512.3901736</v>
      </c>
      <c r="K46" s="504">
        <v>1108500211.0931854</v>
      </c>
      <c r="L46" s="340">
        <v>1083242923.834146</v>
      </c>
      <c r="N46" s="530"/>
      <c r="O46" s="530"/>
      <c r="P46" s="530"/>
      <c r="Q46" s="530"/>
      <c r="R46" s="530"/>
      <c r="S46" s="530"/>
      <c r="T46" s="530"/>
      <c r="U46" s="530"/>
      <c r="V46" s="530"/>
      <c r="W46" s="530"/>
    </row>
    <row r="47" spans="1:23" ht="15" customHeight="1">
      <c r="A47" s="336">
        <v>32</v>
      </c>
      <c r="B47" s="337" t="s">
        <v>395</v>
      </c>
      <c r="C47" s="338">
        <v>727112579.54485583</v>
      </c>
      <c r="D47" s="339">
        <v>702093549.48053932</v>
      </c>
      <c r="E47" s="339">
        <v>674505700.37792647</v>
      </c>
      <c r="F47" s="339">
        <v>693944328.54799378</v>
      </c>
      <c r="G47" s="340">
        <v>735040441.13670707</v>
      </c>
      <c r="I47" s="503">
        <v>604920418.71101117</v>
      </c>
      <c r="J47" s="504">
        <v>575183794.88860595</v>
      </c>
      <c r="K47" s="504">
        <v>596083524.8292141</v>
      </c>
      <c r="L47" s="340">
        <v>607887717.53463447</v>
      </c>
      <c r="N47" s="530"/>
      <c r="O47" s="530"/>
      <c r="P47" s="530"/>
      <c r="Q47" s="530"/>
      <c r="R47" s="530"/>
      <c r="S47" s="530"/>
      <c r="T47" s="530"/>
      <c r="U47" s="530"/>
      <c r="V47" s="530"/>
      <c r="W47" s="530"/>
    </row>
    <row r="48" spans="1:23" ht="15" thickBot="1">
      <c r="A48" s="313">
        <v>33</v>
      </c>
      <c r="B48" s="141" t="s">
        <v>413</v>
      </c>
      <c r="C48" s="513">
        <v>1.7171323209898792</v>
      </c>
      <c r="D48" s="514">
        <v>1.7387248306815994</v>
      </c>
      <c r="E48" s="514">
        <v>1.6711914141641533</v>
      </c>
      <c r="F48" s="514">
        <v>1.761074077663495</v>
      </c>
      <c r="G48" s="515">
        <v>1.6679129811529827</v>
      </c>
      <c r="I48" s="521">
        <v>1.8319635803040597</v>
      </c>
      <c r="J48" s="514">
        <v>1.7616743054911927</v>
      </c>
      <c r="K48" s="514">
        <v>1.8596390688885178</v>
      </c>
      <c r="L48" s="515">
        <v>1.7819786328754506</v>
      </c>
      <c r="N48" s="530"/>
      <c r="O48" s="530"/>
      <c r="P48" s="530"/>
      <c r="Q48" s="530"/>
      <c r="R48" s="530"/>
      <c r="S48" s="530"/>
      <c r="T48" s="530"/>
      <c r="U48" s="530"/>
      <c r="V48" s="530"/>
      <c r="W48" s="530"/>
    </row>
    <row r="49" spans="1:2">
      <c r="A49" s="18"/>
    </row>
    <row r="50" spans="1:2" ht="38.25">
      <c r="B50" s="200" t="s">
        <v>709</v>
      </c>
    </row>
    <row r="51" spans="1:2" ht="51">
      <c r="B51" s="200" t="s">
        <v>270</v>
      </c>
    </row>
    <row r="53" spans="1:2">
      <c r="B53" s="199"/>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6"/>
  <sheetViews>
    <sheetView showGridLines="0" zoomScale="90" zoomScaleNormal="90" workbookViewId="0"/>
  </sheetViews>
  <sheetFormatPr defaultColWidth="9.140625" defaultRowHeight="12.75"/>
  <cols>
    <col min="1" max="1" width="11.85546875" style="343" bestFit="1" customWidth="1"/>
    <col min="2" max="2" width="105.140625" style="343" bestFit="1" customWidth="1"/>
    <col min="3" max="4" width="15.28515625" style="343" bestFit="1" customWidth="1"/>
    <col min="5" max="5" width="17.5703125" style="343" bestFit="1" customWidth="1"/>
    <col min="6" max="6" width="15.28515625" style="343" bestFit="1" customWidth="1"/>
    <col min="7" max="7" width="18.140625" style="343" bestFit="1" customWidth="1"/>
    <col min="8" max="8" width="16.85546875" style="343" bestFit="1" customWidth="1"/>
    <col min="9" max="10" width="9.140625" style="343"/>
    <col min="11" max="11" width="16" style="343" bestFit="1" customWidth="1"/>
    <col min="12" max="16384" width="9.140625" style="343"/>
  </cols>
  <sheetData>
    <row r="1" spans="1:16" ht="13.5">
      <c r="A1" s="341" t="s">
        <v>30</v>
      </c>
      <c r="B1" s="417" t="str">
        <f>'Info '!C2</f>
        <v>JSC Cartu Bank</v>
      </c>
    </row>
    <row r="2" spans="1:16">
      <c r="A2" s="341" t="s">
        <v>31</v>
      </c>
      <c r="B2" s="676">
        <f>'1. key ratios '!B2</f>
        <v>45199</v>
      </c>
    </row>
    <row r="3" spans="1:16">
      <c r="A3" s="342" t="s">
        <v>416</v>
      </c>
    </row>
    <row r="5" spans="1:16" ht="12" customHeight="1">
      <c r="A5" s="761" t="s">
        <v>417</v>
      </c>
      <c r="B5" s="762"/>
      <c r="C5" s="767" t="s">
        <v>418</v>
      </c>
      <c r="D5" s="768"/>
      <c r="E5" s="768"/>
      <c r="F5" s="768"/>
      <c r="G5" s="768"/>
      <c r="H5" s="769"/>
    </row>
    <row r="6" spans="1:16">
      <c r="A6" s="763"/>
      <c r="B6" s="764"/>
      <c r="C6" s="770"/>
      <c r="D6" s="771"/>
      <c r="E6" s="771"/>
      <c r="F6" s="771"/>
      <c r="G6" s="771"/>
      <c r="H6" s="772"/>
    </row>
    <row r="7" spans="1:16">
      <c r="A7" s="765"/>
      <c r="B7" s="766"/>
      <c r="C7" s="416" t="s">
        <v>419</v>
      </c>
      <c r="D7" s="416" t="s">
        <v>420</v>
      </c>
      <c r="E7" s="416" t="s">
        <v>421</v>
      </c>
      <c r="F7" s="416" t="s">
        <v>422</v>
      </c>
      <c r="G7" s="416" t="s">
        <v>423</v>
      </c>
      <c r="H7" s="416" t="s">
        <v>64</v>
      </c>
    </row>
    <row r="8" spans="1:16">
      <c r="A8" s="412">
        <v>1</v>
      </c>
      <c r="B8" s="411" t="s">
        <v>51</v>
      </c>
      <c r="C8" s="603">
        <v>271658676</v>
      </c>
      <c r="D8" s="603">
        <v>612629.32067245548</v>
      </c>
      <c r="E8" s="603">
        <v>27981173.764108267</v>
      </c>
      <c r="F8" s="603">
        <v>0</v>
      </c>
      <c r="G8" s="603">
        <v>0</v>
      </c>
      <c r="H8" s="598">
        <f t="shared" ref="H8:H21" si="0">SUM(C8:G8)</f>
        <v>300252479.08478069</v>
      </c>
      <c r="K8" s="597"/>
      <c r="L8" s="597"/>
      <c r="M8" s="597"/>
      <c r="N8" s="597"/>
      <c r="O8" s="597"/>
      <c r="P8" s="597"/>
    </row>
    <row r="9" spans="1:16">
      <c r="A9" s="412">
        <v>2</v>
      </c>
      <c r="B9" s="411" t="s">
        <v>52</v>
      </c>
      <c r="C9" s="603">
        <v>0</v>
      </c>
      <c r="D9" s="603">
        <v>0</v>
      </c>
      <c r="E9" s="603">
        <v>0</v>
      </c>
      <c r="F9" s="603">
        <v>0</v>
      </c>
      <c r="G9" s="603">
        <v>0</v>
      </c>
      <c r="H9" s="598">
        <f t="shared" si="0"/>
        <v>0</v>
      </c>
      <c r="K9" s="597"/>
      <c r="L9" s="597"/>
      <c r="M9" s="597"/>
      <c r="N9" s="597"/>
      <c r="O9" s="597"/>
      <c r="P9" s="597"/>
    </row>
    <row r="10" spans="1:16">
      <c r="A10" s="412">
        <v>3</v>
      </c>
      <c r="B10" s="411" t="s">
        <v>164</v>
      </c>
      <c r="C10" s="603">
        <v>0</v>
      </c>
      <c r="D10" s="603">
        <v>0</v>
      </c>
      <c r="E10" s="603">
        <v>0</v>
      </c>
      <c r="F10" s="603">
        <v>0</v>
      </c>
      <c r="G10" s="603">
        <v>0</v>
      </c>
      <c r="H10" s="598">
        <f t="shared" si="0"/>
        <v>0</v>
      </c>
      <c r="K10" s="597"/>
      <c r="L10" s="597"/>
      <c r="M10" s="597"/>
      <c r="N10" s="597"/>
      <c r="O10" s="597"/>
      <c r="P10" s="597"/>
    </row>
    <row r="11" spans="1:16">
      <c r="A11" s="412">
        <v>4</v>
      </c>
      <c r="B11" s="411" t="s">
        <v>53</v>
      </c>
      <c r="C11" s="603">
        <v>0</v>
      </c>
      <c r="D11" s="603">
        <v>0</v>
      </c>
      <c r="E11" s="603">
        <v>0</v>
      </c>
      <c r="F11" s="603">
        <v>0</v>
      </c>
      <c r="G11" s="603">
        <v>0</v>
      </c>
      <c r="H11" s="598">
        <f t="shared" si="0"/>
        <v>0</v>
      </c>
      <c r="K11" s="597"/>
      <c r="L11" s="597"/>
      <c r="M11" s="597"/>
      <c r="N11" s="597"/>
      <c r="O11" s="597"/>
      <c r="P11" s="597"/>
    </row>
    <row r="12" spans="1:16">
      <c r="A12" s="412">
        <v>5</v>
      </c>
      <c r="B12" s="411" t="s">
        <v>54</v>
      </c>
      <c r="C12" s="603">
        <v>0</v>
      </c>
      <c r="D12" s="603">
        <v>0</v>
      </c>
      <c r="E12" s="603">
        <v>0</v>
      </c>
      <c r="F12" s="603">
        <v>0</v>
      </c>
      <c r="G12" s="603">
        <v>0</v>
      </c>
      <c r="H12" s="598">
        <f t="shared" si="0"/>
        <v>0</v>
      </c>
      <c r="K12" s="597"/>
      <c r="L12" s="597"/>
      <c r="M12" s="597"/>
      <c r="N12" s="597"/>
      <c r="O12" s="597"/>
      <c r="P12" s="597"/>
    </row>
    <row r="13" spans="1:16">
      <c r="A13" s="412">
        <v>6</v>
      </c>
      <c r="B13" s="411" t="s">
        <v>55</v>
      </c>
      <c r="C13" s="603">
        <v>296714039.40000004</v>
      </c>
      <c r="D13" s="603">
        <v>180826653.82495394</v>
      </c>
      <c r="E13" s="603">
        <v>0</v>
      </c>
      <c r="F13" s="603">
        <v>2857073.93</v>
      </c>
      <c r="G13" s="603">
        <v>0</v>
      </c>
      <c r="H13" s="598">
        <f t="shared" si="0"/>
        <v>480397767.15495402</v>
      </c>
      <c r="K13" s="597"/>
      <c r="L13" s="597"/>
      <c r="M13" s="597"/>
      <c r="N13" s="597"/>
      <c r="O13" s="597"/>
      <c r="P13" s="597"/>
    </row>
    <row r="14" spans="1:16">
      <c r="A14" s="412">
        <v>7</v>
      </c>
      <c r="B14" s="411" t="s">
        <v>56</v>
      </c>
      <c r="C14" s="603">
        <v>0</v>
      </c>
      <c r="D14" s="603">
        <v>337241433.03279465</v>
      </c>
      <c r="E14" s="603">
        <v>198428442.30885878</v>
      </c>
      <c r="F14" s="603">
        <v>214281824.58625469</v>
      </c>
      <c r="G14" s="603">
        <v>40871703.057885915</v>
      </c>
      <c r="H14" s="598">
        <f t="shared" si="0"/>
        <v>790823402.98579407</v>
      </c>
      <c r="K14" s="597"/>
      <c r="L14" s="597"/>
      <c r="M14" s="597"/>
      <c r="N14" s="597"/>
      <c r="O14" s="597"/>
      <c r="P14" s="597"/>
    </row>
    <row r="15" spans="1:16">
      <c r="A15" s="412">
        <v>8</v>
      </c>
      <c r="B15" s="413" t="s">
        <v>57</v>
      </c>
      <c r="C15" s="603">
        <v>0</v>
      </c>
      <c r="D15" s="603">
        <v>0</v>
      </c>
      <c r="E15" s="603">
        <v>0</v>
      </c>
      <c r="F15" s="603">
        <v>0</v>
      </c>
      <c r="G15" s="603">
        <v>0</v>
      </c>
      <c r="H15" s="598">
        <f t="shared" si="0"/>
        <v>0</v>
      </c>
      <c r="K15" s="597"/>
      <c r="L15" s="597"/>
      <c r="M15" s="597"/>
      <c r="N15" s="597"/>
      <c r="O15" s="597"/>
      <c r="P15" s="597"/>
    </row>
    <row r="16" spans="1:16">
      <c r="A16" s="412">
        <v>9</v>
      </c>
      <c r="B16" s="411" t="s">
        <v>58</v>
      </c>
      <c r="C16" s="603">
        <v>0</v>
      </c>
      <c r="D16" s="603">
        <v>0</v>
      </c>
      <c r="E16" s="603">
        <v>0</v>
      </c>
      <c r="F16" s="603">
        <v>0</v>
      </c>
      <c r="G16" s="603">
        <v>0</v>
      </c>
      <c r="H16" s="598">
        <f t="shared" si="0"/>
        <v>0</v>
      </c>
      <c r="K16" s="597"/>
      <c r="L16" s="597"/>
      <c r="M16" s="597"/>
      <c r="N16" s="597"/>
      <c r="O16" s="597"/>
      <c r="P16" s="597"/>
    </row>
    <row r="17" spans="1:16">
      <c r="A17" s="412">
        <v>10</v>
      </c>
      <c r="B17" s="415" t="s">
        <v>431</v>
      </c>
      <c r="C17" s="603">
        <v>0</v>
      </c>
      <c r="D17" s="603">
        <v>1331016.2689950448</v>
      </c>
      <c r="E17" s="603">
        <v>17678387.548530936</v>
      </c>
      <c r="F17" s="603">
        <v>8484440.5988218877</v>
      </c>
      <c r="G17" s="603">
        <v>36209567.594464138</v>
      </c>
      <c r="H17" s="598">
        <f t="shared" si="0"/>
        <v>63703412.010812007</v>
      </c>
      <c r="K17" s="597"/>
      <c r="L17" s="597"/>
      <c r="M17" s="597"/>
      <c r="N17" s="597"/>
      <c r="O17" s="597"/>
      <c r="P17" s="597"/>
    </row>
    <row r="18" spans="1:16">
      <c r="A18" s="412">
        <v>11</v>
      </c>
      <c r="B18" s="411" t="s">
        <v>60</v>
      </c>
      <c r="C18" s="603">
        <v>0</v>
      </c>
      <c r="D18" s="603">
        <v>0</v>
      </c>
      <c r="E18" s="603">
        <v>0</v>
      </c>
      <c r="F18" s="603">
        <v>0</v>
      </c>
      <c r="G18" s="603">
        <v>0</v>
      </c>
      <c r="H18" s="598">
        <f t="shared" si="0"/>
        <v>0</v>
      </c>
      <c r="K18" s="597"/>
      <c r="L18" s="597"/>
      <c r="M18" s="597"/>
      <c r="N18" s="597"/>
      <c r="O18" s="597"/>
      <c r="P18" s="597"/>
    </row>
    <row r="19" spans="1:16">
      <c r="A19" s="412">
        <v>12</v>
      </c>
      <c r="B19" s="411" t="s">
        <v>61</v>
      </c>
      <c r="C19" s="603">
        <v>0</v>
      </c>
      <c r="D19" s="603">
        <v>0</v>
      </c>
      <c r="E19" s="603">
        <v>0</v>
      </c>
      <c r="F19" s="603">
        <v>0</v>
      </c>
      <c r="G19" s="603">
        <v>0</v>
      </c>
      <c r="H19" s="598">
        <f t="shared" si="0"/>
        <v>0</v>
      </c>
      <c r="K19" s="597"/>
      <c r="L19" s="597"/>
      <c r="M19" s="597"/>
      <c r="N19" s="597"/>
      <c r="O19" s="597"/>
      <c r="P19" s="597"/>
    </row>
    <row r="20" spans="1:16">
      <c r="A20" s="414">
        <v>13</v>
      </c>
      <c r="B20" s="413" t="s">
        <v>144</v>
      </c>
      <c r="C20" s="603">
        <v>0</v>
      </c>
      <c r="D20" s="603">
        <v>0</v>
      </c>
      <c r="E20" s="603">
        <v>0</v>
      </c>
      <c r="F20" s="603">
        <v>0</v>
      </c>
      <c r="G20" s="603">
        <v>0</v>
      </c>
      <c r="H20" s="598">
        <f t="shared" si="0"/>
        <v>0</v>
      </c>
      <c r="K20" s="597"/>
      <c r="L20" s="597"/>
      <c r="M20" s="597"/>
      <c r="N20" s="597"/>
      <c r="O20" s="597"/>
      <c r="P20" s="597"/>
    </row>
    <row r="21" spans="1:16">
      <c r="A21" s="412">
        <v>14</v>
      </c>
      <c r="B21" s="411" t="s">
        <v>63</v>
      </c>
      <c r="C21" s="603">
        <v>34342865.850000001</v>
      </c>
      <c r="D21" s="603">
        <v>4226973.865766122</v>
      </c>
      <c r="E21" s="603">
        <v>5137049.0424455618</v>
      </c>
      <c r="F21" s="603">
        <v>26056063.892881118</v>
      </c>
      <c r="G21" s="603">
        <v>135214884.81896472</v>
      </c>
      <c r="H21" s="598">
        <f t="shared" si="0"/>
        <v>204977837.47005752</v>
      </c>
      <c r="K21" s="597"/>
      <c r="L21" s="597"/>
      <c r="M21" s="597"/>
      <c r="N21" s="597"/>
      <c r="O21" s="597"/>
      <c r="P21" s="597"/>
    </row>
    <row r="22" spans="1:16">
      <c r="A22" s="410">
        <v>15</v>
      </c>
      <c r="B22" s="409" t="s">
        <v>64</v>
      </c>
      <c r="C22" s="598">
        <f>SUM(C18:C21)+SUM(C8:C16)</f>
        <v>602715581.25000012</v>
      </c>
      <c r="D22" s="598">
        <f t="shared" ref="D22:H22" si="1">SUM(D18:D21)+SUM(D8:D16)</f>
        <v>522907690.04418713</v>
      </c>
      <c r="E22" s="598">
        <f t="shared" si="1"/>
        <v>231546665.11541262</v>
      </c>
      <c r="F22" s="598">
        <f t="shared" si="1"/>
        <v>243194962.40913582</v>
      </c>
      <c r="G22" s="598">
        <f t="shared" si="1"/>
        <v>176086587.87685063</v>
      </c>
      <c r="H22" s="598">
        <f t="shared" si="1"/>
        <v>1776451486.6955862</v>
      </c>
      <c r="K22" s="597"/>
      <c r="L22" s="597"/>
      <c r="M22" s="597"/>
      <c r="N22" s="597"/>
      <c r="O22" s="597"/>
      <c r="P22" s="597"/>
    </row>
    <row r="25" spans="1:16">
      <c r="C25" s="677"/>
      <c r="D25" s="677"/>
      <c r="E25" s="677"/>
      <c r="F25" s="677"/>
      <c r="G25" s="677"/>
      <c r="H25" s="677"/>
    </row>
    <row r="26" spans="1:16" ht="25.5">
      <c r="B26" s="346" t="s">
        <v>518</v>
      </c>
      <c r="C26" s="677"/>
      <c r="D26" s="677"/>
      <c r="E26" s="677"/>
      <c r="F26" s="677"/>
      <c r="G26" s="677"/>
      <c r="H26" s="677"/>
    </row>
    <row r="27" spans="1:16">
      <c r="C27" s="677"/>
      <c r="D27" s="677"/>
      <c r="E27" s="677"/>
      <c r="F27" s="677"/>
      <c r="G27" s="677"/>
      <c r="H27" s="677"/>
    </row>
    <row r="28" spans="1:16">
      <c r="C28" s="677"/>
      <c r="D28" s="677"/>
      <c r="E28" s="677"/>
      <c r="F28" s="677"/>
      <c r="G28" s="677"/>
      <c r="H28" s="677"/>
    </row>
    <row r="29" spans="1:16">
      <c r="C29" s="677"/>
      <c r="D29" s="677"/>
      <c r="E29" s="677"/>
      <c r="F29" s="677"/>
      <c r="G29" s="677"/>
      <c r="H29" s="677"/>
    </row>
    <row r="30" spans="1:16">
      <c r="C30" s="677"/>
      <c r="D30" s="677"/>
      <c r="E30" s="677"/>
      <c r="F30" s="677"/>
      <c r="G30" s="677"/>
      <c r="H30" s="677"/>
    </row>
    <row r="31" spans="1:16">
      <c r="C31" s="677"/>
      <c r="D31" s="677"/>
      <c r="E31" s="677"/>
      <c r="F31" s="677"/>
      <c r="G31" s="677"/>
      <c r="H31" s="677"/>
    </row>
    <row r="32" spans="1:16">
      <c r="C32" s="677"/>
      <c r="D32" s="677"/>
      <c r="E32" s="677"/>
      <c r="F32" s="677"/>
      <c r="G32" s="677"/>
      <c r="H32" s="677"/>
    </row>
    <row r="33" spans="3:8">
      <c r="C33" s="677"/>
      <c r="D33" s="677"/>
      <c r="E33" s="677"/>
      <c r="F33" s="677"/>
      <c r="G33" s="677"/>
      <c r="H33" s="677"/>
    </row>
    <row r="34" spans="3:8">
      <c r="C34" s="677"/>
      <c r="D34" s="677"/>
      <c r="E34" s="677"/>
      <c r="F34" s="677"/>
      <c r="G34" s="677"/>
      <c r="H34" s="677"/>
    </row>
    <row r="35" spans="3:8">
      <c r="C35" s="677"/>
      <c r="D35" s="677"/>
      <c r="E35" s="677"/>
      <c r="F35" s="677"/>
      <c r="G35" s="677"/>
      <c r="H35" s="677"/>
    </row>
    <row r="36" spans="3:8">
      <c r="C36" s="677"/>
      <c r="D36" s="677"/>
      <c r="E36" s="677"/>
      <c r="F36" s="677"/>
      <c r="G36" s="677"/>
      <c r="H36" s="677"/>
    </row>
    <row r="37" spans="3:8">
      <c r="C37" s="677"/>
      <c r="D37" s="677"/>
      <c r="E37" s="677"/>
      <c r="F37" s="677"/>
      <c r="G37" s="677"/>
      <c r="H37" s="677"/>
    </row>
    <row r="38" spans="3:8">
      <c r="C38" s="677"/>
      <c r="D38" s="677"/>
      <c r="E38" s="677"/>
      <c r="F38" s="677"/>
      <c r="G38" s="677"/>
      <c r="H38" s="677"/>
    </row>
    <row r="39" spans="3:8">
      <c r="C39" s="677"/>
      <c r="D39" s="677"/>
      <c r="E39" s="677"/>
      <c r="F39" s="677"/>
      <c r="G39" s="677"/>
      <c r="H39" s="677"/>
    </row>
    <row r="40" spans="3:8">
      <c r="C40" s="677"/>
      <c r="D40" s="677"/>
      <c r="E40" s="677"/>
      <c r="F40" s="677"/>
      <c r="G40" s="677"/>
      <c r="H40" s="677"/>
    </row>
    <row r="41" spans="3:8">
      <c r="C41" s="677"/>
      <c r="D41" s="677"/>
      <c r="E41" s="677"/>
      <c r="F41" s="677"/>
      <c r="G41" s="677"/>
      <c r="H41" s="677"/>
    </row>
    <row r="42" spans="3:8">
      <c r="C42" s="677"/>
      <c r="D42" s="677"/>
      <c r="E42" s="677"/>
      <c r="F42" s="677"/>
      <c r="G42" s="677"/>
      <c r="H42" s="677"/>
    </row>
    <row r="43" spans="3:8">
      <c r="C43" s="677"/>
      <c r="D43" s="677"/>
      <c r="E43" s="677"/>
      <c r="F43" s="677"/>
      <c r="G43" s="677"/>
      <c r="H43" s="677"/>
    </row>
    <row r="44" spans="3:8">
      <c r="C44" s="677"/>
      <c r="D44" s="677"/>
      <c r="E44" s="677"/>
      <c r="F44" s="677"/>
      <c r="G44" s="677"/>
      <c r="H44" s="677"/>
    </row>
    <row r="45" spans="3:8">
      <c r="C45" s="677"/>
      <c r="D45" s="677"/>
      <c r="E45" s="677"/>
      <c r="F45" s="677"/>
      <c r="G45" s="677"/>
      <c r="H45" s="677"/>
    </row>
    <row r="46" spans="3:8">
      <c r="C46" s="677"/>
      <c r="D46" s="677"/>
      <c r="E46" s="677"/>
      <c r="F46" s="677"/>
      <c r="G46" s="677"/>
      <c r="H46" s="677"/>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3"/>
  <sheetViews>
    <sheetView showGridLines="0" zoomScale="90" zoomScaleNormal="90" workbookViewId="0"/>
  </sheetViews>
  <sheetFormatPr defaultColWidth="9.140625" defaultRowHeight="12.75"/>
  <cols>
    <col min="1" max="1" width="11.85546875" style="418" bestFit="1" customWidth="1"/>
    <col min="2" max="2" width="86.85546875" style="343" customWidth="1"/>
    <col min="3" max="4" width="31.5703125" style="343" customWidth="1"/>
    <col min="5" max="5" width="15.140625" style="343" bestFit="1" customWidth="1"/>
    <col min="6" max="6" width="11.85546875" style="343" bestFit="1" customWidth="1"/>
    <col min="7" max="7" width="21.5703125" style="343" bestFit="1" customWidth="1"/>
    <col min="8" max="8" width="41.42578125" style="343" customWidth="1"/>
    <col min="9" max="16384" width="9.140625" style="343"/>
  </cols>
  <sheetData>
    <row r="1" spans="1:8" ht="13.5">
      <c r="A1" s="341" t="s">
        <v>30</v>
      </c>
      <c r="B1" s="417" t="str">
        <f>'Info '!C2</f>
        <v>JSC Cartu Bank</v>
      </c>
      <c r="C1" s="431"/>
      <c r="D1" s="431"/>
      <c r="E1" s="431"/>
      <c r="F1" s="431"/>
      <c r="G1" s="431"/>
      <c r="H1" s="431"/>
    </row>
    <row r="2" spans="1:8">
      <c r="A2" s="341" t="s">
        <v>31</v>
      </c>
      <c r="B2" s="676">
        <f>'1. key ratios '!B2</f>
        <v>45199</v>
      </c>
      <c r="C2" s="431"/>
      <c r="D2" s="431"/>
      <c r="E2" s="431"/>
      <c r="F2" s="431"/>
      <c r="G2" s="431"/>
      <c r="H2" s="431"/>
    </row>
    <row r="3" spans="1:8">
      <c r="A3" s="342" t="s">
        <v>424</v>
      </c>
      <c r="B3" s="431"/>
      <c r="C3" s="431"/>
      <c r="D3" s="431"/>
      <c r="E3" s="431"/>
      <c r="F3" s="431"/>
      <c r="G3" s="431"/>
      <c r="H3" s="431"/>
    </row>
    <row r="4" spans="1:8">
      <c r="A4" s="432"/>
      <c r="B4" s="431"/>
      <c r="C4" s="430" t="s">
        <v>0</v>
      </c>
      <c r="D4" s="430" t="s">
        <v>1</v>
      </c>
      <c r="E4" s="430" t="s">
        <v>2</v>
      </c>
      <c r="F4" s="430" t="s">
        <v>3</v>
      </c>
      <c r="G4" s="430" t="s">
        <v>4</v>
      </c>
      <c r="H4" s="430" t="s">
        <v>5</v>
      </c>
    </row>
    <row r="5" spans="1:8" ht="33.950000000000003" customHeight="1">
      <c r="A5" s="761" t="s">
        <v>425</v>
      </c>
      <c r="B5" s="762"/>
      <c r="C5" s="775" t="s">
        <v>426</v>
      </c>
      <c r="D5" s="775"/>
      <c r="E5" s="775" t="s">
        <v>663</v>
      </c>
      <c r="F5" s="773" t="s">
        <v>427</v>
      </c>
      <c r="G5" s="773" t="s">
        <v>428</v>
      </c>
      <c r="H5" s="428" t="s">
        <v>662</v>
      </c>
    </row>
    <row r="6" spans="1:8" ht="25.5">
      <c r="A6" s="765"/>
      <c r="B6" s="766"/>
      <c r="C6" s="429" t="s">
        <v>429</v>
      </c>
      <c r="D6" s="429" t="s">
        <v>430</v>
      </c>
      <c r="E6" s="775"/>
      <c r="F6" s="774"/>
      <c r="G6" s="774"/>
      <c r="H6" s="428" t="s">
        <v>661</v>
      </c>
    </row>
    <row r="7" spans="1:8">
      <c r="A7" s="426">
        <v>1</v>
      </c>
      <c r="B7" s="411" t="s">
        <v>51</v>
      </c>
      <c r="C7" s="599">
        <v>0</v>
      </c>
      <c r="D7" s="599">
        <v>300384354.67427623</v>
      </c>
      <c r="E7" s="599">
        <v>128105.70770545359</v>
      </c>
      <c r="F7" s="599">
        <v>0</v>
      </c>
      <c r="G7" s="599">
        <v>0</v>
      </c>
      <c r="H7" s="419">
        <f>C7+D7-E7-F7</f>
        <v>300256248.96657079</v>
      </c>
    </row>
    <row r="8" spans="1:8">
      <c r="A8" s="426">
        <v>2</v>
      </c>
      <c r="B8" s="411" t="s">
        <v>52</v>
      </c>
      <c r="C8" s="599">
        <v>0</v>
      </c>
      <c r="D8" s="599">
        <v>0</v>
      </c>
      <c r="E8" s="599">
        <v>0</v>
      </c>
      <c r="F8" s="599">
        <v>0</v>
      </c>
      <c r="G8" s="599">
        <v>0</v>
      </c>
      <c r="H8" s="419">
        <f t="shared" ref="H8:H20" si="0">C8+D8-E8-F8</f>
        <v>0</v>
      </c>
    </row>
    <row r="9" spans="1:8">
      <c r="A9" s="426">
        <v>3</v>
      </c>
      <c r="B9" s="411" t="s">
        <v>164</v>
      </c>
      <c r="C9" s="599">
        <v>0</v>
      </c>
      <c r="D9" s="599">
        <v>0</v>
      </c>
      <c r="E9" s="599">
        <v>0</v>
      </c>
      <c r="F9" s="599">
        <v>0</v>
      </c>
      <c r="G9" s="599">
        <v>0</v>
      </c>
      <c r="H9" s="419">
        <f t="shared" si="0"/>
        <v>0</v>
      </c>
    </row>
    <row r="10" spans="1:8">
      <c r="A10" s="426">
        <v>4</v>
      </c>
      <c r="B10" s="411" t="s">
        <v>53</v>
      </c>
      <c r="C10" s="599">
        <v>0</v>
      </c>
      <c r="D10" s="599">
        <v>0</v>
      </c>
      <c r="E10" s="599">
        <v>0</v>
      </c>
      <c r="F10" s="599">
        <v>0</v>
      </c>
      <c r="G10" s="599">
        <v>0</v>
      </c>
      <c r="H10" s="419">
        <f t="shared" si="0"/>
        <v>0</v>
      </c>
    </row>
    <row r="11" spans="1:8">
      <c r="A11" s="426">
        <v>5</v>
      </c>
      <c r="B11" s="411" t="s">
        <v>54</v>
      </c>
      <c r="C11" s="599">
        <v>0</v>
      </c>
      <c r="D11" s="599">
        <v>0</v>
      </c>
      <c r="E11" s="599">
        <v>0</v>
      </c>
      <c r="F11" s="599">
        <v>0</v>
      </c>
      <c r="G11" s="599">
        <v>0</v>
      </c>
      <c r="H11" s="419">
        <f t="shared" si="0"/>
        <v>0</v>
      </c>
    </row>
    <row r="12" spans="1:8">
      <c r="A12" s="426">
        <v>6</v>
      </c>
      <c r="B12" s="411" t="s">
        <v>55</v>
      </c>
      <c r="C12" s="599">
        <v>0</v>
      </c>
      <c r="D12" s="599">
        <v>480492333.09000003</v>
      </c>
      <c r="E12" s="599">
        <v>94565.935046051571</v>
      </c>
      <c r="F12" s="599">
        <v>0</v>
      </c>
      <c r="G12" s="599">
        <v>0</v>
      </c>
      <c r="H12" s="419">
        <f t="shared" si="0"/>
        <v>480397767.15495396</v>
      </c>
    </row>
    <row r="13" spans="1:8">
      <c r="A13" s="426">
        <v>7</v>
      </c>
      <c r="B13" s="411" t="s">
        <v>56</v>
      </c>
      <c r="C13" s="599">
        <v>154294833.73120928</v>
      </c>
      <c r="D13" s="599">
        <v>694457931.88522363</v>
      </c>
      <c r="E13" s="599">
        <v>57929362.630638607</v>
      </c>
      <c r="F13" s="599">
        <v>0</v>
      </c>
      <c r="G13" s="599">
        <v>878739.95029999991</v>
      </c>
      <c r="H13" s="419">
        <f t="shared" si="0"/>
        <v>790823402.98579431</v>
      </c>
    </row>
    <row r="14" spans="1:8">
      <c r="A14" s="426">
        <v>8</v>
      </c>
      <c r="B14" s="413" t="s">
        <v>57</v>
      </c>
      <c r="C14" s="599">
        <v>0</v>
      </c>
      <c r="D14" s="599">
        <v>0</v>
      </c>
      <c r="E14" s="599">
        <v>0</v>
      </c>
      <c r="F14" s="599">
        <v>0</v>
      </c>
      <c r="G14" s="599">
        <v>0</v>
      </c>
      <c r="H14" s="419">
        <f t="shared" si="0"/>
        <v>0</v>
      </c>
    </row>
    <row r="15" spans="1:8">
      <c r="A15" s="426">
        <v>9</v>
      </c>
      <c r="B15" s="411" t="s">
        <v>58</v>
      </c>
      <c r="C15" s="599">
        <v>0</v>
      </c>
      <c r="D15" s="599">
        <v>0</v>
      </c>
      <c r="E15" s="599">
        <v>0</v>
      </c>
      <c r="F15" s="599">
        <v>0</v>
      </c>
      <c r="G15" s="599">
        <v>0</v>
      </c>
      <c r="H15" s="419">
        <f t="shared" si="0"/>
        <v>0</v>
      </c>
    </row>
    <row r="16" spans="1:8">
      <c r="A16" s="426">
        <v>10</v>
      </c>
      <c r="B16" s="415" t="s">
        <v>431</v>
      </c>
      <c r="C16" s="599">
        <v>86202110.120505869</v>
      </c>
      <c r="D16" s="599">
        <v>699353.13720797002</v>
      </c>
      <c r="E16" s="599">
        <v>23198051.246901762</v>
      </c>
      <c r="F16" s="599"/>
      <c r="G16" s="599">
        <v>878739.95029999991</v>
      </c>
      <c r="H16" s="419">
        <f t="shared" si="0"/>
        <v>63703412.010812074</v>
      </c>
    </row>
    <row r="17" spans="1:8">
      <c r="A17" s="426">
        <v>11</v>
      </c>
      <c r="B17" s="411" t="s">
        <v>60</v>
      </c>
      <c r="C17" s="599">
        <v>0</v>
      </c>
      <c r="D17" s="599">
        <v>0</v>
      </c>
      <c r="E17" s="599">
        <v>0</v>
      </c>
      <c r="F17" s="599">
        <v>0</v>
      </c>
      <c r="G17" s="599">
        <v>0</v>
      </c>
      <c r="H17" s="419">
        <f t="shared" si="0"/>
        <v>0</v>
      </c>
    </row>
    <row r="18" spans="1:8">
      <c r="A18" s="426">
        <v>12</v>
      </c>
      <c r="B18" s="411" t="s">
        <v>61</v>
      </c>
      <c r="C18" s="599">
        <v>0</v>
      </c>
      <c r="D18" s="599">
        <v>0</v>
      </c>
      <c r="E18" s="599">
        <v>0</v>
      </c>
      <c r="F18" s="599">
        <v>0</v>
      </c>
      <c r="G18" s="599">
        <v>0</v>
      </c>
      <c r="H18" s="419">
        <f t="shared" si="0"/>
        <v>0</v>
      </c>
    </row>
    <row r="19" spans="1:8">
      <c r="A19" s="427">
        <v>13</v>
      </c>
      <c r="B19" s="413" t="s">
        <v>144</v>
      </c>
      <c r="C19" s="599">
        <v>0</v>
      </c>
      <c r="D19" s="599">
        <v>0</v>
      </c>
      <c r="E19" s="599">
        <v>0</v>
      </c>
      <c r="F19" s="599">
        <v>0</v>
      </c>
      <c r="G19" s="599">
        <v>0</v>
      </c>
      <c r="H19" s="419">
        <f t="shared" si="0"/>
        <v>0</v>
      </c>
    </row>
    <row r="20" spans="1:8">
      <c r="A20" s="426">
        <v>14</v>
      </c>
      <c r="B20" s="411" t="s">
        <v>63</v>
      </c>
      <c r="C20" s="599">
        <v>4029060.3458495298</v>
      </c>
      <c r="D20" s="599">
        <v>207737164.19347322</v>
      </c>
      <c r="E20" s="599">
        <v>1632867.4292652598</v>
      </c>
      <c r="F20" s="599">
        <v>0</v>
      </c>
      <c r="G20" s="599">
        <v>7252</v>
      </c>
      <c r="H20" s="419">
        <f t="shared" si="0"/>
        <v>210133357.1100575</v>
      </c>
    </row>
    <row r="21" spans="1:8" s="423" customFormat="1">
      <c r="A21" s="425">
        <v>15</v>
      </c>
      <c r="B21" s="424" t="s">
        <v>64</v>
      </c>
      <c r="C21" s="600">
        <f t="shared" ref="C21:H21" si="1">SUM(C7:C15)+SUM(C17:C20)</f>
        <v>158323894.07705882</v>
      </c>
      <c r="D21" s="600">
        <f t="shared" si="1"/>
        <v>1683071783.8429732</v>
      </c>
      <c r="E21" s="600">
        <f t="shared" si="1"/>
        <v>59784901.702655375</v>
      </c>
      <c r="F21" s="600">
        <f t="shared" si="1"/>
        <v>0</v>
      </c>
      <c r="G21" s="600">
        <f t="shared" si="1"/>
        <v>885991.95029999991</v>
      </c>
      <c r="H21" s="678">
        <f t="shared" si="1"/>
        <v>1781610776.2173767</v>
      </c>
    </row>
    <row r="22" spans="1:8">
      <c r="A22" s="422">
        <v>16</v>
      </c>
      <c r="B22" s="421" t="s">
        <v>432</v>
      </c>
      <c r="C22" s="599">
        <v>157266430.17251408</v>
      </c>
      <c r="D22" s="599">
        <v>698515473.12655115</v>
      </c>
      <c r="E22" s="599">
        <v>58770683.607963055</v>
      </c>
      <c r="F22" s="599">
        <v>0</v>
      </c>
      <c r="G22" s="599">
        <v>878739.95029999991</v>
      </c>
      <c r="H22" s="419">
        <f>C22+D22-E22-F22</f>
        <v>797011219.69110215</v>
      </c>
    </row>
    <row r="23" spans="1:8">
      <c r="A23" s="422">
        <v>17</v>
      </c>
      <c r="B23" s="421" t="s">
        <v>433</v>
      </c>
      <c r="C23" s="599">
        <v>0</v>
      </c>
      <c r="D23" s="599">
        <v>57800091.334276192</v>
      </c>
      <c r="E23" s="599">
        <v>364070.62126061961</v>
      </c>
      <c r="F23" s="599">
        <v>0</v>
      </c>
      <c r="G23" s="599">
        <v>0</v>
      </c>
      <c r="H23" s="419">
        <f>C23+D23-E23-F23</f>
        <v>57436020.713015571</v>
      </c>
    </row>
    <row r="26" spans="1:8" ht="42.6" customHeight="1">
      <c r="B26" s="346" t="s">
        <v>518</v>
      </c>
      <c r="C26" s="677"/>
      <c r="D26" s="677"/>
      <c r="E26" s="677"/>
      <c r="F26" s="677"/>
      <c r="G26" s="677"/>
      <c r="H26" s="677"/>
    </row>
    <row r="27" spans="1:8">
      <c r="C27" s="677"/>
      <c r="D27" s="677"/>
      <c r="E27" s="677"/>
      <c r="F27" s="677"/>
      <c r="G27" s="677"/>
      <c r="H27" s="677"/>
    </row>
    <row r="28" spans="1:8">
      <c r="C28" s="677"/>
      <c r="D28" s="677"/>
      <c r="E28" s="677"/>
      <c r="F28" s="677"/>
      <c r="G28" s="677"/>
      <c r="H28" s="677"/>
    </row>
    <row r="29" spans="1:8">
      <c r="C29" s="677"/>
      <c r="D29" s="677"/>
      <c r="E29" s="677"/>
      <c r="F29" s="677"/>
      <c r="G29" s="677"/>
      <c r="H29" s="677"/>
    </row>
    <row r="30" spans="1:8">
      <c r="C30" s="677"/>
      <c r="D30" s="677"/>
      <c r="E30" s="677"/>
      <c r="F30" s="677"/>
      <c r="G30" s="677"/>
      <c r="H30" s="677"/>
    </row>
    <row r="31" spans="1:8">
      <c r="C31" s="677"/>
      <c r="D31" s="677"/>
      <c r="E31" s="677"/>
      <c r="F31" s="677"/>
      <c r="G31" s="677"/>
      <c r="H31" s="677"/>
    </row>
    <row r="32" spans="1:8">
      <c r="C32" s="677"/>
      <c r="D32" s="677"/>
      <c r="E32" s="677"/>
      <c r="F32" s="677"/>
      <c r="G32" s="677"/>
      <c r="H32" s="677"/>
    </row>
    <row r="33" spans="3:8">
      <c r="C33" s="677"/>
      <c r="D33" s="677"/>
      <c r="E33" s="677"/>
      <c r="F33" s="677"/>
      <c r="G33" s="677"/>
      <c r="H33" s="677"/>
    </row>
    <row r="34" spans="3:8">
      <c r="C34" s="677"/>
      <c r="D34" s="677"/>
      <c r="E34" s="677"/>
      <c r="F34" s="677"/>
      <c r="G34" s="677"/>
      <c r="H34" s="677"/>
    </row>
    <row r="35" spans="3:8">
      <c r="C35" s="677"/>
      <c r="D35" s="677"/>
      <c r="E35" s="677"/>
      <c r="F35" s="677"/>
      <c r="G35" s="677"/>
      <c r="H35" s="677"/>
    </row>
    <row r="36" spans="3:8">
      <c r="C36" s="677"/>
      <c r="D36" s="677"/>
      <c r="E36" s="677"/>
      <c r="F36" s="677"/>
      <c r="G36" s="677"/>
      <c r="H36" s="677"/>
    </row>
    <row r="37" spans="3:8">
      <c r="C37" s="677"/>
      <c r="D37" s="677"/>
      <c r="E37" s="677"/>
      <c r="F37" s="677"/>
      <c r="G37" s="677"/>
      <c r="H37" s="677"/>
    </row>
    <row r="38" spans="3:8">
      <c r="C38" s="677"/>
      <c r="D38" s="677"/>
      <c r="E38" s="677"/>
      <c r="F38" s="677"/>
      <c r="G38" s="677"/>
      <c r="H38" s="677"/>
    </row>
    <row r="39" spans="3:8">
      <c r="C39" s="677"/>
      <c r="D39" s="677"/>
      <c r="E39" s="677"/>
      <c r="F39" s="677"/>
      <c r="G39" s="677"/>
      <c r="H39" s="677"/>
    </row>
    <row r="40" spans="3:8">
      <c r="C40" s="677"/>
      <c r="D40" s="677"/>
      <c r="E40" s="677"/>
      <c r="F40" s="677"/>
      <c r="G40" s="677"/>
      <c r="H40" s="677"/>
    </row>
    <row r="41" spans="3:8">
      <c r="C41" s="677"/>
      <c r="D41" s="677"/>
      <c r="E41" s="677"/>
      <c r="F41" s="677"/>
      <c r="G41" s="677"/>
      <c r="H41" s="677"/>
    </row>
    <row r="42" spans="3:8">
      <c r="C42" s="677"/>
      <c r="D42" s="677"/>
      <c r="E42" s="677"/>
      <c r="F42" s="677"/>
      <c r="G42" s="677"/>
      <c r="H42" s="677"/>
    </row>
    <row r="43" spans="3:8">
      <c r="C43" s="596"/>
      <c r="D43" s="596"/>
      <c r="E43" s="596"/>
      <c r="F43" s="596"/>
      <c r="G43" s="596"/>
      <c r="H43" s="596"/>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67"/>
  <sheetViews>
    <sheetView showGridLines="0" zoomScale="90" zoomScaleNormal="90" workbookViewId="0"/>
  </sheetViews>
  <sheetFormatPr defaultColWidth="9.140625" defaultRowHeight="12.75"/>
  <cols>
    <col min="1" max="1" width="11" style="343" bestFit="1" customWidth="1"/>
    <col min="2" max="2" width="111.5703125" style="343" customWidth="1"/>
    <col min="3" max="4" width="35" style="343" customWidth="1"/>
    <col min="5" max="5" width="15.140625" style="343" bestFit="1" customWidth="1"/>
    <col min="6" max="6" width="11.85546875" style="343" bestFit="1" customWidth="1"/>
    <col min="7" max="7" width="22" style="343" customWidth="1"/>
    <col min="8" max="8" width="19.85546875" style="343" customWidth="1"/>
    <col min="9" max="9" width="9.140625" style="343"/>
    <col min="10" max="10" width="13.5703125" style="343" bestFit="1" customWidth="1"/>
    <col min="11" max="11" width="14.85546875" style="343" bestFit="1" customWidth="1"/>
    <col min="12" max="12" width="12.5703125" style="343" bestFit="1" customWidth="1"/>
    <col min="13" max="13" width="9.28515625" style="343" bestFit="1" customWidth="1"/>
    <col min="14" max="14" width="10.42578125" style="343" bestFit="1" customWidth="1"/>
    <col min="15" max="15" width="14.85546875" style="343" bestFit="1" customWidth="1"/>
    <col min="16" max="16384" width="9.140625" style="343"/>
  </cols>
  <sheetData>
    <row r="1" spans="1:15" ht="13.5">
      <c r="A1" s="341" t="s">
        <v>30</v>
      </c>
      <c r="B1" s="417" t="str">
        <f>'Info '!C2</f>
        <v>JSC Cartu Bank</v>
      </c>
      <c r="C1" s="431"/>
      <c r="D1" s="431"/>
      <c r="E1" s="431"/>
      <c r="F1" s="431"/>
      <c r="G1" s="431"/>
      <c r="H1" s="431"/>
    </row>
    <row r="2" spans="1:15">
      <c r="A2" s="341" t="s">
        <v>31</v>
      </c>
      <c r="B2" s="676">
        <f>'1. key ratios '!B2</f>
        <v>45199</v>
      </c>
      <c r="C2" s="431"/>
      <c r="D2" s="431"/>
      <c r="E2" s="431"/>
      <c r="F2" s="431"/>
      <c r="G2" s="431"/>
      <c r="H2" s="431"/>
    </row>
    <row r="3" spans="1:15">
      <c r="A3" s="342" t="s">
        <v>434</v>
      </c>
      <c r="B3" s="431"/>
      <c r="C3" s="431"/>
      <c r="D3" s="431"/>
      <c r="E3" s="431"/>
      <c r="F3" s="431"/>
      <c r="G3" s="431"/>
      <c r="H3" s="431"/>
    </row>
    <row r="4" spans="1:15">
      <c r="A4" s="432"/>
      <c r="B4" s="431"/>
      <c r="C4" s="430" t="s">
        <v>0</v>
      </c>
      <c r="D4" s="430" t="s">
        <v>1</v>
      </c>
      <c r="E4" s="430" t="s">
        <v>2</v>
      </c>
      <c r="F4" s="430" t="s">
        <v>3</v>
      </c>
      <c r="G4" s="430" t="s">
        <v>4</v>
      </c>
      <c r="H4" s="430" t="s">
        <v>5</v>
      </c>
    </row>
    <row r="5" spans="1:15" ht="41.45" customHeight="1">
      <c r="A5" s="761" t="s">
        <v>425</v>
      </c>
      <c r="B5" s="762"/>
      <c r="C5" s="775" t="s">
        <v>426</v>
      </c>
      <c r="D5" s="775"/>
      <c r="E5" s="775" t="s">
        <v>663</v>
      </c>
      <c r="F5" s="773" t="s">
        <v>427</v>
      </c>
      <c r="G5" s="773" t="s">
        <v>428</v>
      </c>
      <c r="H5" s="428" t="s">
        <v>662</v>
      </c>
    </row>
    <row r="6" spans="1:15" ht="36" customHeight="1">
      <c r="A6" s="765"/>
      <c r="B6" s="766"/>
      <c r="C6" s="429" t="s">
        <v>429</v>
      </c>
      <c r="D6" s="429" t="s">
        <v>430</v>
      </c>
      <c r="E6" s="775"/>
      <c r="F6" s="774"/>
      <c r="G6" s="774"/>
      <c r="H6" s="428" t="s">
        <v>661</v>
      </c>
    </row>
    <row r="7" spans="1:15">
      <c r="A7" s="420">
        <v>1</v>
      </c>
      <c r="B7" s="435" t="s">
        <v>522</v>
      </c>
      <c r="C7" s="599">
        <v>341022.71683362999</v>
      </c>
      <c r="D7" s="599">
        <v>307893192.21220112</v>
      </c>
      <c r="E7" s="599">
        <v>507628.249527451</v>
      </c>
      <c r="F7" s="599"/>
      <c r="G7" s="599">
        <v>0</v>
      </c>
      <c r="H7" s="601">
        <f t="shared" ref="H7:H34" si="0">C7+D7-E7-F7</f>
        <v>307726586.67950732</v>
      </c>
      <c r="J7" s="596"/>
      <c r="K7" s="596"/>
      <c r="L7" s="596"/>
      <c r="M7" s="596"/>
      <c r="N7" s="596"/>
      <c r="O7" s="596"/>
    </row>
    <row r="8" spans="1:15">
      <c r="A8" s="420">
        <v>2</v>
      </c>
      <c r="B8" s="435" t="s">
        <v>435</v>
      </c>
      <c r="C8" s="599">
        <v>415856.96191947983</v>
      </c>
      <c r="D8" s="599">
        <v>504218879.94900084</v>
      </c>
      <c r="E8" s="599">
        <v>238209.95364984998</v>
      </c>
      <c r="F8" s="599"/>
      <c r="G8" s="599">
        <v>0</v>
      </c>
      <c r="H8" s="601">
        <f t="shared" si="0"/>
        <v>504396526.95727044</v>
      </c>
      <c r="J8" s="596"/>
      <c r="K8" s="596"/>
      <c r="L8" s="596"/>
      <c r="M8" s="596"/>
      <c r="N8" s="596"/>
      <c r="O8" s="596"/>
    </row>
    <row r="9" spans="1:15">
      <c r="A9" s="420">
        <v>3</v>
      </c>
      <c r="B9" s="435" t="s">
        <v>436</v>
      </c>
      <c r="C9" s="599">
        <v>0</v>
      </c>
      <c r="D9" s="599">
        <v>0</v>
      </c>
      <c r="E9" s="599">
        <v>0</v>
      </c>
      <c r="F9" s="599"/>
      <c r="G9" s="599">
        <v>0</v>
      </c>
      <c r="H9" s="601">
        <f t="shared" si="0"/>
        <v>0</v>
      </c>
      <c r="J9" s="596"/>
      <c r="K9" s="596"/>
      <c r="L9" s="596"/>
      <c r="M9" s="596"/>
      <c r="N9" s="596"/>
      <c r="O9" s="596"/>
    </row>
    <row r="10" spans="1:15">
      <c r="A10" s="420">
        <v>4</v>
      </c>
      <c r="B10" s="435" t="s">
        <v>523</v>
      </c>
      <c r="C10" s="599">
        <v>31550433.814444531</v>
      </c>
      <c r="D10" s="599">
        <v>61778306.665353946</v>
      </c>
      <c r="E10" s="599">
        <v>8215816.8162199594</v>
      </c>
      <c r="F10" s="599"/>
      <c r="G10" s="599">
        <v>0</v>
      </c>
      <c r="H10" s="601">
        <f t="shared" si="0"/>
        <v>85112923.663578525</v>
      </c>
      <c r="J10" s="596"/>
      <c r="K10" s="596"/>
      <c r="L10" s="596"/>
      <c r="M10" s="596"/>
      <c r="N10" s="596"/>
      <c r="O10" s="596"/>
    </row>
    <row r="11" spans="1:15">
      <c r="A11" s="420">
        <v>5</v>
      </c>
      <c r="B11" s="435" t="s">
        <v>437</v>
      </c>
      <c r="C11" s="599">
        <v>16510639.818741944</v>
      </c>
      <c r="D11" s="599">
        <v>61561285.607086048</v>
      </c>
      <c r="E11" s="599">
        <v>6148774.0843752576</v>
      </c>
      <c r="F11" s="599"/>
      <c r="G11" s="599">
        <v>0</v>
      </c>
      <c r="H11" s="601">
        <f t="shared" si="0"/>
        <v>71923151.341452733</v>
      </c>
      <c r="J11" s="596"/>
      <c r="K11" s="596"/>
      <c r="L11" s="596"/>
      <c r="M11" s="596"/>
      <c r="N11" s="596"/>
      <c r="O11" s="596"/>
    </row>
    <row r="12" spans="1:15">
      <c r="A12" s="420">
        <v>6</v>
      </c>
      <c r="B12" s="435" t="s">
        <v>438</v>
      </c>
      <c r="C12" s="599">
        <v>226669.676026</v>
      </c>
      <c r="D12" s="599">
        <v>51718443.308467895</v>
      </c>
      <c r="E12" s="599">
        <v>520955.40855924436</v>
      </c>
      <c r="F12" s="599"/>
      <c r="G12" s="599">
        <v>0</v>
      </c>
      <c r="H12" s="601">
        <f t="shared" si="0"/>
        <v>51424157.575934649</v>
      </c>
      <c r="J12" s="596"/>
      <c r="K12" s="596"/>
      <c r="L12" s="596"/>
      <c r="M12" s="596"/>
      <c r="N12" s="596"/>
      <c r="O12" s="596"/>
    </row>
    <row r="13" spans="1:15">
      <c r="A13" s="420">
        <v>7</v>
      </c>
      <c r="B13" s="435" t="s">
        <v>439</v>
      </c>
      <c r="C13" s="599">
        <v>5778683.4907564502</v>
      </c>
      <c r="D13" s="599">
        <v>9737617.9017871395</v>
      </c>
      <c r="E13" s="599">
        <v>2093048.4516792123</v>
      </c>
      <c r="F13" s="599"/>
      <c r="G13" s="599">
        <v>0</v>
      </c>
      <c r="H13" s="601">
        <f t="shared" si="0"/>
        <v>13423252.940864377</v>
      </c>
      <c r="J13" s="596"/>
      <c r="K13" s="596"/>
      <c r="L13" s="596"/>
      <c r="M13" s="596"/>
      <c r="N13" s="596"/>
      <c r="O13" s="596"/>
    </row>
    <row r="14" spans="1:15">
      <c r="A14" s="420">
        <v>8</v>
      </c>
      <c r="B14" s="435" t="s">
        <v>440</v>
      </c>
      <c r="C14" s="599">
        <v>258750.39579877909</v>
      </c>
      <c r="D14" s="599">
        <v>5033733.945092665</v>
      </c>
      <c r="E14" s="599">
        <v>66112.963131244964</v>
      </c>
      <c r="F14" s="599"/>
      <c r="G14" s="599">
        <v>0</v>
      </c>
      <c r="H14" s="601">
        <f t="shared" si="0"/>
        <v>5226371.3777601989</v>
      </c>
      <c r="J14" s="596"/>
      <c r="K14" s="596"/>
      <c r="L14" s="596"/>
      <c r="M14" s="596"/>
      <c r="N14" s="596"/>
      <c r="O14" s="596"/>
    </row>
    <row r="15" spans="1:15">
      <c r="A15" s="420">
        <v>9</v>
      </c>
      <c r="B15" s="435" t="s">
        <v>441</v>
      </c>
      <c r="C15" s="599">
        <v>14631880.583749885</v>
      </c>
      <c r="D15" s="599">
        <v>104524637.20265931</v>
      </c>
      <c r="E15" s="599">
        <v>5436841.8283471279</v>
      </c>
      <c r="F15" s="599"/>
      <c r="G15" s="599">
        <v>387510</v>
      </c>
      <c r="H15" s="601">
        <f t="shared" si="0"/>
        <v>113719675.95806207</v>
      </c>
      <c r="J15" s="596"/>
      <c r="K15" s="596"/>
      <c r="L15" s="596"/>
      <c r="M15" s="596"/>
      <c r="N15" s="596"/>
      <c r="O15" s="596"/>
    </row>
    <row r="16" spans="1:15">
      <c r="A16" s="420">
        <v>10</v>
      </c>
      <c r="B16" s="435" t="s">
        <v>442</v>
      </c>
      <c r="C16" s="599">
        <v>0</v>
      </c>
      <c r="D16" s="599">
        <v>3912797.7729081023</v>
      </c>
      <c r="E16" s="599">
        <v>2555.1526844789191</v>
      </c>
      <c r="F16" s="599"/>
      <c r="G16" s="599">
        <v>0</v>
      </c>
      <c r="H16" s="601">
        <f t="shared" si="0"/>
        <v>3910242.6202236232</v>
      </c>
      <c r="J16" s="596"/>
      <c r="K16" s="596"/>
      <c r="L16" s="596"/>
      <c r="M16" s="596"/>
      <c r="N16" s="596"/>
      <c r="O16" s="596"/>
    </row>
    <row r="17" spans="1:15">
      <c r="A17" s="420">
        <v>11</v>
      </c>
      <c r="B17" s="435" t="s">
        <v>443</v>
      </c>
      <c r="C17" s="599">
        <v>0</v>
      </c>
      <c r="D17" s="599">
        <v>864934.82765429339</v>
      </c>
      <c r="E17" s="599">
        <v>219.54315580414593</v>
      </c>
      <c r="F17" s="599"/>
      <c r="G17" s="599">
        <v>0</v>
      </c>
      <c r="H17" s="601">
        <f t="shared" si="0"/>
        <v>864715.28449848923</v>
      </c>
      <c r="J17" s="596"/>
      <c r="K17" s="596"/>
      <c r="L17" s="596"/>
      <c r="M17" s="596"/>
      <c r="N17" s="596"/>
      <c r="O17" s="596"/>
    </row>
    <row r="18" spans="1:15">
      <c r="A18" s="420">
        <v>12</v>
      </c>
      <c r="B18" s="435" t="s">
        <v>444</v>
      </c>
      <c r="C18" s="599">
        <v>23975296.290452082</v>
      </c>
      <c r="D18" s="599">
        <v>10879360.319688024</v>
      </c>
      <c r="E18" s="599">
        <v>5241490.6661267877</v>
      </c>
      <c r="F18" s="599"/>
      <c r="G18" s="599">
        <v>0</v>
      </c>
      <c r="H18" s="601">
        <f t="shared" si="0"/>
        <v>29613165.94401332</v>
      </c>
      <c r="J18" s="596"/>
      <c r="K18" s="596"/>
      <c r="L18" s="596"/>
      <c r="M18" s="596"/>
      <c r="N18" s="596"/>
      <c r="O18" s="596"/>
    </row>
    <row r="19" spans="1:15">
      <c r="A19" s="420">
        <v>13</v>
      </c>
      <c r="B19" s="435" t="s">
        <v>445</v>
      </c>
      <c r="C19" s="599">
        <v>3269919.0591112059</v>
      </c>
      <c r="D19" s="599">
        <v>19395987.233716905</v>
      </c>
      <c r="E19" s="599">
        <v>697098.94563551282</v>
      </c>
      <c r="F19" s="599"/>
      <c r="G19" s="599">
        <v>488517.95610000001</v>
      </c>
      <c r="H19" s="601">
        <f t="shared" si="0"/>
        <v>21968807.3471926</v>
      </c>
      <c r="J19" s="596"/>
      <c r="K19" s="596"/>
      <c r="L19" s="596"/>
      <c r="M19" s="596"/>
      <c r="N19" s="596"/>
      <c r="O19" s="596"/>
    </row>
    <row r="20" spans="1:15">
      <c r="A20" s="420">
        <v>14</v>
      </c>
      <c r="B20" s="435" t="s">
        <v>446</v>
      </c>
      <c r="C20" s="599">
        <v>21062583.697979052</v>
      </c>
      <c r="D20" s="599">
        <v>18225658.19251889</v>
      </c>
      <c r="E20" s="599">
        <v>2083090.526758092</v>
      </c>
      <c r="F20" s="599"/>
      <c r="G20" s="599">
        <v>0</v>
      </c>
      <c r="H20" s="601">
        <f t="shared" si="0"/>
        <v>37205151.363739848</v>
      </c>
      <c r="J20" s="596"/>
      <c r="K20" s="596"/>
      <c r="L20" s="596"/>
      <c r="M20" s="596"/>
      <c r="N20" s="596"/>
      <c r="O20" s="596"/>
    </row>
    <row r="21" spans="1:15">
      <c r="A21" s="420">
        <v>15</v>
      </c>
      <c r="B21" s="435" t="s">
        <v>447</v>
      </c>
      <c r="C21" s="599">
        <v>414624.69418597873</v>
      </c>
      <c r="D21" s="599">
        <v>109986.53115907448</v>
      </c>
      <c r="E21" s="599">
        <v>44118.117451951934</v>
      </c>
      <c r="F21" s="599"/>
      <c r="G21" s="599">
        <v>0</v>
      </c>
      <c r="H21" s="601">
        <f t="shared" si="0"/>
        <v>480493.10789310129</v>
      </c>
      <c r="J21" s="596"/>
      <c r="K21" s="596"/>
      <c r="L21" s="596"/>
      <c r="M21" s="596"/>
      <c r="N21" s="596"/>
      <c r="O21" s="596"/>
    </row>
    <row r="22" spans="1:15">
      <c r="A22" s="420">
        <v>16</v>
      </c>
      <c r="B22" s="435" t="s">
        <v>448</v>
      </c>
      <c r="C22" s="599">
        <v>0</v>
      </c>
      <c r="D22" s="599">
        <v>86266690.659401819</v>
      </c>
      <c r="E22" s="599">
        <v>1883495.9776543393</v>
      </c>
      <c r="F22" s="599"/>
      <c r="G22" s="599">
        <v>0</v>
      </c>
      <c r="H22" s="601">
        <f t="shared" si="0"/>
        <v>84383194.681747481</v>
      </c>
      <c r="J22" s="596"/>
      <c r="K22" s="596"/>
      <c r="L22" s="596"/>
      <c r="M22" s="596"/>
      <c r="N22" s="596"/>
      <c r="O22" s="596"/>
    </row>
    <row r="23" spans="1:15">
      <c r="A23" s="420">
        <v>17</v>
      </c>
      <c r="B23" s="435" t="s">
        <v>526</v>
      </c>
      <c r="C23" s="599">
        <v>0</v>
      </c>
      <c r="D23" s="599">
        <v>13141045.005104531</v>
      </c>
      <c r="E23" s="599">
        <v>39986.838245006154</v>
      </c>
      <c r="F23" s="599"/>
      <c r="G23" s="599">
        <v>0</v>
      </c>
      <c r="H23" s="601">
        <f t="shared" si="0"/>
        <v>13101058.166859524</v>
      </c>
      <c r="J23" s="596"/>
      <c r="K23" s="596"/>
      <c r="L23" s="596"/>
      <c r="M23" s="596"/>
      <c r="N23" s="596"/>
      <c r="O23" s="596"/>
    </row>
    <row r="24" spans="1:15">
      <c r="A24" s="420">
        <v>18</v>
      </c>
      <c r="B24" s="435" t="s">
        <v>449</v>
      </c>
      <c r="C24" s="599">
        <v>2308511.0293180002</v>
      </c>
      <c r="D24" s="599">
        <v>1112494.2190152667</v>
      </c>
      <c r="E24" s="599">
        <v>733627.30023250647</v>
      </c>
      <c r="F24" s="599"/>
      <c r="G24" s="599">
        <v>0</v>
      </c>
      <c r="H24" s="601">
        <f t="shared" si="0"/>
        <v>2687377.9481007606</v>
      </c>
      <c r="J24" s="596"/>
      <c r="K24" s="596"/>
      <c r="L24" s="596"/>
      <c r="M24" s="596"/>
      <c r="N24" s="596"/>
      <c r="O24" s="596"/>
    </row>
    <row r="25" spans="1:15">
      <c r="A25" s="420">
        <v>19</v>
      </c>
      <c r="B25" s="435" t="s">
        <v>450</v>
      </c>
      <c r="C25" s="599">
        <v>0</v>
      </c>
      <c r="D25" s="599">
        <v>9808929.9804285374</v>
      </c>
      <c r="E25" s="599">
        <v>31349.318148778868</v>
      </c>
      <c r="F25" s="599"/>
      <c r="G25" s="599">
        <v>0</v>
      </c>
      <c r="H25" s="601">
        <f t="shared" si="0"/>
        <v>9777580.6622797586</v>
      </c>
      <c r="J25" s="596"/>
      <c r="K25" s="596"/>
      <c r="L25" s="596"/>
      <c r="M25" s="596"/>
      <c r="N25" s="596"/>
      <c r="O25" s="596"/>
    </row>
    <row r="26" spans="1:15">
      <c r="A26" s="420">
        <v>20</v>
      </c>
      <c r="B26" s="435" t="s">
        <v>525</v>
      </c>
      <c r="C26" s="599">
        <v>0</v>
      </c>
      <c r="D26" s="599">
        <v>31395747.487937469</v>
      </c>
      <c r="E26" s="599">
        <v>251718.07484600201</v>
      </c>
      <c r="F26" s="599"/>
      <c r="G26" s="599">
        <v>0</v>
      </c>
      <c r="H26" s="601">
        <f t="shared" si="0"/>
        <v>31144029.413091466</v>
      </c>
      <c r="J26" s="596"/>
      <c r="K26" s="596"/>
      <c r="L26" s="596"/>
      <c r="M26" s="596"/>
      <c r="N26" s="596"/>
      <c r="O26" s="596"/>
    </row>
    <row r="27" spans="1:15">
      <c r="A27" s="420">
        <v>21</v>
      </c>
      <c r="B27" s="435" t="s">
        <v>451</v>
      </c>
      <c r="C27" s="599">
        <v>344.84</v>
      </c>
      <c r="D27" s="599">
        <v>1678988.2615899434</v>
      </c>
      <c r="E27" s="599">
        <v>4088.1493366033469</v>
      </c>
      <c r="F27" s="599"/>
      <c r="G27" s="599">
        <v>0</v>
      </c>
      <c r="H27" s="601">
        <f t="shared" si="0"/>
        <v>1675244.9522533403</v>
      </c>
      <c r="J27" s="596"/>
      <c r="K27" s="596"/>
      <c r="L27" s="596"/>
      <c r="M27" s="596"/>
      <c r="N27" s="596"/>
      <c r="O27" s="596"/>
    </row>
    <row r="28" spans="1:15">
      <c r="A28" s="420">
        <v>22</v>
      </c>
      <c r="B28" s="435" t="s">
        <v>452</v>
      </c>
      <c r="C28" s="599">
        <v>10896218.85355287</v>
      </c>
      <c r="D28" s="599">
        <v>36866584.718685262</v>
      </c>
      <c r="E28" s="599">
        <v>15141771.669246251</v>
      </c>
      <c r="F28" s="599"/>
      <c r="G28" s="599">
        <v>0</v>
      </c>
      <c r="H28" s="601">
        <f t="shared" si="0"/>
        <v>32621031.902991883</v>
      </c>
      <c r="J28" s="596"/>
      <c r="K28" s="596"/>
      <c r="L28" s="596"/>
      <c r="M28" s="596"/>
      <c r="N28" s="596"/>
      <c r="O28" s="596"/>
    </row>
    <row r="29" spans="1:15">
      <c r="A29" s="420">
        <v>23</v>
      </c>
      <c r="B29" s="435" t="s">
        <v>453</v>
      </c>
      <c r="C29" s="599">
        <v>8340479.6409059027</v>
      </c>
      <c r="D29" s="599">
        <v>81724899.243443519</v>
      </c>
      <c r="E29" s="599">
        <v>1507357.3584622422</v>
      </c>
      <c r="F29" s="599"/>
      <c r="G29" s="599">
        <v>0</v>
      </c>
      <c r="H29" s="601">
        <f t="shared" si="0"/>
        <v>88558021.525887176</v>
      </c>
      <c r="J29" s="596"/>
      <c r="K29" s="596"/>
      <c r="L29" s="596"/>
      <c r="M29" s="596"/>
      <c r="N29" s="596"/>
      <c r="O29" s="596"/>
    </row>
    <row r="30" spans="1:15">
      <c r="A30" s="420">
        <v>24</v>
      </c>
      <c r="B30" s="435" t="s">
        <v>524</v>
      </c>
      <c r="C30" s="599">
        <v>11912608.073750002</v>
      </c>
      <c r="D30" s="599">
        <v>33793960.140754446</v>
      </c>
      <c r="E30" s="599">
        <v>6233105.2908738432</v>
      </c>
      <c r="F30" s="599"/>
      <c r="G30" s="599">
        <v>2711.9942000000001</v>
      </c>
      <c r="H30" s="601">
        <f t="shared" si="0"/>
        <v>39473462.92363061</v>
      </c>
      <c r="J30" s="596"/>
      <c r="K30" s="596"/>
      <c r="L30" s="596"/>
      <c r="M30" s="596"/>
      <c r="N30" s="596"/>
      <c r="O30" s="596"/>
    </row>
    <row r="31" spans="1:15">
      <c r="A31" s="420">
        <v>25</v>
      </c>
      <c r="B31" s="435" t="s">
        <v>454</v>
      </c>
      <c r="C31" s="599">
        <v>5273423.9252881836</v>
      </c>
      <c r="D31" s="599">
        <v>51770729.503256671</v>
      </c>
      <c r="E31" s="599">
        <v>2041307.208870013</v>
      </c>
      <c r="F31" s="599"/>
      <c r="G31" s="599">
        <v>0</v>
      </c>
      <c r="H31" s="601">
        <f t="shared" si="0"/>
        <v>55002846.219674841</v>
      </c>
      <c r="J31" s="596"/>
      <c r="K31" s="596"/>
      <c r="L31" s="596"/>
      <c r="M31" s="596"/>
      <c r="N31" s="596"/>
      <c r="O31" s="596"/>
    </row>
    <row r="32" spans="1:15">
      <c r="A32" s="420">
        <v>26</v>
      </c>
      <c r="B32" s="435" t="s">
        <v>521</v>
      </c>
      <c r="C32" s="599">
        <v>98482.60970000003</v>
      </c>
      <c r="D32" s="599">
        <v>1106945.4519160003</v>
      </c>
      <c r="E32" s="599">
        <v>120814.94353832006</v>
      </c>
      <c r="F32" s="599"/>
      <c r="G32" s="599">
        <v>0</v>
      </c>
      <c r="H32" s="601">
        <f t="shared" si="0"/>
        <v>1084613.1180776802</v>
      </c>
      <c r="J32" s="596"/>
      <c r="K32" s="596"/>
      <c r="L32" s="596"/>
      <c r="M32" s="596"/>
      <c r="N32" s="596"/>
      <c r="O32" s="596"/>
    </row>
    <row r="33" spans="1:15">
      <c r="A33" s="420">
        <v>27</v>
      </c>
      <c r="B33" s="420" t="s">
        <v>455</v>
      </c>
      <c r="C33" s="599">
        <v>1057463.9045450001</v>
      </c>
      <c r="D33" s="599">
        <v>174549947.50214535</v>
      </c>
      <c r="E33" s="599">
        <v>500318.86589957395</v>
      </c>
      <c r="F33" s="599"/>
      <c r="G33" s="599">
        <v>7252</v>
      </c>
      <c r="H33" s="601">
        <f t="shared" si="0"/>
        <v>175107092.5407908</v>
      </c>
      <c r="J33" s="596"/>
      <c r="K33" s="596"/>
      <c r="L33" s="596"/>
      <c r="M33" s="596"/>
      <c r="N33" s="596"/>
      <c r="O33" s="596"/>
    </row>
    <row r="34" spans="1:15">
      <c r="A34" s="420">
        <v>28</v>
      </c>
      <c r="B34" s="424" t="s">
        <v>64</v>
      </c>
      <c r="C34" s="600">
        <f>SUM(C7:C33)</f>
        <v>158323894.07705897</v>
      </c>
      <c r="D34" s="600">
        <f>SUM(D7:D33)</f>
        <v>1683071783.8429732</v>
      </c>
      <c r="E34" s="600">
        <f>SUM(E7:E33)</f>
        <v>59784901.70265545</v>
      </c>
      <c r="F34" s="600">
        <f>SUM(F7:F33)</f>
        <v>0</v>
      </c>
      <c r="G34" s="600">
        <f>SUM(G7:G33)</f>
        <v>885991.95030000003</v>
      </c>
      <c r="H34" s="679">
        <f t="shared" si="0"/>
        <v>1781610776.2173767</v>
      </c>
      <c r="J34" s="596"/>
      <c r="K34" s="596"/>
      <c r="L34" s="596"/>
      <c r="M34" s="596"/>
      <c r="N34" s="596"/>
      <c r="O34" s="596"/>
    </row>
    <row r="36" spans="1:15">
      <c r="B36" s="434"/>
      <c r="C36" s="677"/>
      <c r="D36" s="677"/>
      <c r="E36" s="677"/>
      <c r="F36" s="677"/>
      <c r="G36" s="677"/>
      <c r="H36" s="677"/>
    </row>
    <row r="37" spans="1:15">
      <c r="C37" s="677"/>
      <c r="D37" s="677"/>
      <c r="E37" s="677"/>
      <c r="F37" s="677"/>
      <c r="G37" s="677"/>
      <c r="H37" s="677"/>
    </row>
    <row r="38" spans="1:15">
      <c r="C38" s="677"/>
      <c r="D38" s="677"/>
      <c r="E38" s="677"/>
      <c r="F38" s="677"/>
      <c r="G38" s="677"/>
      <c r="H38" s="677"/>
    </row>
    <row r="39" spans="1:15">
      <c r="C39" s="677"/>
      <c r="D39" s="677"/>
      <c r="E39" s="677"/>
      <c r="F39" s="677"/>
      <c r="G39" s="677"/>
      <c r="H39" s="677"/>
    </row>
    <row r="40" spans="1:15">
      <c r="C40" s="677"/>
      <c r="D40" s="677"/>
      <c r="E40" s="677"/>
      <c r="F40" s="677"/>
      <c r="G40" s="677"/>
      <c r="H40" s="677"/>
    </row>
    <row r="41" spans="1:15">
      <c r="C41" s="677"/>
      <c r="D41" s="677"/>
      <c r="E41" s="677"/>
      <c r="F41" s="677"/>
      <c r="G41" s="677"/>
      <c r="H41" s="677"/>
    </row>
    <row r="42" spans="1:15">
      <c r="C42" s="677"/>
      <c r="D42" s="677"/>
      <c r="E42" s="677"/>
      <c r="F42" s="677"/>
      <c r="G42" s="677"/>
      <c r="H42" s="677"/>
    </row>
    <row r="43" spans="1:15">
      <c r="C43" s="677"/>
      <c r="D43" s="677"/>
      <c r="E43" s="677"/>
      <c r="F43" s="677"/>
      <c r="G43" s="677"/>
      <c r="H43" s="677"/>
    </row>
    <row r="44" spans="1:15">
      <c r="C44" s="677"/>
      <c r="D44" s="677"/>
      <c r="E44" s="677"/>
      <c r="F44" s="677"/>
      <c r="G44" s="677"/>
      <c r="H44" s="677"/>
    </row>
    <row r="45" spans="1:15">
      <c r="C45" s="677"/>
      <c r="D45" s="677"/>
      <c r="E45" s="677"/>
      <c r="F45" s="677"/>
      <c r="G45" s="677"/>
      <c r="H45" s="677"/>
    </row>
    <row r="46" spans="1:15">
      <c r="C46" s="677"/>
      <c r="D46" s="677"/>
      <c r="E46" s="677"/>
      <c r="F46" s="677"/>
      <c r="G46" s="677"/>
      <c r="H46" s="677"/>
    </row>
    <row r="47" spans="1:15">
      <c r="C47" s="677"/>
      <c r="D47" s="677"/>
      <c r="E47" s="677"/>
      <c r="F47" s="677"/>
      <c r="G47" s="677"/>
      <c r="H47" s="677"/>
    </row>
    <row r="48" spans="1:15">
      <c r="C48" s="677"/>
      <c r="D48" s="677"/>
      <c r="E48" s="677"/>
      <c r="F48" s="677"/>
      <c r="G48" s="677"/>
      <c r="H48" s="677"/>
    </row>
    <row r="49" spans="3:8">
      <c r="C49" s="677"/>
      <c r="D49" s="677"/>
      <c r="E49" s="677"/>
      <c r="F49" s="677"/>
      <c r="G49" s="677"/>
      <c r="H49" s="677"/>
    </row>
    <row r="50" spans="3:8">
      <c r="C50" s="677"/>
      <c r="D50" s="677"/>
      <c r="E50" s="677"/>
      <c r="F50" s="677"/>
      <c r="G50" s="677"/>
      <c r="H50" s="677"/>
    </row>
    <row r="51" spans="3:8">
      <c r="C51" s="677"/>
      <c r="D51" s="677"/>
      <c r="E51" s="677"/>
      <c r="F51" s="677"/>
      <c r="G51" s="677"/>
      <c r="H51" s="677"/>
    </row>
    <row r="52" spans="3:8">
      <c r="C52" s="677"/>
      <c r="D52" s="677"/>
      <c r="E52" s="677"/>
      <c r="F52" s="677"/>
      <c r="G52" s="677"/>
      <c r="H52" s="677"/>
    </row>
    <row r="53" spans="3:8">
      <c r="C53" s="677"/>
      <c r="D53" s="677"/>
      <c r="E53" s="677"/>
      <c r="F53" s="677"/>
      <c r="G53" s="677"/>
      <c r="H53" s="677"/>
    </row>
    <row r="54" spans="3:8">
      <c r="C54" s="677"/>
      <c r="D54" s="677"/>
      <c r="E54" s="677"/>
      <c r="F54" s="677"/>
      <c r="G54" s="677"/>
      <c r="H54" s="677"/>
    </row>
    <row r="55" spans="3:8">
      <c r="C55" s="677"/>
      <c r="D55" s="677"/>
      <c r="E55" s="677"/>
      <c r="F55" s="677"/>
      <c r="G55" s="677"/>
      <c r="H55" s="677"/>
    </row>
    <row r="56" spans="3:8">
      <c r="C56" s="677"/>
      <c r="D56" s="677"/>
      <c r="E56" s="677"/>
      <c r="F56" s="677"/>
      <c r="G56" s="677"/>
      <c r="H56" s="677"/>
    </row>
    <row r="57" spans="3:8">
      <c r="C57" s="677"/>
      <c r="D57" s="677"/>
      <c r="E57" s="677"/>
      <c r="F57" s="677"/>
      <c r="G57" s="677"/>
      <c r="H57" s="677"/>
    </row>
    <row r="58" spans="3:8">
      <c r="C58" s="677"/>
      <c r="D58" s="677"/>
      <c r="E58" s="677"/>
      <c r="F58" s="677"/>
      <c r="G58" s="677"/>
      <c r="H58" s="677"/>
    </row>
    <row r="59" spans="3:8">
      <c r="C59" s="677"/>
      <c r="D59" s="677"/>
      <c r="E59" s="677"/>
      <c r="F59" s="677"/>
      <c r="G59" s="677"/>
      <c r="H59" s="677"/>
    </row>
    <row r="60" spans="3:8">
      <c r="C60" s="677"/>
      <c r="D60" s="677"/>
      <c r="E60" s="677"/>
      <c r="F60" s="677"/>
      <c r="G60" s="677"/>
      <c r="H60" s="677"/>
    </row>
    <row r="61" spans="3:8">
      <c r="C61" s="677"/>
      <c r="D61" s="677"/>
      <c r="E61" s="677"/>
      <c r="F61" s="677"/>
      <c r="G61" s="677"/>
      <c r="H61" s="677"/>
    </row>
    <row r="62" spans="3:8">
      <c r="C62" s="677"/>
      <c r="D62" s="677"/>
      <c r="E62" s="677"/>
      <c r="F62" s="677"/>
      <c r="G62" s="677"/>
      <c r="H62" s="677"/>
    </row>
    <row r="63" spans="3:8">
      <c r="C63" s="677"/>
      <c r="D63" s="677"/>
      <c r="E63" s="677"/>
      <c r="F63" s="677"/>
      <c r="G63" s="677"/>
      <c r="H63" s="677"/>
    </row>
    <row r="64" spans="3:8">
      <c r="C64" s="677"/>
      <c r="D64" s="677"/>
      <c r="E64" s="677"/>
      <c r="F64" s="677"/>
      <c r="G64" s="677"/>
      <c r="H64" s="677"/>
    </row>
    <row r="65" spans="3:3">
      <c r="C65" s="677"/>
    </row>
    <row r="66" spans="3:3">
      <c r="C66" s="677"/>
    </row>
    <row r="67" spans="3:3">
      <c r="C67" s="677"/>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31"/>
  <sheetViews>
    <sheetView showGridLines="0" zoomScale="90" zoomScaleNormal="90" workbookViewId="0"/>
  </sheetViews>
  <sheetFormatPr defaultColWidth="9.140625" defaultRowHeight="12.75"/>
  <cols>
    <col min="1" max="1" width="11.85546875" style="343" bestFit="1" customWidth="1"/>
    <col min="2" max="2" width="108" style="343" bestFit="1" customWidth="1"/>
    <col min="3" max="3" width="21.140625" style="343" customWidth="1"/>
    <col min="4" max="4" width="27.140625" style="343" customWidth="1"/>
    <col min="5" max="5" width="9.140625" style="343"/>
    <col min="6" max="6" width="12.5703125" style="343" bestFit="1" customWidth="1"/>
    <col min="7" max="7" width="10.42578125" style="343" bestFit="1" customWidth="1"/>
    <col min="8" max="16384" width="9.140625" style="343"/>
  </cols>
  <sheetData>
    <row r="1" spans="1:7" ht="13.5">
      <c r="A1" s="341" t="s">
        <v>30</v>
      </c>
      <c r="B1" s="417" t="str">
        <f>'Info '!C2</f>
        <v>JSC Cartu Bank</v>
      </c>
    </row>
    <row r="2" spans="1:7">
      <c r="A2" s="341" t="s">
        <v>31</v>
      </c>
      <c r="B2" s="676">
        <f>'1. key ratios '!B2</f>
        <v>45199</v>
      </c>
    </row>
    <row r="3" spans="1:7">
      <c r="A3" s="342" t="s">
        <v>456</v>
      </c>
    </row>
    <row r="5" spans="1:7">
      <c r="A5" s="776" t="s">
        <v>670</v>
      </c>
      <c r="B5" s="776"/>
      <c r="C5" s="416" t="s">
        <v>473</v>
      </c>
      <c r="D5" s="416" t="s">
        <v>514</v>
      </c>
    </row>
    <row r="6" spans="1:7">
      <c r="A6" s="443">
        <v>1</v>
      </c>
      <c r="B6" s="436" t="s">
        <v>669</v>
      </c>
      <c r="C6" s="598">
        <v>58863166.382753998</v>
      </c>
      <c r="D6" s="598">
        <v>291322.28567280027</v>
      </c>
      <c r="F6" s="602"/>
      <c r="G6" s="602"/>
    </row>
    <row r="7" spans="1:7">
      <c r="A7" s="440">
        <v>2</v>
      </c>
      <c r="B7" s="436" t="s">
        <v>668</v>
      </c>
      <c r="C7" s="598">
        <f>SUM(C8:C9)</f>
        <v>5912713.1389373764</v>
      </c>
      <c r="D7" s="598">
        <f>SUM(D8:D9)</f>
        <v>10.728353280000295</v>
      </c>
      <c r="F7" s="602"/>
      <c r="G7" s="602"/>
    </row>
    <row r="8" spans="1:7">
      <c r="A8" s="442">
        <v>2.1</v>
      </c>
      <c r="B8" s="441" t="s">
        <v>529</v>
      </c>
      <c r="C8" s="603">
        <v>4016812.6356988475</v>
      </c>
      <c r="D8" s="603">
        <v>10.728353280000295</v>
      </c>
      <c r="F8" s="602"/>
      <c r="G8" s="602"/>
    </row>
    <row r="9" spans="1:7">
      <c r="A9" s="442">
        <v>2.2000000000000002</v>
      </c>
      <c r="B9" s="441" t="s">
        <v>527</v>
      </c>
      <c r="C9" s="603">
        <v>1895900.5032385294</v>
      </c>
      <c r="D9" s="603">
        <v>0</v>
      </c>
      <c r="F9" s="602"/>
      <c r="G9" s="602"/>
    </row>
    <row r="10" spans="1:7">
      <c r="A10" s="443">
        <v>3</v>
      </c>
      <c r="B10" s="436" t="s">
        <v>667</v>
      </c>
      <c r="C10" s="598">
        <f>SUM(C11:C13)</f>
        <v>6571105.9163711406</v>
      </c>
      <c r="D10" s="598">
        <f>SUM(D11:D13)</f>
        <v>105.42798474001391</v>
      </c>
      <c r="F10" s="602"/>
      <c r="G10" s="602"/>
    </row>
    <row r="11" spans="1:7">
      <c r="A11" s="442">
        <v>3.1</v>
      </c>
      <c r="B11" s="441" t="s">
        <v>458</v>
      </c>
      <c r="C11" s="603">
        <v>878739.95030000003</v>
      </c>
      <c r="D11" s="603"/>
      <c r="F11" s="602"/>
      <c r="G11" s="602"/>
    </row>
    <row r="12" spans="1:7">
      <c r="A12" s="442">
        <v>3.2</v>
      </c>
      <c r="B12" s="441" t="s">
        <v>666</v>
      </c>
      <c r="C12" s="603">
        <v>2458346.8201740398</v>
      </c>
      <c r="D12" s="603">
        <v>105.42798474001391</v>
      </c>
      <c r="F12" s="602"/>
      <c r="G12" s="602"/>
    </row>
    <row r="13" spans="1:7">
      <c r="A13" s="442">
        <v>3.3</v>
      </c>
      <c r="B13" s="441" t="s">
        <v>528</v>
      </c>
      <c r="C13" s="603">
        <v>3234019.1458971011</v>
      </c>
      <c r="D13" s="603">
        <v>0</v>
      </c>
      <c r="F13" s="602"/>
      <c r="G13" s="602"/>
    </row>
    <row r="14" spans="1:7">
      <c r="A14" s="440">
        <v>4</v>
      </c>
      <c r="B14" s="439" t="s">
        <v>665</v>
      </c>
      <c r="C14" s="603">
        <v>565910.02147059003</v>
      </c>
      <c r="D14" s="603">
        <v>-1.5576984147003259E-11</v>
      </c>
      <c r="F14" s="602"/>
      <c r="G14" s="602"/>
    </row>
    <row r="15" spans="1:7">
      <c r="A15" s="437">
        <v>5</v>
      </c>
      <c r="B15" s="436" t="s">
        <v>664</v>
      </c>
      <c r="C15" s="598">
        <f>C6+C7-C10+C14</f>
        <v>58770683.626790822</v>
      </c>
      <c r="D15" s="598">
        <f>D6+D7-D10+D14</f>
        <v>291227.58604134026</v>
      </c>
      <c r="F15" s="602"/>
      <c r="G15" s="602"/>
    </row>
    <row r="17" spans="3:4">
      <c r="C17" s="677"/>
      <c r="D17" s="677"/>
    </row>
    <row r="18" spans="3:4">
      <c r="C18" s="677"/>
      <c r="D18" s="677"/>
    </row>
    <row r="19" spans="3:4">
      <c r="C19" s="677"/>
      <c r="D19" s="677"/>
    </row>
    <row r="20" spans="3:4">
      <c r="C20" s="677"/>
      <c r="D20" s="677"/>
    </row>
    <row r="21" spans="3:4">
      <c r="C21" s="677"/>
      <c r="D21" s="677"/>
    </row>
    <row r="22" spans="3:4">
      <c r="C22" s="677"/>
      <c r="D22" s="677"/>
    </row>
    <row r="23" spans="3:4">
      <c r="C23" s="677"/>
      <c r="D23" s="677"/>
    </row>
    <row r="24" spans="3:4">
      <c r="C24" s="677"/>
      <c r="D24" s="677"/>
    </row>
    <row r="25" spans="3:4">
      <c r="C25" s="677"/>
      <c r="D25" s="677"/>
    </row>
    <row r="26" spans="3:4">
      <c r="C26" s="677"/>
      <c r="D26" s="677"/>
    </row>
    <row r="27" spans="3:4">
      <c r="C27" s="677"/>
      <c r="D27" s="677"/>
    </row>
    <row r="28" spans="3:4">
      <c r="C28" s="677"/>
      <c r="D28" s="677"/>
    </row>
    <row r="29" spans="3:4">
      <c r="C29" s="677"/>
      <c r="D29" s="677"/>
    </row>
    <row r="30" spans="3:4">
      <c r="C30" s="677"/>
      <c r="D30" s="677"/>
    </row>
    <row r="31" spans="3:4">
      <c r="C31" s="677"/>
      <c r="D31" s="677"/>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G23"/>
  <sheetViews>
    <sheetView showGridLines="0" zoomScale="90" zoomScaleNormal="90" workbookViewId="0"/>
  </sheetViews>
  <sheetFormatPr defaultColWidth="9.140625" defaultRowHeight="12.75"/>
  <cols>
    <col min="1" max="1" width="11.85546875" style="343" bestFit="1" customWidth="1"/>
    <col min="2" max="2" width="89.140625" style="343" customWidth="1"/>
    <col min="3" max="3" width="37" style="602" customWidth="1"/>
    <col min="4" max="4" width="50.5703125" style="343" customWidth="1"/>
    <col min="5" max="5" width="9.140625" style="343"/>
    <col min="6" max="6" width="13.85546875" style="596" bestFit="1" customWidth="1"/>
    <col min="7" max="7" width="9.140625" style="596"/>
    <col min="8" max="16384" width="9.140625" style="343"/>
  </cols>
  <sheetData>
    <row r="1" spans="1:4" ht="13.5">
      <c r="A1" s="341" t="s">
        <v>30</v>
      </c>
      <c r="B1" s="417" t="str">
        <f>'Info '!C2</f>
        <v>JSC Cartu Bank</v>
      </c>
    </row>
    <row r="2" spans="1:4">
      <c r="A2" s="341" t="s">
        <v>31</v>
      </c>
      <c r="B2" s="676">
        <f>'1. key ratios '!B2</f>
        <v>45199</v>
      </c>
    </row>
    <row r="3" spans="1:4">
      <c r="A3" s="342" t="s">
        <v>460</v>
      </c>
    </row>
    <row r="4" spans="1:4">
      <c r="A4" s="342"/>
    </row>
    <row r="5" spans="1:4" ht="15" customHeight="1">
      <c r="A5" s="777" t="s">
        <v>530</v>
      </c>
      <c r="B5" s="778"/>
      <c r="C5" s="781" t="s">
        <v>461</v>
      </c>
      <c r="D5" s="782" t="s">
        <v>462</v>
      </c>
    </row>
    <row r="6" spans="1:4">
      <c r="A6" s="779"/>
      <c r="B6" s="780"/>
      <c r="C6" s="781"/>
      <c r="D6" s="782"/>
    </row>
    <row r="7" spans="1:4">
      <c r="A7" s="409">
        <v>1</v>
      </c>
      <c r="B7" s="409" t="s">
        <v>457</v>
      </c>
      <c r="C7" s="598">
        <v>157100618.87293649</v>
      </c>
      <c r="D7" s="444"/>
    </row>
    <row r="8" spans="1:4">
      <c r="A8" s="438">
        <v>2</v>
      </c>
      <c r="B8" s="438" t="s">
        <v>463</v>
      </c>
      <c r="C8" s="603">
        <v>9211235.5171809047</v>
      </c>
      <c r="D8" s="444"/>
    </row>
    <row r="9" spans="1:4">
      <c r="A9" s="438">
        <v>3</v>
      </c>
      <c r="B9" s="447" t="s">
        <v>673</v>
      </c>
      <c r="C9" s="603">
        <v>2172432.3916587504</v>
      </c>
      <c r="D9" s="444"/>
    </row>
    <row r="10" spans="1:4">
      <c r="A10" s="438">
        <v>4</v>
      </c>
      <c r="B10" s="438" t="s">
        <v>464</v>
      </c>
      <c r="C10" s="603">
        <f>SUM(C11:C17)</f>
        <v>11217856.609262317</v>
      </c>
      <c r="D10" s="444"/>
    </row>
    <row r="11" spans="1:4">
      <c r="A11" s="438">
        <v>5</v>
      </c>
      <c r="B11" s="446" t="s">
        <v>672</v>
      </c>
      <c r="C11" s="603">
        <v>233553.43425402147</v>
      </c>
      <c r="D11" s="444"/>
    </row>
    <row r="12" spans="1:4">
      <c r="A12" s="438">
        <v>6</v>
      </c>
      <c r="B12" s="446" t="s">
        <v>465</v>
      </c>
      <c r="C12" s="603">
        <v>10105548.582379477</v>
      </c>
      <c r="D12" s="444"/>
    </row>
    <row r="13" spans="1:4">
      <c r="A13" s="438">
        <v>7</v>
      </c>
      <c r="B13" s="446" t="s">
        <v>468</v>
      </c>
      <c r="C13" s="603">
        <v>878739.95030000003</v>
      </c>
      <c r="D13" s="444"/>
    </row>
    <row r="14" spans="1:4">
      <c r="A14" s="438">
        <v>8</v>
      </c>
      <c r="B14" s="446" t="s">
        <v>466</v>
      </c>
      <c r="C14" s="603">
        <v>0</v>
      </c>
      <c r="D14" s="438"/>
    </row>
    <row r="15" spans="1:4">
      <c r="A15" s="438">
        <v>9</v>
      </c>
      <c r="B15" s="446" t="s">
        <v>467</v>
      </c>
      <c r="C15" s="603"/>
      <c r="D15" s="438"/>
    </row>
    <row r="16" spans="1:4">
      <c r="A16" s="438">
        <v>10</v>
      </c>
      <c r="B16" s="446" t="s">
        <v>469</v>
      </c>
      <c r="C16" s="603"/>
      <c r="D16" s="438"/>
    </row>
    <row r="17" spans="1:4">
      <c r="A17" s="438">
        <v>11</v>
      </c>
      <c r="B17" s="446" t="s">
        <v>671</v>
      </c>
      <c r="C17" s="603">
        <v>14.6423288167605</v>
      </c>
      <c r="D17" s="444"/>
    </row>
    <row r="18" spans="1:4">
      <c r="A18" s="409">
        <v>12</v>
      </c>
      <c r="B18" s="445" t="s">
        <v>459</v>
      </c>
      <c r="C18" s="598">
        <f>C7+C8+C9-C10</f>
        <v>157266430.17251384</v>
      </c>
      <c r="D18" s="444"/>
    </row>
    <row r="21" spans="1:4">
      <c r="B21" s="341"/>
    </row>
    <row r="22" spans="1:4">
      <c r="B22" s="341"/>
    </row>
    <row r="23" spans="1:4">
      <c r="B23" s="34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5"/>
  <sheetViews>
    <sheetView showGridLines="0" zoomScale="90" zoomScaleNormal="90" workbookViewId="0"/>
  </sheetViews>
  <sheetFormatPr defaultColWidth="9.140625" defaultRowHeight="12.75"/>
  <cols>
    <col min="1" max="1" width="11.85546875" style="431" bestFit="1" customWidth="1"/>
    <col min="2" max="2" width="63.85546875" style="431" customWidth="1"/>
    <col min="3" max="3" width="15.5703125" style="431" customWidth="1"/>
    <col min="4" max="18" width="22.28515625" style="431" customWidth="1"/>
    <col min="19" max="19" width="23.28515625" style="431" bestFit="1" customWidth="1"/>
    <col min="20" max="26" width="22.28515625" style="431" customWidth="1"/>
    <col min="27" max="27" width="23.28515625" style="431" bestFit="1" customWidth="1"/>
    <col min="28" max="28" width="20" style="431" customWidth="1"/>
    <col min="29" max="16384" width="9.140625" style="431"/>
  </cols>
  <sheetData>
    <row r="1" spans="1:28" ht="13.5">
      <c r="A1" s="341" t="s">
        <v>30</v>
      </c>
      <c r="B1" s="417" t="str">
        <f>'Info '!C2</f>
        <v>JSC Cartu Bank</v>
      </c>
    </row>
    <row r="2" spans="1:28">
      <c r="A2" s="341" t="s">
        <v>31</v>
      </c>
      <c r="B2" s="676">
        <f>'1. key ratios '!B2</f>
        <v>45199</v>
      </c>
      <c r="C2" s="432"/>
    </row>
    <row r="3" spans="1:28">
      <c r="A3" s="342" t="s">
        <v>470</v>
      </c>
    </row>
    <row r="5" spans="1:28" ht="15" customHeight="1">
      <c r="A5" s="784" t="s">
        <v>685</v>
      </c>
      <c r="B5" s="785"/>
      <c r="C5" s="790" t="s">
        <v>471</v>
      </c>
      <c r="D5" s="791"/>
      <c r="E5" s="791"/>
      <c r="F5" s="791"/>
      <c r="G5" s="791"/>
      <c r="H5" s="791"/>
      <c r="I5" s="791"/>
      <c r="J5" s="791"/>
      <c r="K5" s="791"/>
      <c r="L5" s="791"/>
      <c r="M5" s="791"/>
      <c r="N5" s="791"/>
      <c r="O5" s="791"/>
      <c r="P5" s="791"/>
      <c r="Q5" s="791"/>
      <c r="R5" s="791"/>
      <c r="S5" s="791"/>
      <c r="T5" s="456"/>
      <c r="U5" s="456"/>
      <c r="V5" s="456"/>
      <c r="W5" s="456"/>
      <c r="X5" s="456"/>
      <c r="Y5" s="456"/>
      <c r="Z5" s="456"/>
      <c r="AA5" s="455"/>
      <c r="AB5" s="450"/>
    </row>
    <row r="6" spans="1:28" ht="12" customHeight="1">
      <c r="A6" s="786"/>
      <c r="B6" s="787"/>
      <c r="C6" s="792" t="s">
        <v>64</v>
      </c>
      <c r="D6" s="794" t="s">
        <v>684</v>
      </c>
      <c r="E6" s="794"/>
      <c r="F6" s="794"/>
      <c r="G6" s="794"/>
      <c r="H6" s="794" t="s">
        <v>683</v>
      </c>
      <c r="I6" s="794"/>
      <c r="J6" s="794"/>
      <c r="K6" s="794"/>
      <c r="L6" s="453"/>
      <c r="M6" s="795" t="s">
        <v>682</v>
      </c>
      <c r="N6" s="795"/>
      <c r="O6" s="795"/>
      <c r="P6" s="795"/>
      <c r="Q6" s="795"/>
      <c r="R6" s="795"/>
      <c r="S6" s="774"/>
      <c r="T6" s="454"/>
      <c r="U6" s="783" t="s">
        <v>681</v>
      </c>
      <c r="V6" s="783"/>
      <c r="W6" s="783"/>
      <c r="X6" s="783"/>
      <c r="Y6" s="783"/>
      <c r="Z6" s="783"/>
      <c r="AA6" s="775"/>
      <c r="AB6" s="453"/>
    </row>
    <row r="7" spans="1:28">
      <c r="A7" s="788"/>
      <c r="B7" s="789"/>
      <c r="C7" s="793"/>
      <c r="D7" s="452"/>
      <c r="E7" s="428" t="s">
        <v>472</v>
      </c>
      <c r="F7" s="428" t="s">
        <v>679</v>
      </c>
      <c r="G7" s="430" t="s">
        <v>680</v>
      </c>
      <c r="H7" s="432"/>
      <c r="I7" s="428" t="s">
        <v>472</v>
      </c>
      <c r="J7" s="428" t="s">
        <v>679</v>
      </c>
      <c r="K7" s="430" t="s">
        <v>680</v>
      </c>
      <c r="L7" s="451"/>
      <c r="M7" s="428" t="s">
        <v>472</v>
      </c>
      <c r="N7" s="428" t="s">
        <v>679</v>
      </c>
      <c r="O7" s="428" t="s">
        <v>678</v>
      </c>
      <c r="P7" s="428" t="s">
        <v>677</v>
      </c>
      <c r="Q7" s="428" t="s">
        <v>676</v>
      </c>
      <c r="R7" s="428" t="s">
        <v>675</v>
      </c>
      <c r="S7" s="428" t="s">
        <v>674</v>
      </c>
      <c r="T7" s="451"/>
      <c r="U7" s="428" t="s">
        <v>472</v>
      </c>
      <c r="V7" s="428" t="s">
        <v>679</v>
      </c>
      <c r="W7" s="428" t="s">
        <v>678</v>
      </c>
      <c r="X7" s="428" t="s">
        <v>677</v>
      </c>
      <c r="Y7" s="428" t="s">
        <v>676</v>
      </c>
      <c r="Z7" s="428" t="s">
        <v>675</v>
      </c>
      <c r="AA7" s="428" t="s">
        <v>674</v>
      </c>
      <c r="AB7" s="450"/>
    </row>
    <row r="8" spans="1:28">
      <c r="A8" s="449">
        <v>1</v>
      </c>
      <c r="B8" s="424" t="s">
        <v>473</v>
      </c>
      <c r="C8" s="600">
        <f>SUM(C9:C14)</f>
        <v>855781903.29906428</v>
      </c>
      <c r="D8" s="600">
        <f>SUM(D9:D14)</f>
        <v>667683886.97481012</v>
      </c>
      <c r="E8" s="600">
        <f>SUM(E9:E14)</f>
        <v>16310455.299076324</v>
      </c>
      <c r="F8" s="600">
        <f>SUM(F9:F14)</f>
        <v>5321.0199999999995</v>
      </c>
      <c r="G8" s="600">
        <f>SUM(G9:G14)</f>
        <v>699353.13720797002</v>
      </c>
      <c r="H8" s="600">
        <f t="shared" ref="H8:AA8" si="0">SUM(H9:H14)</f>
        <v>30831586.15174108</v>
      </c>
      <c r="I8" s="600">
        <f t="shared" si="0"/>
        <v>1435861.4018415108</v>
      </c>
      <c r="J8" s="600">
        <f t="shared" si="0"/>
        <v>6524369.2044905769</v>
      </c>
      <c r="K8" s="600">
        <f t="shared" si="0"/>
        <v>0</v>
      </c>
      <c r="L8" s="600">
        <f t="shared" si="0"/>
        <v>155790500.06041485</v>
      </c>
      <c r="M8" s="600">
        <f t="shared" si="0"/>
        <v>3575392.2818139214</v>
      </c>
      <c r="N8" s="600">
        <f t="shared" si="0"/>
        <v>7517671.2002342679</v>
      </c>
      <c r="O8" s="600">
        <f t="shared" si="0"/>
        <v>4407259.7874149382</v>
      </c>
      <c r="P8" s="600">
        <f t="shared" si="0"/>
        <v>2419205.7069638395</v>
      </c>
      <c r="Q8" s="600">
        <f t="shared" si="0"/>
        <v>22558978.346845362</v>
      </c>
      <c r="R8" s="600">
        <f t="shared" si="0"/>
        <v>16162493.3712782</v>
      </c>
      <c r="S8" s="600">
        <f t="shared" si="0"/>
        <v>40204693.385823451</v>
      </c>
      <c r="T8" s="600">
        <f t="shared" si="0"/>
        <v>1475930.112099</v>
      </c>
      <c r="U8" s="600">
        <f t="shared" si="0"/>
        <v>657832.45005800005</v>
      </c>
      <c r="V8" s="600">
        <f t="shared" si="0"/>
        <v>0</v>
      </c>
      <c r="W8" s="600">
        <f t="shared" si="0"/>
        <v>0</v>
      </c>
      <c r="X8" s="600">
        <f t="shared" si="0"/>
        <v>0</v>
      </c>
      <c r="Y8" s="600">
        <f t="shared" si="0"/>
        <v>0</v>
      </c>
      <c r="Z8" s="600">
        <f t="shared" si="0"/>
        <v>0</v>
      </c>
      <c r="AA8" s="600">
        <f t="shared" si="0"/>
        <v>0</v>
      </c>
    </row>
    <row r="9" spans="1:28">
      <c r="A9" s="420">
        <v>1.1000000000000001</v>
      </c>
      <c r="B9" s="440" t="s">
        <v>474</v>
      </c>
      <c r="C9" s="440"/>
      <c r="D9" s="420"/>
      <c r="E9" s="420"/>
      <c r="F9" s="420"/>
      <c r="G9" s="420"/>
      <c r="H9" s="420"/>
      <c r="I9" s="420"/>
      <c r="J9" s="420"/>
      <c r="K9" s="420"/>
      <c r="L9" s="420"/>
      <c r="M9" s="420"/>
      <c r="N9" s="420"/>
      <c r="O9" s="420"/>
      <c r="P9" s="420"/>
      <c r="Q9" s="420"/>
      <c r="R9" s="420"/>
      <c r="S9" s="420"/>
      <c r="T9" s="420"/>
      <c r="U9" s="420"/>
      <c r="V9" s="420"/>
      <c r="W9" s="420"/>
      <c r="X9" s="420"/>
      <c r="Y9" s="420"/>
      <c r="Z9" s="420"/>
      <c r="AA9" s="420"/>
    </row>
    <row r="10" spans="1:28">
      <c r="A10" s="420">
        <v>1.2</v>
      </c>
      <c r="B10" s="440" t="s">
        <v>475</v>
      </c>
      <c r="C10" s="44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row>
    <row r="11" spans="1:28">
      <c r="A11" s="420">
        <v>1.3</v>
      </c>
      <c r="B11" s="440" t="s">
        <v>476</v>
      </c>
      <c r="C11" s="44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row>
    <row r="12" spans="1:28">
      <c r="A12" s="420">
        <v>1.4</v>
      </c>
      <c r="B12" s="440" t="s">
        <v>477</v>
      </c>
      <c r="C12" s="606">
        <v>0</v>
      </c>
      <c r="D12" s="599">
        <v>0</v>
      </c>
      <c r="E12" s="599">
        <v>0</v>
      </c>
      <c r="F12" s="599">
        <v>0</v>
      </c>
      <c r="G12" s="599">
        <v>0</v>
      </c>
      <c r="H12" s="599">
        <v>0</v>
      </c>
      <c r="I12" s="599">
        <v>0</v>
      </c>
      <c r="J12" s="599">
        <v>0</v>
      </c>
      <c r="K12" s="599">
        <v>0</v>
      </c>
      <c r="L12" s="599">
        <v>0</v>
      </c>
      <c r="M12" s="599">
        <v>0</v>
      </c>
      <c r="N12" s="599">
        <v>0</v>
      </c>
      <c r="O12" s="599">
        <v>0</v>
      </c>
      <c r="P12" s="599">
        <v>0</v>
      </c>
      <c r="Q12" s="599">
        <v>0</v>
      </c>
      <c r="R12" s="599">
        <v>0</v>
      </c>
      <c r="S12" s="599">
        <v>0</v>
      </c>
      <c r="T12" s="599">
        <v>0</v>
      </c>
      <c r="U12" s="599">
        <v>0</v>
      </c>
      <c r="V12" s="599">
        <v>0</v>
      </c>
      <c r="W12" s="599">
        <v>0</v>
      </c>
      <c r="X12" s="599">
        <v>0</v>
      </c>
      <c r="Y12" s="599">
        <v>0</v>
      </c>
      <c r="Z12" s="599">
        <v>0</v>
      </c>
      <c r="AA12" s="599">
        <v>0</v>
      </c>
    </row>
    <row r="13" spans="1:28">
      <c r="A13" s="420">
        <v>1.5</v>
      </c>
      <c r="B13" s="440" t="s">
        <v>478</v>
      </c>
      <c r="C13" s="606">
        <v>765580669.86754262</v>
      </c>
      <c r="D13" s="599">
        <v>598764378.55577099</v>
      </c>
      <c r="E13" s="599">
        <v>16304952.419076324</v>
      </c>
      <c r="F13" s="599">
        <v>5321.0199999999995</v>
      </c>
      <c r="G13" s="599">
        <v>699353.13720797002</v>
      </c>
      <c r="H13" s="599">
        <v>27555109.482041486</v>
      </c>
      <c r="I13" s="599">
        <v>225513.63823635463</v>
      </c>
      <c r="J13" s="599">
        <v>5614001.0487203393</v>
      </c>
      <c r="K13" s="599">
        <v>0</v>
      </c>
      <c r="L13" s="599">
        <v>137785251.71763211</v>
      </c>
      <c r="M13" s="599">
        <v>3517334.2018139213</v>
      </c>
      <c r="N13" s="599">
        <v>7403781.568667898</v>
      </c>
      <c r="O13" s="599">
        <v>3840579.2938949387</v>
      </c>
      <c r="P13" s="599">
        <v>1015122.5628638399</v>
      </c>
      <c r="Q13" s="599">
        <v>21261815.494397745</v>
      </c>
      <c r="R13" s="599">
        <v>14136499.108361941</v>
      </c>
      <c r="S13" s="599">
        <v>30844452.021262441</v>
      </c>
      <c r="T13" s="599">
        <v>1475930.112099</v>
      </c>
      <c r="U13" s="599">
        <v>657832.45005800005</v>
      </c>
      <c r="V13" s="599">
        <v>0</v>
      </c>
      <c r="W13" s="599">
        <v>0</v>
      </c>
      <c r="X13" s="599">
        <v>0</v>
      </c>
      <c r="Y13" s="599">
        <v>0</v>
      </c>
      <c r="Z13" s="599">
        <v>0</v>
      </c>
      <c r="AA13" s="599">
        <v>0</v>
      </c>
    </row>
    <row r="14" spans="1:28">
      <c r="A14" s="420">
        <v>1.6</v>
      </c>
      <c r="B14" s="440" t="s">
        <v>479</v>
      </c>
      <c r="C14" s="606">
        <v>90201233.431521654</v>
      </c>
      <c r="D14" s="599">
        <v>68919508.41903919</v>
      </c>
      <c r="E14" s="599">
        <v>5502.88</v>
      </c>
      <c r="F14" s="599">
        <v>0</v>
      </c>
      <c r="G14" s="599">
        <v>0</v>
      </c>
      <c r="H14" s="599">
        <v>3276476.6696995958</v>
      </c>
      <c r="I14" s="599">
        <v>1210347.7636051562</v>
      </c>
      <c r="J14" s="599">
        <v>910368.15577023756</v>
      </c>
      <c r="K14" s="599">
        <v>0</v>
      </c>
      <c r="L14" s="599">
        <v>18005248.342782751</v>
      </c>
      <c r="M14" s="599">
        <v>58058.080000000002</v>
      </c>
      <c r="N14" s="599">
        <v>113889.63156636999</v>
      </c>
      <c r="O14" s="599">
        <v>566680.49352000002</v>
      </c>
      <c r="P14" s="599">
        <v>1404083.1440999995</v>
      </c>
      <c r="Q14" s="599">
        <v>1297162.8524476164</v>
      </c>
      <c r="R14" s="599">
        <v>2025994.2629162592</v>
      </c>
      <c r="S14" s="599">
        <v>9360241.3645610083</v>
      </c>
      <c r="T14" s="599">
        <v>0</v>
      </c>
      <c r="U14" s="599">
        <v>0</v>
      </c>
      <c r="V14" s="599">
        <v>0</v>
      </c>
      <c r="W14" s="599">
        <v>0</v>
      </c>
      <c r="X14" s="599">
        <v>0</v>
      </c>
      <c r="Y14" s="599">
        <v>0</v>
      </c>
      <c r="Z14" s="599">
        <v>0</v>
      </c>
      <c r="AA14" s="599">
        <v>0</v>
      </c>
    </row>
    <row r="15" spans="1:28">
      <c r="A15" s="449">
        <v>2</v>
      </c>
      <c r="B15" s="424" t="s">
        <v>480</v>
      </c>
      <c r="C15" s="600">
        <f>SUM(C16:C21)</f>
        <v>57800091.334276192</v>
      </c>
      <c r="D15" s="600">
        <f t="shared" ref="D15:AA15" si="1">SUM(D16:D21)</f>
        <v>57800091.334276192</v>
      </c>
      <c r="E15" s="600">
        <f t="shared" si="1"/>
        <v>0</v>
      </c>
      <c r="F15" s="600">
        <f t="shared" si="1"/>
        <v>0</v>
      </c>
      <c r="G15" s="600">
        <f t="shared" si="1"/>
        <v>0</v>
      </c>
      <c r="H15" s="600">
        <f t="shared" si="1"/>
        <v>0</v>
      </c>
      <c r="I15" s="600">
        <f t="shared" si="1"/>
        <v>0</v>
      </c>
      <c r="J15" s="600">
        <f t="shared" si="1"/>
        <v>0</v>
      </c>
      <c r="K15" s="600">
        <f t="shared" si="1"/>
        <v>0</v>
      </c>
      <c r="L15" s="600">
        <f t="shared" si="1"/>
        <v>0</v>
      </c>
      <c r="M15" s="600">
        <f t="shared" si="1"/>
        <v>0</v>
      </c>
      <c r="N15" s="600">
        <f t="shared" si="1"/>
        <v>0</v>
      </c>
      <c r="O15" s="600">
        <f t="shared" si="1"/>
        <v>0</v>
      </c>
      <c r="P15" s="600">
        <f t="shared" si="1"/>
        <v>0</v>
      </c>
      <c r="Q15" s="600">
        <f t="shared" si="1"/>
        <v>0</v>
      </c>
      <c r="R15" s="600">
        <f t="shared" si="1"/>
        <v>0</v>
      </c>
      <c r="S15" s="600">
        <f t="shared" si="1"/>
        <v>0</v>
      </c>
      <c r="T15" s="600">
        <f t="shared" si="1"/>
        <v>0</v>
      </c>
      <c r="U15" s="600">
        <f t="shared" si="1"/>
        <v>0</v>
      </c>
      <c r="V15" s="600">
        <f t="shared" si="1"/>
        <v>0</v>
      </c>
      <c r="W15" s="600">
        <f t="shared" si="1"/>
        <v>0</v>
      </c>
      <c r="X15" s="600">
        <f t="shared" si="1"/>
        <v>0</v>
      </c>
      <c r="Y15" s="600">
        <f t="shared" si="1"/>
        <v>0</v>
      </c>
      <c r="Z15" s="600">
        <f t="shared" si="1"/>
        <v>0</v>
      </c>
      <c r="AA15" s="600">
        <f t="shared" si="1"/>
        <v>0</v>
      </c>
    </row>
    <row r="16" spans="1:28">
      <c r="A16" s="420">
        <v>2.1</v>
      </c>
      <c r="B16" s="440" t="s">
        <v>474</v>
      </c>
      <c r="C16" s="44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row>
    <row r="17" spans="1:27">
      <c r="A17" s="420">
        <v>2.2000000000000002</v>
      </c>
      <c r="B17" s="440" t="s">
        <v>475</v>
      </c>
      <c r="C17" s="606">
        <v>28670415.884276189</v>
      </c>
      <c r="D17" s="599">
        <v>28670415.884276189</v>
      </c>
      <c r="E17" s="599"/>
      <c r="F17" s="599"/>
      <c r="G17" s="599"/>
      <c r="H17" s="599"/>
      <c r="I17" s="599"/>
      <c r="J17" s="599"/>
      <c r="K17" s="599"/>
      <c r="L17" s="599"/>
      <c r="M17" s="599"/>
      <c r="N17" s="599"/>
      <c r="O17" s="599"/>
      <c r="P17" s="599"/>
      <c r="Q17" s="599"/>
      <c r="R17" s="599"/>
      <c r="S17" s="599"/>
      <c r="T17" s="599"/>
      <c r="U17" s="599"/>
      <c r="V17" s="599"/>
      <c r="W17" s="599"/>
      <c r="X17" s="599"/>
      <c r="Y17" s="599"/>
      <c r="Z17" s="599"/>
      <c r="AA17" s="599"/>
    </row>
    <row r="18" spans="1:27">
      <c r="A18" s="420">
        <v>2.2999999999999998</v>
      </c>
      <c r="B18" s="440" t="s">
        <v>476</v>
      </c>
      <c r="C18" s="606"/>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row>
    <row r="19" spans="1:27">
      <c r="A19" s="420">
        <v>2.4</v>
      </c>
      <c r="B19" s="440" t="s">
        <v>477</v>
      </c>
      <c r="C19" s="606">
        <v>21068183.440000001</v>
      </c>
      <c r="D19" s="599">
        <v>21068183.440000001</v>
      </c>
      <c r="E19" s="599">
        <v>0</v>
      </c>
      <c r="F19" s="599">
        <v>0</v>
      </c>
      <c r="G19" s="599">
        <v>0</v>
      </c>
      <c r="H19" s="599">
        <v>0</v>
      </c>
      <c r="I19" s="599">
        <v>0</v>
      </c>
      <c r="J19" s="599">
        <v>0</v>
      </c>
      <c r="K19" s="599">
        <v>0</v>
      </c>
      <c r="L19" s="599">
        <v>0</v>
      </c>
      <c r="M19" s="599">
        <v>0</v>
      </c>
      <c r="N19" s="599">
        <v>0</v>
      </c>
      <c r="O19" s="599">
        <v>0</v>
      </c>
      <c r="P19" s="599">
        <v>0</v>
      </c>
      <c r="Q19" s="599">
        <v>0</v>
      </c>
      <c r="R19" s="599">
        <v>0</v>
      </c>
      <c r="S19" s="599">
        <v>0</v>
      </c>
      <c r="T19" s="599">
        <v>0</v>
      </c>
      <c r="U19" s="599">
        <v>0</v>
      </c>
      <c r="V19" s="599">
        <v>0</v>
      </c>
      <c r="W19" s="599">
        <v>0</v>
      </c>
      <c r="X19" s="599">
        <v>0</v>
      </c>
      <c r="Y19" s="599">
        <v>0</v>
      </c>
      <c r="Z19" s="599">
        <v>0</v>
      </c>
      <c r="AA19" s="599">
        <v>0</v>
      </c>
    </row>
    <row r="20" spans="1:27">
      <c r="A20" s="420">
        <v>2.5</v>
      </c>
      <c r="B20" s="440" t="s">
        <v>478</v>
      </c>
      <c r="C20" s="606">
        <v>8061492.0099999998</v>
      </c>
      <c r="D20" s="599">
        <v>8061492.0099999998</v>
      </c>
      <c r="E20" s="599">
        <v>0</v>
      </c>
      <c r="F20" s="599">
        <v>0</v>
      </c>
      <c r="G20" s="599">
        <v>0</v>
      </c>
      <c r="H20" s="599">
        <v>0</v>
      </c>
      <c r="I20" s="599">
        <v>0</v>
      </c>
      <c r="J20" s="599">
        <v>0</v>
      </c>
      <c r="K20" s="599">
        <v>0</v>
      </c>
      <c r="L20" s="599">
        <v>0</v>
      </c>
      <c r="M20" s="599">
        <v>0</v>
      </c>
      <c r="N20" s="599">
        <v>0</v>
      </c>
      <c r="O20" s="599">
        <v>0</v>
      </c>
      <c r="P20" s="599">
        <v>0</v>
      </c>
      <c r="Q20" s="599">
        <v>0</v>
      </c>
      <c r="R20" s="599">
        <v>0</v>
      </c>
      <c r="S20" s="599">
        <v>0</v>
      </c>
      <c r="T20" s="599">
        <v>0</v>
      </c>
      <c r="U20" s="599">
        <v>0</v>
      </c>
      <c r="V20" s="599">
        <v>0</v>
      </c>
      <c r="W20" s="599">
        <v>0</v>
      </c>
      <c r="X20" s="599">
        <v>0</v>
      </c>
      <c r="Y20" s="599">
        <v>0</v>
      </c>
      <c r="Z20" s="599">
        <v>0</v>
      </c>
      <c r="AA20" s="599">
        <v>0</v>
      </c>
    </row>
    <row r="21" spans="1:27">
      <c r="A21" s="420">
        <v>2.6</v>
      </c>
      <c r="B21" s="440" t="s">
        <v>479</v>
      </c>
      <c r="C21" s="606"/>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row>
    <row r="22" spans="1:27">
      <c r="A22" s="449">
        <v>3</v>
      </c>
      <c r="B22" s="424" t="s">
        <v>520</v>
      </c>
      <c r="C22" s="600">
        <f>SUM(C23:C28)</f>
        <v>112251371.05299999</v>
      </c>
      <c r="D22" s="600">
        <f>SUM(D23:D28)</f>
        <v>108870959.32299998</v>
      </c>
      <c r="E22" s="605"/>
      <c r="F22" s="605"/>
      <c r="G22" s="605"/>
      <c r="H22" s="600">
        <f>SUM(H23:H28)</f>
        <v>6176.4299999999821</v>
      </c>
      <c r="I22" s="605"/>
      <c r="J22" s="605"/>
      <c r="K22" s="605"/>
      <c r="L22" s="600">
        <f>SUM(L23:L28)</f>
        <v>3374235.3</v>
      </c>
      <c r="M22" s="605"/>
      <c r="N22" s="605"/>
      <c r="O22" s="605"/>
      <c r="P22" s="605"/>
      <c r="Q22" s="605"/>
      <c r="R22" s="605"/>
      <c r="S22" s="605"/>
      <c r="T22" s="600">
        <f>SUM(T23:T28)</f>
        <v>0</v>
      </c>
      <c r="U22" s="448"/>
      <c r="V22" s="448"/>
      <c r="W22" s="448"/>
      <c r="X22" s="448"/>
      <c r="Y22" s="448"/>
      <c r="Z22" s="448"/>
      <c r="AA22" s="448"/>
    </row>
    <row r="23" spans="1:27">
      <c r="A23" s="420">
        <v>3.1</v>
      </c>
      <c r="B23" s="440" t="s">
        <v>474</v>
      </c>
      <c r="C23" s="440"/>
      <c r="D23" s="420"/>
      <c r="E23" s="680"/>
      <c r="F23" s="680"/>
      <c r="G23" s="680"/>
      <c r="H23" s="420"/>
      <c r="I23" s="680"/>
      <c r="J23" s="680"/>
      <c r="K23" s="680"/>
      <c r="L23" s="420"/>
      <c r="M23" s="680"/>
      <c r="N23" s="680"/>
      <c r="O23" s="680"/>
      <c r="P23" s="680"/>
      <c r="Q23" s="680"/>
      <c r="R23" s="680"/>
      <c r="S23" s="680"/>
      <c r="T23" s="420"/>
      <c r="U23" s="680"/>
      <c r="V23" s="680"/>
      <c r="W23" s="680"/>
      <c r="X23" s="680"/>
      <c r="Y23" s="680"/>
      <c r="Z23" s="680"/>
      <c r="AA23" s="680"/>
    </row>
    <row r="24" spans="1:27">
      <c r="A24" s="420">
        <v>3.2</v>
      </c>
      <c r="B24" s="440" t="s">
        <v>475</v>
      </c>
      <c r="C24" s="440"/>
      <c r="D24" s="420"/>
      <c r="E24" s="680"/>
      <c r="F24" s="680"/>
      <c r="G24" s="680"/>
      <c r="H24" s="420"/>
      <c r="I24" s="680"/>
      <c r="J24" s="680"/>
      <c r="K24" s="680"/>
      <c r="L24" s="420"/>
      <c r="M24" s="680"/>
      <c r="N24" s="680"/>
      <c r="O24" s="680"/>
      <c r="P24" s="680"/>
      <c r="Q24" s="680"/>
      <c r="R24" s="680"/>
      <c r="S24" s="680"/>
      <c r="T24" s="420"/>
      <c r="U24" s="680"/>
      <c r="V24" s="680"/>
      <c r="W24" s="680"/>
      <c r="X24" s="680"/>
      <c r="Y24" s="680"/>
      <c r="Z24" s="680"/>
      <c r="AA24" s="680"/>
    </row>
    <row r="25" spans="1:27">
      <c r="A25" s="420">
        <v>3.3</v>
      </c>
      <c r="B25" s="440" t="s">
        <v>476</v>
      </c>
      <c r="C25" s="440"/>
      <c r="D25" s="420"/>
      <c r="E25" s="680"/>
      <c r="F25" s="680"/>
      <c r="G25" s="680"/>
      <c r="H25" s="420"/>
      <c r="I25" s="680"/>
      <c r="J25" s="680"/>
      <c r="K25" s="680"/>
      <c r="L25" s="420"/>
      <c r="M25" s="680"/>
      <c r="N25" s="680"/>
      <c r="O25" s="680"/>
      <c r="P25" s="680"/>
      <c r="Q25" s="680"/>
      <c r="R25" s="680"/>
      <c r="S25" s="680"/>
      <c r="T25" s="420"/>
      <c r="U25" s="680"/>
      <c r="V25" s="680"/>
      <c r="W25" s="680"/>
      <c r="X25" s="680"/>
      <c r="Y25" s="680"/>
      <c r="Z25" s="680"/>
      <c r="AA25" s="680"/>
    </row>
    <row r="26" spans="1:27">
      <c r="A26" s="420">
        <v>3.4</v>
      </c>
      <c r="B26" s="440" t="s">
        <v>477</v>
      </c>
      <c r="C26" s="606">
        <v>10149873</v>
      </c>
      <c r="D26" s="599">
        <v>10149873</v>
      </c>
      <c r="E26" s="680"/>
      <c r="F26" s="680"/>
      <c r="G26" s="680"/>
      <c r="H26" s="599">
        <v>0</v>
      </c>
      <c r="I26" s="681"/>
      <c r="J26" s="681"/>
      <c r="K26" s="681"/>
      <c r="L26" s="599">
        <v>0</v>
      </c>
      <c r="M26" s="681"/>
      <c r="N26" s="681"/>
      <c r="O26" s="681"/>
      <c r="P26" s="681"/>
      <c r="Q26" s="681"/>
      <c r="R26" s="681"/>
      <c r="S26" s="681"/>
      <c r="T26" s="599">
        <v>0</v>
      </c>
      <c r="U26" s="680"/>
      <c r="V26" s="680"/>
      <c r="W26" s="680"/>
      <c r="X26" s="680"/>
      <c r="Y26" s="680"/>
      <c r="Z26" s="680"/>
      <c r="AA26" s="680"/>
    </row>
    <row r="27" spans="1:27">
      <c r="A27" s="420">
        <v>3.5</v>
      </c>
      <c r="B27" s="440" t="s">
        <v>478</v>
      </c>
      <c r="C27" s="606">
        <v>97320827.669999987</v>
      </c>
      <c r="D27" s="599">
        <v>93941003.579999983</v>
      </c>
      <c r="E27" s="680"/>
      <c r="F27" s="680"/>
      <c r="G27" s="680"/>
      <c r="H27" s="599">
        <v>6092.1299999999974</v>
      </c>
      <c r="I27" s="681"/>
      <c r="J27" s="681"/>
      <c r="K27" s="681"/>
      <c r="L27" s="599">
        <v>3373731.96</v>
      </c>
      <c r="M27" s="681"/>
      <c r="N27" s="681"/>
      <c r="O27" s="681"/>
      <c r="P27" s="681"/>
      <c r="Q27" s="681"/>
      <c r="R27" s="681"/>
      <c r="S27" s="681"/>
      <c r="T27" s="599">
        <v>0</v>
      </c>
      <c r="U27" s="680"/>
      <c r="V27" s="680"/>
      <c r="W27" s="680"/>
      <c r="X27" s="680"/>
      <c r="Y27" s="680"/>
      <c r="Z27" s="680"/>
      <c r="AA27" s="680"/>
    </row>
    <row r="28" spans="1:27">
      <c r="A28" s="420">
        <v>3.6</v>
      </c>
      <c r="B28" s="440" t="s">
        <v>479</v>
      </c>
      <c r="C28" s="606">
        <v>4780670.3829999994</v>
      </c>
      <c r="D28" s="599">
        <v>4780082.7429999998</v>
      </c>
      <c r="E28" s="680"/>
      <c r="F28" s="680"/>
      <c r="G28" s="680"/>
      <c r="H28" s="599">
        <v>84.29999999998472</v>
      </c>
      <c r="I28" s="681"/>
      <c r="J28" s="681"/>
      <c r="K28" s="681"/>
      <c r="L28" s="599">
        <v>503.34000000000003</v>
      </c>
      <c r="M28" s="681"/>
      <c r="N28" s="681"/>
      <c r="O28" s="681"/>
      <c r="P28" s="681"/>
      <c r="Q28" s="681"/>
      <c r="R28" s="681"/>
      <c r="S28" s="681"/>
      <c r="T28" s="599">
        <v>0</v>
      </c>
      <c r="U28" s="680"/>
      <c r="V28" s="680"/>
      <c r="W28" s="680"/>
      <c r="X28" s="680"/>
      <c r="Y28" s="680"/>
      <c r="Z28" s="680"/>
      <c r="AA28" s="680"/>
    </row>
    <row r="31" spans="1:27">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row>
    <row r="32" spans="1:27">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row>
    <row r="33" spans="3:27">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row>
    <row r="34" spans="3:27">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row>
    <row r="35" spans="3:27">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row>
    <row r="36" spans="3:27">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row>
    <row r="37" spans="3:27">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row>
    <row r="38" spans="3:27">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row>
    <row r="39" spans="3:27">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row>
    <row r="40" spans="3:27">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row>
    <row r="41" spans="3:27">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row>
    <row r="42" spans="3:27">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row>
    <row r="43" spans="3:27">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row>
    <row r="44" spans="3:27">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row>
    <row r="45" spans="3:27">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row>
    <row r="46" spans="3:27">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row>
    <row r="47" spans="3:27">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row>
    <row r="48" spans="3:27">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row>
    <row r="49" spans="3:27">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row>
    <row r="50" spans="3:27">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row>
    <row r="51" spans="3:27">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row>
    <row r="52" spans="3:27">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row>
    <row r="53" spans="3:27">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row>
    <row r="54" spans="3:27">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row>
    <row r="55" spans="3:27">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6"/>
  <sheetViews>
    <sheetView showGridLines="0" zoomScale="90" zoomScaleNormal="90" workbookViewId="0"/>
  </sheetViews>
  <sheetFormatPr defaultColWidth="9.140625" defaultRowHeight="12.75"/>
  <cols>
    <col min="1" max="1" width="11.85546875" style="431" bestFit="1" customWidth="1"/>
    <col min="2" max="2" width="90.28515625" style="431" bestFit="1" customWidth="1"/>
    <col min="3" max="3" width="20.140625" style="431" customWidth="1"/>
    <col min="4" max="4" width="22.28515625" style="431" customWidth="1"/>
    <col min="5" max="7" width="17.140625" style="431" customWidth="1"/>
    <col min="8" max="8" width="22.28515625" style="431" customWidth="1"/>
    <col min="9" max="10" width="17.140625" style="431" customWidth="1"/>
    <col min="11" max="27" width="22.28515625" style="431" customWidth="1"/>
    <col min="28" max="16384" width="9.140625" style="431"/>
  </cols>
  <sheetData>
    <row r="1" spans="1:27" ht="13.5">
      <c r="A1" s="341" t="s">
        <v>30</v>
      </c>
      <c r="B1" s="417" t="str">
        <f>'Info '!C2</f>
        <v>JSC Cartu Bank</v>
      </c>
    </row>
    <row r="2" spans="1:27">
      <c r="A2" s="341" t="s">
        <v>31</v>
      </c>
      <c r="B2" s="676">
        <f>'1. key ratios '!B2</f>
        <v>45199</v>
      </c>
    </row>
    <row r="3" spans="1:27">
      <c r="A3" s="342" t="s">
        <v>482</v>
      </c>
      <c r="C3" s="433"/>
    </row>
    <row r="4" spans="1:27" ht="13.5" thickBot="1">
      <c r="A4" s="342"/>
      <c r="B4" s="433"/>
      <c r="C4" s="433"/>
    </row>
    <row r="5" spans="1:27" ht="13.5" customHeight="1">
      <c r="A5" s="796" t="s">
        <v>688</v>
      </c>
      <c r="B5" s="797"/>
      <c r="C5" s="805" t="s">
        <v>687</v>
      </c>
      <c r="D5" s="806"/>
      <c r="E5" s="806"/>
      <c r="F5" s="806"/>
      <c r="G5" s="806"/>
      <c r="H5" s="806"/>
      <c r="I5" s="806"/>
      <c r="J5" s="806"/>
      <c r="K5" s="806"/>
      <c r="L5" s="806"/>
      <c r="M5" s="806"/>
      <c r="N5" s="806"/>
      <c r="O5" s="806"/>
      <c r="P5" s="806"/>
      <c r="Q5" s="806"/>
      <c r="R5" s="806"/>
      <c r="S5" s="807"/>
      <c r="T5" s="456"/>
      <c r="U5" s="456"/>
      <c r="V5" s="456"/>
      <c r="W5" s="456"/>
      <c r="X5" s="456"/>
      <c r="Y5" s="456"/>
      <c r="Z5" s="456"/>
      <c r="AA5" s="455"/>
    </row>
    <row r="6" spans="1:27" ht="12" customHeight="1">
      <c r="A6" s="798"/>
      <c r="B6" s="799"/>
      <c r="C6" s="802" t="s">
        <v>64</v>
      </c>
      <c r="D6" s="794" t="s">
        <v>684</v>
      </c>
      <c r="E6" s="794"/>
      <c r="F6" s="794"/>
      <c r="G6" s="794"/>
      <c r="H6" s="794" t="s">
        <v>683</v>
      </c>
      <c r="I6" s="794"/>
      <c r="J6" s="794"/>
      <c r="K6" s="794"/>
      <c r="L6" s="453"/>
      <c r="M6" s="795" t="s">
        <v>682</v>
      </c>
      <c r="N6" s="795"/>
      <c r="O6" s="795"/>
      <c r="P6" s="795"/>
      <c r="Q6" s="795"/>
      <c r="R6" s="795"/>
      <c r="S6" s="804"/>
      <c r="T6" s="456"/>
      <c r="U6" s="783" t="s">
        <v>681</v>
      </c>
      <c r="V6" s="783"/>
      <c r="W6" s="783"/>
      <c r="X6" s="783"/>
      <c r="Y6" s="783"/>
      <c r="Z6" s="783"/>
      <c r="AA6" s="775"/>
    </row>
    <row r="7" spans="1:27" ht="25.5">
      <c r="A7" s="800"/>
      <c r="B7" s="801"/>
      <c r="C7" s="803"/>
      <c r="D7" s="452"/>
      <c r="E7" s="428" t="s">
        <v>472</v>
      </c>
      <c r="F7" s="428" t="s">
        <v>679</v>
      </c>
      <c r="G7" s="430" t="s">
        <v>680</v>
      </c>
      <c r="H7" s="432"/>
      <c r="I7" s="428" t="s">
        <v>472</v>
      </c>
      <c r="J7" s="428" t="s">
        <v>679</v>
      </c>
      <c r="K7" s="430" t="s">
        <v>680</v>
      </c>
      <c r="L7" s="451"/>
      <c r="M7" s="428" t="s">
        <v>472</v>
      </c>
      <c r="N7" s="428" t="s">
        <v>679</v>
      </c>
      <c r="O7" s="428" t="s">
        <v>678</v>
      </c>
      <c r="P7" s="428" t="s">
        <v>677</v>
      </c>
      <c r="Q7" s="428" t="s">
        <v>676</v>
      </c>
      <c r="R7" s="428" t="s">
        <v>675</v>
      </c>
      <c r="S7" s="477" t="s">
        <v>674</v>
      </c>
      <c r="T7" s="476"/>
      <c r="U7" s="428" t="s">
        <v>472</v>
      </c>
      <c r="V7" s="428" t="s">
        <v>679</v>
      </c>
      <c r="W7" s="428" t="s">
        <v>678</v>
      </c>
      <c r="X7" s="428" t="s">
        <v>677</v>
      </c>
      <c r="Y7" s="428" t="s">
        <v>676</v>
      </c>
      <c r="Z7" s="428" t="s">
        <v>675</v>
      </c>
      <c r="AA7" s="428" t="s">
        <v>674</v>
      </c>
    </row>
    <row r="8" spans="1:27">
      <c r="A8" s="475">
        <v>1</v>
      </c>
      <c r="B8" s="474" t="s">
        <v>473</v>
      </c>
      <c r="C8" s="607">
        <v>855781903.29906607</v>
      </c>
      <c r="D8" s="600">
        <v>667683886.97481</v>
      </c>
      <c r="E8" s="600">
        <v>16310455.299076324</v>
      </c>
      <c r="F8" s="600">
        <v>5321.0199999999995</v>
      </c>
      <c r="G8" s="600">
        <v>699353.13720797002</v>
      </c>
      <c r="H8" s="600">
        <v>30831586.151741073</v>
      </c>
      <c r="I8" s="600">
        <v>1435861.4018415108</v>
      </c>
      <c r="J8" s="600">
        <v>6524369.2044905769</v>
      </c>
      <c r="K8" s="600">
        <v>0</v>
      </c>
      <c r="L8" s="600">
        <v>155790500.06041509</v>
      </c>
      <c r="M8" s="600">
        <v>3575392.2818139214</v>
      </c>
      <c r="N8" s="600">
        <v>7517671.2002342669</v>
      </c>
      <c r="O8" s="600">
        <v>4407259.7874149363</v>
      </c>
      <c r="P8" s="600">
        <v>2419205.706963839</v>
      </c>
      <c r="Q8" s="600">
        <v>22558978.346845355</v>
      </c>
      <c r="R8" s="600">
        <v>16162493.371278193</v>
      </c>
      <c r="S8" s="682">
        <v>40204693.385823458</v>
      </c>
      <c r="T8" s="683">
        <v>1475930.112099</v>
      </c>
      <c r="U8" s="600">
        <v>657832.45005800005</v>
      </c>
      <c r="V8" s="600">
        <v>0</v>
      </c>
      <c r="W8" s="600">
        <v>0</v>
      </c>
      <c r="X8" s="600">
        <v>0</v>
      </c>
      <c r="Y8" s="600">
        <v>0</v>
      </c>
      <c r="Z8" s="600">
        <v>0</v>
      </c>
      <c r="AA8" s="682">
        <v>0</v>
      </c>
    </row>
    <row r="9" spans="1:27">
      <c r="A9" s="467">
        <v>1.1000000000000001</v>
      </c>
      <c r="B9" s="473" t="s">
        <v>483</v>
      </c>
      <c r="C9" s="610">
        <v>852846105.24081481</v>
      </c>
      <c r="D9" s="599">
        <v>665527503.01773274</v>
      </c>
      <c r="E9" s="599">
        <v>16293897.079076324</v>
      </c>
      <c r="F9" s="599">
        <v>0</v>
      </c>
      <c r="G9" s="599">
        <v>699353.13720797002</v>
      </c>
      <c r="H9" s="599">
        <v>30822762.677594729</v>
      </c>
      <c r="I9" s="599">
        <v>1435861.4018415108</v>
      </c>
      <c r="J9" s="599">
        <v>6524369.2044905769</v>
      </c>
      <c r="K9" s="599">
        <v>0</v>
      </c>
      <c r="L9" s="599">
        <v>155019909.43338892</v>
      </c>
      <c r="M9" s="599">
        <v>3575392.2818139214</v>
      </c>
      <c r="N9" s="599">
        <v>7516390.7811342673</v>
      </c>
      <c r="O9" s="599">
        <v>4404105.6928149387</v>
      </c>
      <c r="P9" s="599">
        <v>2341037.6472638398</v>
      </c>
      <c r="Q9" s="599">
        <v>22518514.503445361</v>
      </c>
      <c r="R9" s="599">
        <v>15758940.641304201</v>
      </c>
      <c r="S9" s="608">
        <v>40012339.573771454</v>
      </c>
      <c r="T9" s="609">
        <v>1475930.112099</v>
      </c>
      <c r="U9" s="599">
        <v>657832.45005800005</v>
      </c>
      <c r="V9" s="599">
        <v>0</v>
      </c>
      <c r="W9" s="599">
        <v>0</v>
      </c>
      <c r="X9" s="599">
        <v>0</v>
      </c>
      <c r="Y9" s="599">
        <v>0</v>
      </c>
      <c r="Z9" s="599">
        <v>0</v>
      </c>
      <c r="AA9" s="608">
        <v>0</v>
      </c>
    </row>
    <row r="10" spans="1:27">
      <c r="A10" s="471" t="s">
        <v>14</v>
      </c>
      <c r="B10" s="472" t="s">
        <v>484</v>
      </c>
      <c r="C10" s="611">
        <v>780150618.17348421</v>
      </c>
      <c r="D10" s="599">
        <v>613192632.34267104</v>
      </c>
      <c r="E10" s="599">
        <v>16293897.079076324</v>
      </c>
      <c r="F10" s="599">
        <v>0</v>
      </c>
      <c r="G10" s="599">
        <v>699353.13720797002</v>
      </c>
      <c r="H10" s="599">
        <v>30822762.677594729</v>
      </c>
      <c r="I10" s="599">
        <v>1435861.4018415108</v>
      </c>
      <c r="J10" s="599">
        <v>6524369.2044905769</v>
      </c>
      <c r="K10" s="599">
        <v>0</v>
      </c>
      <c r="L10" s="599">
        <v>134659293.04111984</v>
      </c>
      <c r="M10" s="599">
        <v>3575392.2818139214</v>
      </c>
      <c r="N10" s="599">
        <v>7078507.6802446237</v>
      </c>
      <c r="O10" s="599">
        <v>3616941.3729207572</v>
      </c>
      <c r="P10" s="599">
        <v>2341037.6472638398</v>
      </c>
      <c r="Q10" s="599">
        <v>22452515.179833185</v>
      </c>
      <c r="R10" s="599">
        <v>13467539.691304201</v>
      </c>
      <c r="S10" s="608">
        <v>33622445.474118449</v>
      </c>
      <c r="T10" s="609">
        <v>1475930.112099</v>
      </c>
      <c r="U10" s="599">
        <v>657832.45005800005</v>
      </c>
      <c r="V10" s="599">
        <v>0</v>
      </c>
      <c r="W10" s="599">
        <v>0</v>
      </c>
      <c r="X10" s="599">
        <v>0</v>
      </c>
      <c r="Y10" s="599">
        <v>0</v>
      </c>
      <c r="Z10" s="599">
        <v>0</v>
      </c>
      <c r="AA10" s="608">
        <v>0</v>
      </c>
    </row>
    <row r="11" spans="1:27">
      <c r="A11" s="469" t="s">
        <v>485</v>
      </c>
      <c r="B11" s="470" t="s">
        <v>486</v>
      </c>
      <c r="C11" s="612">
        <v>299807088.19460112</v>
      </c>
      <c r="D11" s="599">
        <v>216021536.12152877</v>
      </c>
      <c r="E11" s="599">
        <v>16293897.079076324</v>
      </c>
      <c r="F11" s="599">
        <v>0</v>
      </c>
      <c r="G11" s="599">
        <v>0</v>
      </c>
      <c r="H11" s="599">
        <v>20929710.554006092</v>
      </c>
      <c r="I11" s="599">
        <v>1302556.4153650058</v>
      </c>
      <c r="J11" s="599">
        <v>5751295.2684934884</v>
      </c>
      <c r="K11" s="599">
        <v>0</v>
      </c>
      <c r="L11" s="599">
        <v>61379911.406967625</v>
      </c>
      <c r="M11" s="599">
        <v>689906.6510799214</v>
      </c>
      <c r="N11" s="599">
        <v>293297.10024462477</v>
      </c>
      <c r="O11" s="599">
        <v>563527.57741999999</v>
      </c>
      <c r="P11" s="599">
        <v>1326021.5900000001</v>
      </c>
      <c r="Q11" s="599">
        <v>1639393.2877214185</v>
      </c>
      <c r="R11" s="599">
        <v>7496068.0962736681</v>
      </c>
      <c r="S11" s="608">
        <v>9910591.452557452</v>
      </c>
      <c r="T11" s="609">
        <v>1475930.112099</v>
      </c>
      <c r="U11" s="599">
        <v>657832.45005800005</v>
      </c>
      <c r="V11" s="599">
        <v>0</v>
      </c>
      <c r="W11" s="599">
        <v>0</v>
      </c>
      <c r="X11" s="599">
        <v>0</v>
      </c>
      <c r="Y11" s="599">
        <v>0</v>
      </c>
      <c r="Z11" s="599">
        <v>0</v>
      </c>
      <c r="AA11" s="608">
        <v>0</v>
      </c>
    </row>
    <row r="12" spans="1:27">
      <c r="A12" s="469" t="s">
        <v>487</v>
      </c>
      <c r="B12" s="470" t="s">
        <v>488</v>
      </c>
      <c r="C12" s="612">
        <v>56826146.189323828</v>
      </c>
      <c r="D12" s="599">
        <v>46815576.371912003</v>
      </c>
      <c r="E12" s="599">
        <v>0</v>
      </c>
      <c r="F12" s="599">
        <v>0</v>
      </c>
      <c r="G12" s="599">
        <v>0</v>
      </c>
      <c r="H12" s="599">
        <v>0</v>
      </c>
      <c r="I12" s="599">
        <v>0</v>
      </c>
      <c r="J12" s="599">
        <v>0</v>
      </c>
      <c r="K12" s="599">
        <v>0</v>
      </c>
      <c r="L12" s="599">
        <v>10010569.817411831</v>
      </c>
      <c r="M12" s="599">
        <v>0</v>
      </c>
      <c r="N12" s="599">
        <v>0</v>
      </c>
      <c r="O12" s="599">
        <v>0</v>
      </c>
      <c r="P12" s="599">
        <v>0</v>
      </c>
      <c r="Q12" s="599">
        <v>724328.25564506114</v>
      </c>
      <c r="R12" s="599">
        <v>2236615.877953162</v>
      </c>
      <c r="S12" s="608">
        <v>0</v>
      </c>
      <c r="T12" s="609">
        <v>0</v>
      </c>
      <c r="U12" s="599">
        <v>0</v>
      </c>
      <c r="V12" s="599">
        <v>0</v>
      </c>
      <c r="W12" s="599">
        <v>0</v>
      </c>
      <c r="X12" s="599">
        <v>0</v>
      </c>
      <c r="Y12" s="599">
        <v>0</v>
      </c>
      <c r="Z12" s="599">
        <v>0</v>
      </c>
      <c r="AA12" s="608">
        <v>0</v>
      </c>
    </row>
    <row r="13" spans="1:27">
      <c r="A13" s="469" t="s">
        <v>489</v>
      </c>
      <c r="B13" s="470" t="s">
        <v>490</v>
      </c>
      <c r="C13" s="612">
        <v>105631177.83453894</v>
      </c>
      <c r="D13" s="599">
        <v>59898831.147263214</v>
      </c>
      <c r="E13" s="599">
        <v>0</v>
      </c>
      <c r="F13" s="599">
        <v>0</v>
      </c>
      <c r="G13" s="599">
        <v>0</v>
      </c>
      <c r="H13" s="599">
        <v>3693237.1635886421</v>
      </c>
      <c r="I13" s="599">
        <v>133304.98647650494</v>
      </c>
      <c r="J13" s="599">
        <v>773073.93599708821</v>
      </c>
      <c r="K13" s="599">
        <v>0</v>
      </c>
      <c r="L13" s="599">
        <v>42039109.52368708</v>
      </c>
      <c r="M13" s="599">
        <v>2885485.6307339999</v>
      </c>
      <c r="N13" s="599">
        <v>0</v>
      </c>
      <c r="O13" s="599">
        <v>0</v>
      </c>
      <c r="P13" s="599">
        <v>0</v>
      </c>
      <c r="Q13" s="599">
        <v>19975133.226466704</v>
      </c>
      <c r="R13" s="599">
        <v>506711.7144163695</v>
      </c>
      <c r="S13" s="608">
        <v>18445978.206043996</v>
      </c>
      <c r="T13" s="609">
        <v>0</v>
      </c>
      <c r="U13" s="599">
        <v>0</v>
      </c>
      <c r="V13" s="599">
        <v>0</v>
      </c>
      <c r="W13" s="599">
        <v>0</v>
      </c>
      <c r="X13" s="599">
        <v>0</v>
      </c>
      <c r="Y13" s="599">
        <v>0</v>
      </c>
      <c r="Z13" s="599">
        <v>0</v>
      </c>
      <c r="AA13" s="608">
        <v>0</v>
      </c>
    </row>
    <row r="14" spans="1:27">
      <c r="A14" s="469" t="s">
        <v>491</v>
      </c>
      <c r="B14" s="470" t="s">
        <v>492</v>
      </c>
      <c r="C14" s="612">
        <v>317886205.95501983</v>
      </c>
      <c r="D14" s="599">
        <v>290456688.70196652</v>
      </c>
      <c r="E14" s="599">
        <v>0</v>
      </c>
      <c r="F14" s="599">
        <v>0</v>
      </c>
      <c r="G14" s="599">
        <v>699353.13720797002</v>
      </c>
      <c r="H14" s="599">
        <v>6199814.96</v>
      </c>
      <c r="I14" s="599">
        <v>0</v>
      </c>
      <c r="J14" s="599">
        <v>0</v>
      </c>
      <c r="K14" s="599">
        <v>0</v>
      </c>
      <c r="L14" s="599">
        <v>21229702.293053452</v>
      </c>
      <c r="M14" s="599">
        <v>0</v>
      </c>
      <c r="N14" s="599">
        <v>6785210.5800000001</v>
      </c>
      <c r="O14" s="599">
        <v>3053413.7955007572</v>
      </c>
      <c r="P14" s="599">
        <v>1015016.05726384</v>
      </c>
      <c r="Q14" s="599">
        <v>113660.41</v>
      </c>
      <c r="R14" s="599">
        <v>3228144.002661</v>
      </c>
      <c r="S14" s="608">
        <v>5265875.8155169981</v>
      </c>
      <c r="T14" s="609">
        <v>0</v>
      </c>
      <c r="U14" s="599">
        <v>0</v>
      </c>
      <c r="V14" s="599">
        <v>0</v>
      </c>
      <c r="W14" s="599">
        <v>0</v>
      </c>
      <c r="X14" s="599">
        <v>0</v>
      </c>
      <c r="Y14" s="599">
        <v>0</v>
      </c>
      <c r="Z14" s="599">
        <v>0</v>
      </c>
      <c r="AA14" s="608">
        <v>0</v>
      </c>
    </row>
    <row r="15" spans="1:27">
      <c r="A15" s="468">
        <v>1.2</v>
      </c>
      <c r="B15" s="466" t="s">
        <v>686</v>
      </c>
      <c r="C15" s="610">
        <v>58002792.547840305</v>
      </c>
      <c r="D15" s="599">
        <v>11080061.519088117</v>
      </c>
      <c r="E15" s="599">
        <v>71502.170503336092</v>
      </c>
      <c r="F15" s="599">
        <v>0</v>
      </c>
      <c r="G15" s="599">
        <v>124098.57594557044</v>
      </c>
      <c r="H15" s="599">
        <v>893087.42760288843</v>
      </c>
      <c r="I15" s="599">
        <v>17923.19590446994</v>
      </c>
      <c r="J15" s="599">
        <v>25138.288907192571</v>
      </c>
      <c r="K15" s="599">
        <v>0</v>
      </c>
      <c r="L15" s="599">
        <v>46023968.784984499</v>
      </c>
      <c r="M15" s="599">
        <v>833810.52187000017</v>
      </c>
      <c r="N15" s="599">
        <v>2645399.6391484607</v>
      </c>
      <c r="O15" s="599">
        <v>1761066.5272711809</v>
      </c>
      <c r="P15" s="599">
        <v>231275.77658130383</v>
      </c>
      <c r="Q15" s="599">
        <v>3998901.0281831953</v>
      </c>
      <c r="R15" s="599">
        <v>2827246.9865314402</v>
      </c>
      <c r="S15" s="608">
        <v>13239632.237213841</v>
      </c>
      <c r="T15" s="609">
        <v>5674.816164814948</v>
      </c>
      <c r="U15" s="599">
        <v>3289.1622502900027</v>
      </c>
      <c r="V15" s="599">
        <v>0</v>
      </c>
      <c r="W15" s="599">
        <v>0</v>
      </c>
      <c r="X15" s="599">
        <v>0</v>
      </c>
      <c r="Y15" s="599">
        <v>0</v>
      </c>
      <c r="Z15" s="599">
        <v>0</v>
      </c>
      <c r="AA15" s="608">
        <v>0</v>
      </c>
    </row>
    <row r="16" spans="1:27">
      <c r="A16" s="467">
        <v>1.3</v>
      </c>
      <c r="B16" s="466" t="s">
        <v>531</v>
      </c>
      <c r="C16" s="613"/>
      <c r="D16" s="614"/>
      <c r="E16" s="614"/>
      <c r="F16" s="614"/>
      <c r="G16" s="614"/>
      <c r="H16" s="614"/>
      <c r="I16" s="614"/>
      <c r="J16" s="614"/>
      <c r="K16" s="614"/>
      <c r="L16" s="614"/>
      <c r="M16" s="614"/>
      <c r="N16" s="614"/>
      <c r="O16" s="614"/>
      <c r="P16" s="614"/>
      <c r="Q16" s="614"/>
      <c r="R16" s="614"/>
      <c r="S16" s="615"/>
      <c r="T16" s="616"/>
      <c r="U16" s="614"/>
      <c r="V16" s="614"/>
      <c r="W16" s="614"/>
      <c r="X16" s="614"/>
      <c r="Y16" s="614"/>
      <c r="Z16" s="614"/>
      <c r="AA16" s="615"/>
    </row>
    <row r="17" spans="1:27">
      <c r="A17" s="463" t="s">
        <v>493</v>
      </c>
      <c r="B17" s="465" t="s">
        <v>494</v>
      </c>
      <c r="C17" s="617">
        <v>821547099.09679997</v>
      </c>
      <c r="D17" s="599">
        <v>645335261.12870574</v>
      </c>
      <c r="E17" s="599">
        <v>16293897.079076324</v>
      </c>
      <c r="F17" s="599">
        <v>0</v>
      </c>
      <c r="G17" s="599">
        <v>664332.0895136022</v>
      </c>
      <c r="H17" s="599">
        <v>29727461.787594728</v>
      </c>
      <c r="I17" s="599">
        <v>1435861.4018415108</v>
      </c>
      <c r="J17" s="599">
        <v>6524369.2044905769</v>
      </c>
      <c r="K17" s="599">
        <v>0</v>
      </c>
      <c r="L17" s="599">
        <v>145008446.06840101</v>
      </c>
      <c r="M17" s="599">
        <v>3575392.2818139214</v>
      </c>
      <c r="N17" s="599">
        <v>7511798.0689259032</v>
      </c>
      <c r="O17" s="599">
        <v>4188289.5455787424</v>
      </c>
      <c r="P17" s="599">
        <v>2290209.3548593759</v>
      </c>
      <c r="Q17" s="599">
        <v>22456378.064420216</v>
      </c>
      <c r="R17" s="599">
        <v>15528870.05056463</v>
      </c>
      <c r="S17" s="608">
        <v>33056986.158601448</v>
      </c>
      <c r="T17" s="609">
        <v>1475930.112099</v>
      </c>
      <c r="U17" s="599">
        <v>657832.45005800005</v>
      </c>
      <c r="V17" s="599">
        <v>0</v>
      </c>
      <c r="W17" s="599">
        <v>0</v>
      </c>
      <c r="X17" s="599">
        <v>0</v>
      </c>
      <c r="Y17" s="599">
        <v>0</v>
      </c>
      <c r="Z17" s="599">
        <v>0</v>
      </c>
      <c r="AA17" s="608">
        <v>0</v>
      </c>
    </row>
    <row r="18" spans="1:27">
      <c r="A18" s="461" t="s">
        <v>495</v>
      </c>
      <c r="B18" s="462" t="s">
        <v>496</v>
      </c>
      <c r="C18" s="618">
        <v>694607961.4277184</v>
      </c>
      <c r="D18" s="599">
        <v>534471695.70219809</v>
      </c>
      <c r="E18" s="599">
        <v>16293897.079076324</v>
      </c>
      <c r="F18" s="599">
        <v>0</v>
      </c>
      <c r="G18" s="599">
        <v>158080.30278192594</v>
      </c>
      <c r="H18" s="599">
        <v>29723770.067594733</v>
      </c>
      <c r="I18" s="599">
        <v>1435861.4018415108</v>
      </c>
      <c r="J18" s="599">
        <v>6524369.2044905769</v>
      </c>
      <c r="K18" s="599">
        <v>0</v>
      </c>
      <c r="L18" s="599">
        <v>128936565.5458267</v>
      </c>
      <c r="M18" s="599">
        <v>3575392.2818139214</v>
      </c>
      <c r="N18" s="599">
        <v>5574883.7183234887</v>
      </c>
      <c r="O18" s="599">
        <v>1501773.6935847658</v>
      </c>
      <c r="P18" s="599">
        <v>1555453.6710533085</v>
      </c>
      <c r="Q18" s="599">
        <v>22399536.233774189</v>
      </c>
      <c r="R18" s="599">
        <v>12963603.340634631</v>
      </c>
      <c r="S18" s="608">
        <v>33056986.158601448</v>
      </c>
      <c r="T18" s="609">
        <v>1475930.112099</v>
      </c>
      <c r="U18" s="599">
        <v>657832.45005800005</v>
      </c>
      <c r="V18" s="599">
        <v>0</v>
      </c>
      <c r="W18" s="599">
        <v>0</v>
      </c>
      <c r="X18" s="599">
        <v>0</v>
      </c>
      <c r="Y18" s="599">
        <v>0</v>
      </c>
      <c r="Z18" s="599">
        <v>0</v>
      </c>
      <c r="AA18" s="608">
        <v>0</v>
      </c>
    </row>
    <row r="19" spans="1:27">
      <c r="A19" s="463" t="s">
        <v>497</v>
      </c>
      <c r="B19" s="464" t="s">
        <v>498</v>
      </c>
      <c r="C19" s="619">
        <v>1047084993.8065431</v>
      </c>
      <c r="D19" s="599">
        <v>882813158.44435608</v>
      </c>
      <c r="E19" s="599">
        <v>21905022.464136653</v>
      </c>
      <c r="F19" s="599">
        <v>0</v>
      </c>
      <c r="G19" s="599">
        <v>0</v>
      </c>
      <c r="H19" s="599">
        <v>58325894.37639565</v>
      </c>
      <c r="I19" s="599">
        <v>1513170.8743889621</v>
      </c>
      <c r="J19" s="599">
        <v>7752946.5646552406</v>
      </c>
      <c r="K19" s="599">
        <v>0</v>
      </c>
      <c r="L19" s="599">
        <v>96264073.297890857</v>
      </c>
      <c r="M19" s="599">
        <v>2278672.0138699757</v>
      </c>
      <c r="N19" s="599">
        <v>3607870.6531949448</v>
      </c>
      <c r="O19" s="599">
        <v>728507.99690114893</v>
      </c>
      <c r="P19" s="599">
        <v>1626697.1213972529</v>
      </c>
      <c r="Q19" s="599">
        <v>16600122.557485884</v>
      </c>
      <c r="R19" s="599">
        <v>8660025.4015778191</v>
      </c>
      <c r="S19" s="608">
        <v>15857776.028423971</v>
      </c>
      <c r="T19" s="609">
        <v>9681867.6879010014</v>
      </c>
      <c r="U19" s="599">
        <v>938434.349942</v>
      </c>
      <c r="V19" s="599">
        <v>0</v>
      </c>
      <c r="W19" s="599">
        <v>0</v>
      </c>
      <c r="X19" s="599">
        <v>0</v>
      </c>
      <c r="Y19" s="599">
        <v>0</v>
      </c>
      <c r="Z19" s="599">
        <v>0</v>
      </c>
      <c r="AA19" s="608">
        <v>0</v>
      </c>
    </row>
    <row r="20" spans="1:27">
      <c r="A20" s="461" t="s">
        <v>499</v>
      </c>
      <c r="B20" s="462" t="s">
        <v>496</v>
      </c>
      <c r="C20" s="618">
        <v>594087970.7134608</v>
      </c>
      <c r="D20" s="599">
        <v>463388615.65630049</v>
      </c>
      <c r="E20" s="599">
        <v>21633106.518598024</v>
      </c>
      <c r="F20" s="599">
        <v>0</v>
      </c>
      <c r="G20" s="599">
        <v>0</v>
      </c>
      <c r="H20" s="599">
        <v>50656560.465687707</v>
      </c>
      <c r="I20" s="599">
        <v>1320448.7109613456</v>
      </c>
      <c r="J20" s="599">
        <v>6162980.5447761901</v>
      </c>
      <c r="K20" s="599">
        <v>0</v>
      </c>
      <c r="L20" s="599">
        <v>70360926.903571174</v>
      </c>
      <c r="M20" s="599">
        <v>1049193.8902653814</v>
      </c>
      <c r="N20" s="599">
        <v>2386014.1813327307</v>
      </c>
      <c r="O20" s="599">
        <v>706314.49100264511</v>
      </c>
      <c r="P20" s="599">
        <v>1626697.1213972529</v>
      </c>
      <c r="Q20" s="599">
        <v>5488213.2507236078</v>
      </c>
      <c r="R20" s="599">
        <v>7175600.8913842319</v>
      </c>
      <c r="S20" s="608">
        <v>11033197.606009526</v>
      </c>
      <c r="T20" s="609">
        <v>9681867.6879010014</v>
      </c>
      <c r="U20" s="599">
        <v>938434.349942</v>
      </c>
      <c r="V20" s="599">
        <v>0</v>
      </c>
      <c r="W20" s="599">
        <v>0</v>
      </c>
      <c r="X20" s="599">
        <v>0</v>
      </c>
      <c r="Y20" s="599">
        <v>0</v>
      </c>
      <c r="Z20" s="599">
        <v>0</v>
      </c>
      <c r="AA20" s="608">
        <v>0</v>
      </c>
    </row>
    <row r="21" spans="1:27">
      <c r="A21" s="460">
        <v>1.4</v>
      </c>
      <c r="B21" s="459" t="s">
        <v>500</v>
      </c>
      <c r="C21" s="620">
        <v>8405126.6594000012</v>
      </c>
      <c r="D21" s="599">
        <v>4951963.1748000002</v>
      </c>
      <c r="E21" s="599">
        <v>0</v>
      </c>
      <c r="F21" s="599">
        <v>0</v>
      </c>
      <c r="G21" s="599">
        <v>0</v>
      </c>
      <c r="H21" s="599">
        <v>310969.69999999995</v>
      </c>
      <c r="I21" s="599">
        <v>0</v>
      </c>
      <c r="J21" s="599">
        <v>0</v>
      </c>
      <c r="K21" s="599">
        <v>0</v>
      </c>
      <c r="L21" s="599">
        <v>3142193.7846000004</v>
      </c>
      <c r="M21" s="599">
        <v>0</v>
      </c>
      <c r="N21" s="599">
        <v>0</v>
      </c>
      <c r="O21" s="599">
        <v>0</v>
      </c>
      <c r="P21" s="599">
        <v>0</v>
      </c>
      <c r="Q21" s="599">
        <v>0</v>
      </c>
      <c r="R21" s="599">
        <v>848182.79209999996</v>
      </c>
      <c r="S21" s="608">
        <v>2294010.9925000002</v>
      </c>
      <c r="T21" s="609">
        <v>0</v>
      </c>
      <c r="U21" s="599">
        <v>0</v>
      </c>
      <c r="V21" s="599">
        <v>0</v>
      </c>
      <c r="W21" s="599">
        <v>0</v>
      </c>
      <c r="X21" s="599">
        <v>0</v>
      </c>
      <c r="Y21" s="599">
        <v>0</v>
      </c>
      <c r="Z21" s="599">
        <v>0</v>
      </c>
      <c r="AA21" s="608">
        <v>0</v>
      </c>
    </row>
    <row r="22" spans="1:27" ht="13.5" thickBot="1">
      <c r="A22" s="458">
        <v>1.5</v>
      </c>
      <c r="B22" s="457" t="s">
        <v>501</v>
      </c>
      <c r="C22" s="621">
        <v>0</v>
      </c>
      <c r="D22" s="622">
        <v>0</v>
      </c>
      <c r="E22" s="622">
        <v>0</v>
      </c>
      <c r="F22" s="622">
        <v>0</v>
      </c>
      <c r="G22" s="622">
        <v>0</v>
      </c>
      <c r="H22" s="622">
        <v>0</v>
      </c>
      <c r="I22" s="622">
        <v>0</v>
      </c>
      <c r="J22" s="622">
        <v>0</v>
      </c>
      <c r="K22" s="622">
        <v>0</v>
      </c>
      <c r="L22" s="622">
        <v>0</v>
      </c>
      <c r="M22" s="622">
        <v>0</v>
      </c>
      <c r="N22" s="622">
        <v>0</v>
      </c>
      <c r="O22" s="622">
        <v>0</v>
      </c>
      <c r="P22" s="622">
        <v>0</v>
      </c>
      <c r="Q22" s="622">
        <v>0</v>
      </c>
      <c r="R22" s="622">
        <v>0</v>
      </c>
      <c r="S22" s="623">
        <v>0</v>
      </c>
      <c r="T22" s="624">
        <v>0</v>
      </c>
      <c r="U22" s="622">
        <v>0</v>
      </c>
      <c r="V22" s="622">
        <v>0</v>
      </c>
      <c r="W22" s="622">
        <v>0</v>
      </c>
      <c r="X22" s="622">
        <v>0</v>
      </c>
      <c r="Y22" s="622">
        <v>0</v>
      </c>
      <c r="Z22" s="622">
        <v>0</v>
      </c>
      <c r="AA22" s="623">
        <v>0</v>
      </c>
    </row>
    <row r="24" spans="1:27">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row>
    <row r="25" spans="1:27">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row>
    <row r="26" spans="1:27">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row>
    <row r="27" spans="1:27">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row>
    <row r="28" spans="1:27">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row>
    <row r="29" spans="1:27">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row>
    <row r="30" spans="1:27">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row>
    <row r="31" spans="1:27">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row>
    <row r="32" spans="1:27">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row>
    <row r="33" spans="3:27">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row>
    <row r="34" spans="3:27">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row>
    <row r="35" spans="3:27">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row>
    <row r="36" spans="3:27">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row>
    <row r="37" spans="3:27">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row>
    <row r="38" spans="3:27">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row>
    <row r="39" spans="3:27">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row>
    <row r="40" spans="3:27">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row>
    <row r="41" spans="3:27">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row>
    <row r="42" spans="3:27">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row>
    <row r="43" spans="3:27">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row>
    <row r="44" spans="3:27">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row>
    <row r="45" spans="3:27">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row>
    <row r="46" spans="3:27">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4"/>
  <sheetViews>
    <sheetView showGridLines="0" zoomScale="90" zoomScaleNormal="90" workbookViewId="0"/>
  </sheetViews>
  <sheetFormatPr defaultColWidth="9.140625" defaultRowHeight="12.75"/>
  <cols>
    <col min="1" max="1" width="11.85546875" style="431" bestFit="1" customWidth="1"/>
    <col min="2" max="2" width="93.42578125" style="431" customWidth="1"/>
    <col min="3" max="3" width="14.5703125" style="431" customWidth="1"/>
    <col min="4" max="5" width="16.140625" style="431" customWidth="1"/>
    <col min="6" max="6" width="16.140625" style="450" customWidth="1"/>
    <col min="7" max="7" width="25.28515625" style="450" customWidth="1"/>
    <col min="8" max="8" width="16.140625" style="431" customWidth="1"/>
    <col min="9" max="11" width="16.140625" style="450" customWidth="1"/>
    <col min="12" max="12" width="26.28515625" style="450" customWidth="1"/>
    <col min="13" max="16384" width="9.140625" style="431"/>
  </cols>
  <sheetData>
    <row r="1" spans="1:12" ht="13.5">
      <c r="A1" s="341" t="s">
        <v>30</v>
      </c>
      <c r="B1" s="417" t="str">
        <f>'Info '!C2</f>
        <v>JSC Cartu Bank</v>
      </c>
      <c r="F1" s="431"/>
      <c r="G1" s="431"/>
      <c r="I1" s="431"/>
      <c r="J1" s="431"/>
      <c r="K1" s="431"/>
      <c r="L1" s="431"/>
    </row>
    <row r="2" spans="1:12">
      <c r="A2" s="341" t="s">
        <v>31</v>
      </c>
      <c r="B2" s="676">
        <f>'1. key ratios '!B2</f>
        <v>45199</v>
      </c>
      <c r="F2" s="431"/>
      <c r="G2" s="431"/>
      <c r="I2" s="431"/>
      <c r="J2" s="431"/>
      <c r="K2" s="431"/>
      <c r="L2" s="431"/>
    </row>
    <row r="3" spans="1:12">
      <c r="A3" s="342" t="s">
        <v>502</v>
      </c>
      <c r="F3" s="431"/>
      <c r="G3" s="431"/>
      <c r="I3" s="431"/>
      <c r="J3" s="431"/>
      <c r="K3" s="431"/>
      <c r="L3" s="431"/>
    </row>
    <row r="4" spans="1:12">
      <c r="F4" s="431"/>
      <c r="G4" s="431"/>
      <c r="I4" s="431"/>
      <c r="J4" s="431"/>
      <c r="K4" s="431"/>
      <c r="L4" s="431"/>
    </row>
    <row r="5" spans="1:12" ht="37.5" customHeight="1">
      <c r="A5" s="761" t="s">
        <v>519</v>
      </c>
      <c r="B5" s="762"/>
      <c r="C5" s="808" t="s">
        <v>503</v>
      </c>
      <c r="D5" s="809"/>
      <c r="E5" s="809"/>
      <c r="F5" s="809"/>
      <c r="G5" s="809"/>
      <c r="H5" s="808" t="s">
        <v>663</v>
      </c>
      <c r="I5" s="810"/>
      <c r="J5" s="810"/>
      <c r="K5" s="810"/>
      <c r="L5" s="811"/>
    </row>
    <row r="6" spans="1:12" ht="39.6" customHeight="1">
      <c r="A6" s="765"/>
      <c r="B6" s="766"/>
      <c r="C6" s="344"/>
      <c r="D6" s="429" t="s">
        <v>684</v>
      </c>
      <c r="E6" s="429" t="s">
        <v>683</v>
      </c>
      <c r="F6" s="429" t="s">
        <v>682</v>
      </c>
      <c r="G6" s="429" t="s">
        <v>681</v>
      </c>
      <c r="H6" s="451"/>
      <c r="I6" s="429" t="s">
        <v>684</v>
      </c>
      <c r="J6" s="429" t="s">
        <v>683</v>
      </c>
      <c r="K6" s="429" t="s">
        <v>682</v>
      </c>
      <c r="L6" s="429" t="s">
        <v>681</v>
      </c>
    </row>
    <row r="7" spans="1:12">
      <c r="A7" s="420">
        <v>1</v>
      </c>
      <c r="B7" s="435" t="s">
        <v>522</v>
      </c>
      <c r="C7" s="625">
        <v>7849860.2547584996</v>
      </c>
      <c r="D7" s="599">
        <v>7493093.4679248687</v>
      </c>
      <c r="E7" s="599">
        <v>15744.069999999998</v>
      </c>
      <c r="F7" s="626">
        <v>341022.71683362999</v>
      </c>
      <c r="G7" s="626">
        <v>0</v>
      </c>
      <c r="H7" s="599">
        <v>379522.54182199744</v>
      </c>
      <c r="I7" s="626">
        <v>355120.02151502587</v>
      </c>
      <c r="J7" s="626">
        <v>36.905952406250364</v>
      </c>
      <c r="K7" s="626">
        <v>24365.614354565285</v>
      </c>
      <c r="L7" s="626">
        <v>0</v>
      </c>
    </row>
    <row r="8" spans="1:12">
      <c r="A8" s="420">
        <v>2</v>
      </c>
      <c r="B8" s="435" t="s">
        <v>435</v>
      </c>
      <c r="C8" s="625">
        <v>3074220.3809202756</v>
      </c>
      <c r="D8" s="599">
        <v>2654859.109000796</v>
      </c>
      <c r="E8" s="599">
        <v>3504.31</v>
      </c>
      <c r="F8" s="626">
        <v>415856.96191947983</v>
      </c>
      <c r="G8" s="626">
        <v>0</v>
      </c>
      <c r="H8" s="599">
        <v>16483.917949978291</v>
      </c>
      <c r="I8" s="626">
        <v>8479.9599671351025</v>
      </c>
      <c r="J8" s="626">
        <v>350.43100000000004</v>
      </c>
      <c r="K8" s="626">
        <v>7653.5269828431919</v>
      </c>
      <c r="L8" s="626">
        <v>0</v>
      </c>
    </row>
    <row r="9" spans="1:12">
      <c r="A9" s="420">
        <v>3</v>
      </c>
      <c r="B9" s="435" t="s">
        <v>436</v>
      </c>
      <c r="C9" s="625">
        <v>0</v>
      </c>
      <c r="D9" s="599">
        <v>0</v>
      </c>
      <c r="E9" s="599">
        <v>0</v>
      </c>
      <c r="F9" s="627">
        <v>0</v>
      </c>
      <c r="G9" s="627">
        <v>0</v>
      </c>
      <c r="H9" s="599">
        <v>0</v>
      </c>
      <c r="I9" s="627">
        <v>0</v>
      </c>
      <c r="J9" s="627">
        <v>0</v>
      </c>
      <c r="K9" s="627">
        <v>0</v>
      </c>
      <c r="L9" s="627">
        <v>0</v>
      </c>
    </row>
    <row r="10" spans="1:12">
      <c r="A10" s="420">
        <v>4</v>
      </c>
      <c r="B10" s="435" t="s">
        <v>523</v>
      </c>
      <c r="C10" s="625">
        <v>93328740.479798451</v>
      </c>
      <c r="D10" s="599">
        <v>53157806.89896474</v>
      </c>
      <c r="E10" s="599">
        <v>8620499.7663892116</v>
      </c>
      <c r="F10" s="627">
        <v>31550433.814444531</v>
      </c>
      <c r="G10" s="627">
        <v>0</v>
      </c>
      <c r="H10" s="599">
        <v>8215816.8162199594</v>
      </c>
      <c r="I10" s="627">
        <v>243280.03914036779</v>
      </c>
      <c r="J10" s="627">
        <v>31462.681792560245</v>
      </c>
      <c r="K10" s="627">
        <v>7941074.0952870324</v>
      </c>
      <c r="L10" s="627">
        <v>0</v>
      </c>
    </row>
    <row r="11" spans="1:12">
      <c r="A11" s="420">
        <v>5</v>
      </c>
      <c r="B11" s="435" t="s">
        <v>437</v>
      </c>
      <c r="C11" s="625">
        <v>78071925.425828025</v>
      </c>
      <c r="D11" s="599">
        <v>54751660.928361997</v>
      </c>
      <c r="E11" s="599">
        <v>6809624.6787240515</v>
      </c>
      <c r="F11" s="627">
        <v>16510639.818741944</v>
      </c>
      <c r="G11" s="627">
        <v>0</v>
      </c>
      <c r="H11" s="599">
        <v>6148774.0843752576</v>
      </c>
      <c r="I11" s="627">
        <v>451653.50050751929</v>
      </c>
      <c r="J11" s="627">
        <v>629843.74201625295</v>
      </c>
      <c r="K11" s="627">
        <v>5067276.841851484</v>
      </c>
      <c r="L11" s="627">
        <v>0</v>
      </c>
    </row>
    <row r="12" spans="1:12">
      <c r="A12" s="420">
        <v>6</v>
      </c>
      <c r="B12" s="435" t="s">
        <v>438</v>
      </c>
      <c r="C12" s="625">
        <v>51945112.984493896</v>
      </c>
      <c r="D12" s="599">
        <v>51718443.308467895</v>
      </c>
      <c r="E12" s="599">
        <v>0</v>
      </c>
      <c r="F12" s="627">
        <v>226669.676026</v>
      </c>
      <c r="G12" s="627">
        <v>0</v>
      </c>
      <c r="H12" s="599">
        <v>520955.40855924436</v>
      </c>
      <c r="I12" s="627">
        <v>518957.47482911439</v>
      </c>
      <c r="J12" s="627">
        <v>0</v>
      </c>
      <c r="K12" s="627">
        <v>1997.9337301299979</v>
      </c>
      <c r="L12" s="627">
        <v>0</v>
      </c>
    </row>
    <row r="13" spans="1:12">
      <c r="A13" s="420">
        <v>7</v>
      </c>
      <c r="B13" s="435" t="s">
        <v>439</v>
      </c>
      <c r="C13" s="625">
        <v>15516301.392543593</v>
      </c>
      <c r="D13" s="599">
        <v>4325633.5629217513</v>
      </c>
      <c r="E13" s="599">
        <v>5411984.3388653873</v>
      </c>
      <c r="F13" s="627">
        <v>5778683.4907564502</v>
      </c>
      <c r="G13" s="627">
        <v>0</v>
      </c>
      <c r="H13" s="599">
        <v>2093048.4516792123</v>
      </c>
      <c r="I13" s="627">
        <v>14774.122495239606</v>
      </c>
      <c r="J13" s="627">
        <v>191727.54405621087</v>
      </c>
      <c r="K13" s="627">
        <v>1886546.7851277622</v>
      </c>
      <c r="L13" s="627">
        <v>0</v>
      </c>
    </row>
    <row r="14" spans="1:12">
      <c r="A14" s="420">
        <v>8</v>
      </c>
      <c r="B14" s="435" t="s">
        <v>440</v>
      </c>
      <c r="C14" s="625">
        <v>2254615.8908914439</v>
      </c>
      <c r="D14" s="599">
        <v>1995865.4950926651</v>
      </c>
      <c r="E14" s="599">
        <v>0</v>
      </c>
      <c r="F14" s="627">
        <v>258750.39579877909</v>
      </c>
      <c r="G14" s="627">
        <v>0</v>
      </c>
      <c r="H14" s="599">
        <v>4286.2644368449155</v>
      </c>
      <c r="I14" s="627">
        <v>2992.5124578510222</v>
      </c>
      <c r="J14" s="627">
        <v>0</v>
      </c>
      <c r="K14" s="627">
        <v>1293.751978993894</v>
      </c>
      <c r="L14" s="627">
        <v>0</v>
      </c>
    </row>
    <row r="15" spans="1:12">
      <c r="A15" s="420">
        <v>9</v>
      </c>
      <c r="B15" s="435" t="s">
        <v>441</v>
      </c>
      <c r="C15" s="625">
        <v>119156517.7864092</v>
      </c>
      <c r="D15" s="599">
        <v>101810355.20436695</v>
      </c>
      <c r="E15" s="599">
        <v>2714281.9982923483</v>
      </c>
      <c r="F15" s="627">
        <v>14631880.583749885</v>
      </c>
      <c r="G15" s="627">
        <v>0</v>
      </c>
      <c r="H15" s="599">
        <v>5436841.8283471279</v>
      </c>
      <c r="I15" s="627">
        <v>513238.19564043457</v>
      </c>
      <c r="J15" s="627">
        <v>19030.488552813236</v>
      </c>
      <c r="K15" s="627">
        <v>4904573.144153879</v>
      </c>
      <c r="L15" s="627">
        <v>0</v>
      </c>
    </row>
    <row r="16" spans="1:12">
      <c r="A16" s="420">
        <v>10</v>
      </c>
      <c r="B16" s="435" t="s">
        <v>442</v>
      </c>
      <c r="C16" s="625">
        <v>3912797.7729081023</v>
      </c>
      <c r="D16" s="599">
        <v>3912797.7729081023</v>
      </c>
      <c r="E16" s="599">
        <v>0</v>
      </c>
      <c r="F16" s="627">
        <v>0</v>
      </c>
      <c r="G16" s="627">
        <v>0</v>
      </c>
      <c r="H16" s="599">
        <v>2555.1526844789191</v>
      </c>
      <c r="I16" s="627">
        <v>2555.1526844789191</v>
      </c>
      <c r="J16" s="627">
        <v>0</v>
      </c>
      <c r="K16" s="627">
        <v>0</v>
      </c>
      <c r="L16" s="627">
        <v>0</v>
      </c>
    </row>
    <row r="17" spans="1:12">
      <c r="A17" s="420">
        <v>11</v>
      </c>
      <c r="B17" s="435" t="s">
        <v>443</v>
      </c>
      <c r="C17" s="625">
        <v>864934.82765429339</v>
      </c>
      <c r="D17" s="599">
        <v>864934.82765429339</v>
      </c>
      <c r="E17" s="599">
        <v>0</v>
      </c>
      <c r="F17" s="627">
        <v>0</v>
      </c>
      <c r="G17" s="627">
        <v>0</v>
      </c>
      <c r="H17" s="599">
        <v>219.54315580414593</v>
      </c>
      <c r="I17" s="627">
        <v>219.54315580414593</v>
      </c>
      <c r="J17" s="627">
        <v>0</v>
      </c>
      <c r="K17" s="627">
        <v>0</v>
      </c>
      <c r="L17" s="627">
        <v>0</v>
      </c>
    </row>
    <row r="18" spans="1:12">
      <c r="A18" s="420">
        <v>12</v>
      </c>
      <c r="B18" s="435" t="s">
        <v>444</v>
      </c>
      <c r="C18" s="625">
        <v>29831033.050140105</v>
      </c>
      <c r="D18" s="599">
        <v>5855736.7596880244</v>
      </c>
      <c r="E18" s="599">
        <v>0</v>
      </c>
      <c r="F18" s="627">
        <v>23975296.290452082</v>
      </c>
      <c r="G18" s="627">
        <v>0</v>
      </c>
      <c r="H18" s="599">
        <v>5139249.8794336673</v>
      </c>
      <c r="I18" s="627">
        <v>97867.90747418614</v>
      </c>
      <c r="J18" s="627">
        <v>0</v>
      </c>
      <c r="K18" s="627">
        <v>5041381.9719594801</v>
      </c>
      <c r="L18" s="627">
        <v>0</v>
      </c>
    </row>
    <row r="19" spans="1:12">
      <c r="A19" s="420">
        <v>13</v>
      </c>
      <c r="B19" s="435" t="s">
        <v>445</v>
      </c>
      <c r="C19" s="625">
        <v>22665906.292828113</v>
      </c>
      <c r="D19" s="599">
        <v>19395987.233716905</v>
      </c>
      <c r="E19" s="599">
        <v>0</v>
      </c>
      <c r="F19" s="627">
        <v>3269919.0591112059</v>
      </c>
      <c r="G19" s="627">
        <v>0</v>
      </c>
      <c r="H19" s="599">
        <v>697098.94563551282</v>
      </c>
      <c r="I19" s="627">
        <v>177101.1135648335</v>
      </c>
      <c r="J19" s="627">
        <v>0</v>
      </c>
      <c r="K19" s="627">
        <v>519997.83207067946</v>
      </c>
      <c r="L19" s="627">
        <v>0</v>
      </c>
    </row>
    <row r="20" spans="1:12">
      <c r="A20" s="420">
        <v>14</v>
      </c>
      <c r="B20" s="435" t="s">
        <v>446</v>
      </c>
      <c r="C20" s="625">
        <v>39288241.890497975</v>
      </c>
      <c r="D20" s="599">
        <v>14754704.286674635</v>
      </c>
      <c r="E20" s="599">
        <v>3470953.9058442549</v>
      </c>
      <c r="F20" s="627">
        <v>20404751.247921053</v>
      </c>
      <c r="G20" s="627">
        <v>657832.45005800005</v>
      </c>
      <c r="H20" s="599">
        <v>2083090.526758092</v>
      </c>
      <c r="I20" s="627">
        <v>71146.045450420774</v>
      </c>
      <c r="J20" s="627">
        <v>7146.5615273065023</v>
      </c>
      <c r="K20" s="627">
        <v>2001508.7575300748</v>
      </c>
      <c r="L20" s="627">
        <v>3289.1622502900027</v>
      </c>
    </row>
    <row r="21" spans="1:12">
      <c r="A21" s="420">
        <v>15</v>
      </c>
      <c r="B21" s="435" t="s">
        <v>447</v>
      </c>
      <c r="C21" s="625">
        <v>524611.22534505324</v>
      </c>
      <c r="D21" s="599">
        <v>0</v>
      </c>
      <c r="E21" s="599">
        <v>109986.53115907448</v>
      </c>
      <c r="F21" s="627">
        <v>414624.69418597873</v>
      </c>
      <c r="G21" s="627">
        <v>0</v>
      </c>
      <c r="H21" s="599">
        <v>44118.117451951934</v>
      </c>
      <c r="I21" s="627">
        <v>0</v>
      </c>
      <c r="J21" s="627">
        <v>140.36317823525053</v>
      </c>
      <c r="K21" s="627">
        <v>43977.75427371668</v>
      </c>
      <c r="L21" s="627">
        <v>0</v>
      </c>
    </row>
    <row r="22" spans="1:12">
      <c r="A22" s="420">
        <v>16</v>
      </c>
      <c r="B22" s="435" t="s">
        <v>448</v>
      </c>
      <c r="C22" s="625">
        <v>86266690.659401819</v>
      </c>
      <c r="D22" s="599">
        <v>86266690.659401819</v>
      </c>
      <c r="E22" s="599">
        <v>0</v>
      </c>
      <c r="F22" s="627">
        <v>0</v>
      </c>
      <c r="G22" s="627">
        <v>0</v>
      </c>
      <c r="H22" s="599">
        <v>1883495.9776543393</v>
      </c>
      <c r="I22" s="627">
        <v>1883495.9776543393</v>
      </c>
      <c r="J22" s="627">
        <v>0</v>
      </c>
      <c r="K22" s="627">
        <v>0</v>
      </c>
      <c r="L22" s="627">
        <v>0</v>
      </c>
    </row>
    <row r="23" spans="1:12">
      <c r="A23" s="420">
        <v>17</v>
      </c>
      <c r="B23" s="435" t="s">
        <v>526</v>
      </c>
      <c r="C23" s="625">
        <v>13141045.005104531</v>
      </c>
      <c r="D23" s="599">
        <v>13141045.005104531</v>
      </c>
      <c r="E23" s="599">
        <v>0</v>
      </c>
      <c r="F23" s="627">
        <v>0</v>
      </c>
      <c r="G23" s="627">
        <v>0</v>
      </c>
      <c r="H23" s="599">
        <v>39986.838245006154</v>
      </c>
      <c r="I23" s="627">
        <v>39986.838245006154</v>
      </c>
      <c r="J23" s="627">
        <v>0</v>
      </c>
      <c r="K23" s="627">
        <v>0</v>
      </c>
      <c r="L23" s="627">
        <v>0</v>
      </c>
    </row>
    <row r="24" spans="1:12">
      <c r="A24" s="420">
        <v>18</v>
      </c>
      <c r="B24" s="435" t="s">
        <v>449</v>
      </c>
      <c r="C24" s="625">
        <v>3421005.2483332669</v>
      </c>
      <c r="D24" s="599">
        <v>1112494.2190152667</v>
      </c>
      <c r="E24" s="599">
        <v>0</v>
      </c>
      <c r="F24" s="627">
        <v>2308511.0293180002</v>
      </c>
      <c r="G24" s="627">
        <v>0</v>
      </c>
      <c r="H24" s="599">
        <v>733627.30023250647</v>
      </c>
      <c r="I24" s="627">
        <v>308.54630250647318</v>
      </c>
      <c r="J24" s="627">
        <v>0</v>
      </c>
      <c r="K24" s="627">
        <v>733318.75393000001</v>
      </c>
      <c r="L24" s="627">
        <v>0</v>
      </c>
    </row>
    <row r="25" spans="1:12">
      <c r="A25" s="420">
        <v>19</v>
      </c>
      <c r="B25" s="435" t="s">
        <v>450</v>
      </c>
      <c r="C25" s="625">
        <v>9808929.9804285374</v>
      </c>
      <c r="D25" s="599">
        <v>9808929.9804285374</v>
      </c>
      <c r="E25" s="599">
        <v>0</v>
      </c>
      <c r="F25" s="627">
        <v>0</v>
      </c>
      <c r="G25" s="627">
        <v>0</v>
      </c>
      <c r="H25" s="599">
        <v>31349.318148778868</v>
      </c>
      <c r="I25" s="627">
        <v>31349.318148778868</v>
      </c>
      <c r="J25" s="627">
        <v>0</v>
      </c>
      <c r="K25" s="627">
        <v>0</v>
      </c>
      <c r="L25" s="627">
        <v>0</v>
      </c>
    </row>
    <row r="26" spans="1:12">
      <c r="A26" s="420">
        <v>20</v>
      </c>
      <c r="B26" s="435" t="s">
        <v>525</v>
      </c>
      <c r="C26" s="625">
        <v>31395747.487937469</v>
      </c>
      <c r="D26" s="599">
        <v>31116335.733670749</v>
      </c>
      <c r="E26" s="599">
        <v>279411.75426671776</v>
      </c>
      <c r="F26" s="627">
        <v>0</v>
      </c>
      <c r="G26" s="627">
        <v>0</v>
      </c>
      <c r="H26" s="599">
        <v>251718.07484600201</v>
      </c>
      <c r="I26" s="627">
        <v>251113.86207801651</v>
      </c>
      <c r="J26" s="627">
        <v>604.21276798552037</v>
      </c>
      <c r="K26" s="627">
        <v>0</v>
      </c>
      <c r="L26" s="627">
        <v>0</v>
      </c>
    </row>
    <row r="27" spans="1:12">
      <c r="A27" s="420">
        <v>21</v>
      </c>
      <c r="B27" s="435" t="s">
        <v>451</v>
      </c>
      <c r="C27" s="625">
        <v>1679333.1015899435</v>
      </c>
      <c r="D27" s="599">
        <v>1678988.2615899434</v>
      </c>
      <c r="E27" s="599">
        <v>0</v>
      </c>
      <c r="F27" s="627">
        <v>344.84</v>
      </c>
      <c r="G27" s="627">
        <v>0</v>
      </c>
      <c r="H27" s="599">
        <v>4088.1493366033469</v>
      </c>
      <c r="I27" s="627">
        <v>3743.3093366033468</v>
      </c>
      <c r="J27" s="627">
        <v>0</v>
      </c>
      <c r="K27" s="627">
        <v>344.84</v>
      </c>
      <c r="L27" s="627">
        <v>0</v>
      </c>
    </row>
    <row r="28" spans="1:12">
      <c r="A28" s="420">
        <v>22</v>
      </c>
      <c r="B28" s="435" t="s">
        <v>452</v>
      </c>
      <c r="C28" s="625">
        <v>47762803.572238125</v>
      </c>
      <c r="D28" s="599">
        <v>36866584.718685262</v>
      </c>
      <c r="E28" s="599">
        <v>0</v>
      </c>
      <c r="F28" s="627">
        <v>10896218.85355287</v>
      </c>
      <c r="G28" s="627">
        <v>0</v>
      </c>
      <c r="H28" s="599">
        <v>15141771.669246251</v>
      </c>
      <c r="I28" s="627">
        <v>4842972.5350075001</v>
      </c>
      <c r="J28" s="627">
        <v>0</v>
      </c>
      <c r="K28" s="627">
        <v>10298799.13423875</v>
      </c>
      <c r="L28" s="627">
        <v>0</v>
      </c>
    </row>
    <row r="29" spans="1:12">
      <c r="A29" s="420">
        <v>23</v>
      </c>
      <c r="B29" s="435" t="s">
        <v>453</v>
      </c>
      <c r="C29" s="625">
        <v>90065378.884349406</v>
      </c>
      <c r="D29" s="599">
        <v>79794360.415889293</v>
      </c>
      <c r="E29" s="599">
        <v>1930538.8275542506</v>
      </c>
      <c r="F29" s="627">
        <v>8340479.6409059027</v>
      </c>
      <c r="G29" s="627">
        <v>0</v>
      </c>
      <c r="H29" s="599">
        <v>1507357.3584622422</v>
      </c>
      <c r="I29" s="627">
        <v>904951.58506241767</v>
      </c>
      <c r="J29" s="627">
        <v>8085.7173980695279</v>
      </c>
      <c r="K29" s="627">
        <v>594320.05600175576</v>
      </c>
      <c r="L29" s="627">
        <v>0</v>
      </c>
    </row>
    <row r="30" spans="1:12">
      <c r="A30" s="420">
        <v>24</v>
      </c>
      <c r="B30" s="435" t="s">
        <v>524</v>
      </c>
      <c r="C30" s="625">
        <v>45706568.214504443</v>
      </c>
      <c r="D30" s="599">
        <v>33654029.890754446</v>
      </c>
      <c r="E30" s="599">
        <v>139930.25</v>
      </c>
      <c r="F30" s="627">
        <v>11912608.073750002</v>
      </c>
      <c r="G30" s="627">
        <v>0</v>
      </c>
      <c r="H30" s="599">
        <v>6233105.2908738432</v>
      </c>
      <c r="I30" s="627">
        <v>40974.673770593537</v>
      </c>
      <c r="J30" s="627">
        <v>367.27392001450301</v>
      </c>
      <c r="K30" s="627">
        <v>6191763.3431832381</v>
      </c>
      <c r="L30" s="627">
        <v>0</v>
      </c>
    </row>
    <row r="31" spans="1:12">
      <c r="A31" s="420">
        <v>25</v>
      </c>
      <c r="B31" s="435" t="s">
        <v>454</v>
      </c>
      <c r="C31" s="625">
        <v>57044153.428544819</v>
      </c>
      <c r="D31" s="599">
        <v>50448021.592610896</v>
      </c>
      <c r="E31" s="599">
        <v>1322707.9106457792</v>
      </c>
      <c r="F31" s="627">
        <v>4455326.2632471835</v>
      </c>
      <c r="G31" s="627">
        <v>818097.66204099997</v>
      </c>
      <c r="H31" s="599">
        <v>2041307.208870013</v>
      </c>
      <c r="I31" s="627">
        <v>646697.5997320863</v>
      </c>
      <c r="J31" s="627">
        <v>5704.0296018621366</v>
      </c>
      <c r="K31" s="627">
        <v>1386519.9256215396</v>
      </c>
      <c r="L31" s="627">
        <v>2385.6539145249453</v>
      </c>
    </row>
    <row r="32" spans="1:12">
      <c r="A32" s="420">
        <v>26</v>
      </c>
      <c r="B32" s="435" t="s">
        <v>521</v>
      </c>
      <c r="C32" s="625">
        <v>1205428.0616160035</v>
      </c>
      <c r="D32" s="599">
        <v>1104527.6419160003</v>
      </c>
      <c r="E32" s="599">
        <v>2417.81</v>
      </c>
      <c r="F32" s="627">
        <v>98482.60970000003</v>
      </c>
      <c r="G32" s="627">
        <v>0</v>
      </c>
      <c r="H32" s="599">
        <v>120814.94353832006</v>
      </c>
      <c r="I32" s="627">
        <v>22090.552838320011</v>
      </c>
      <c r="J32" s="627">
        <v>241.78100000000001</v>
      </c>
      <c r="K32" s="627">
        <v>98482.60970000003</v>
      </c>
      <c r="L32" s="627">
        <v>0</v>
      </c>
    </row>
    <row r="33" spans="1:12">
      <c r="A33" s="420">
        <v>27</v>
      </c>
      <c r="B33" s="479" t="s">
        <v>64</v>
      </c>
      <c r="C33" s="628">
        <f>SUM(C7:C32)</f>
        <v>855781903.29906511</v>
      </c>
      <c r="D33" s="600">
        <f t="shared" ref="D33:L33" si="0">SUM(D7:D32)</f>
        <v>667683886.97481036</v>
      </c>
      <c r="E33" s="600">
        <f t="shared" si="0"/>
        <v>30831586.151741076</v>
      </c>
      <c r="F33" s="629">
        <f t="shared" si="0"/>
        <v>155790500.06041497</v>
      </c>
      <c r="G33" s="629">
        <f t="shared" si="0"/>
        <v>1475930.112099</v>
      </c>
      <c r="H33" s="600">
        <f t="shared" si="0"/>
        <v>58770683.60796304</v>
      </c>
      <c r="I33" s="629">
        <f t="shared" si="0"/>
        <v>11125070.38705858</v>
      </c>
      <c r="J33" s="629">
        <f t="shared" si="0"/>
        <v>894741.73276371695</v>
      </c>
      <c r="K33" s="629">
        <f t="shared" si="0"/>
        <v>46745196.671975918</v>
      </c>
      <c r="L33" s="629">
        <f t="shared" si="0"/>
        <v>5674.816164814948</v>
      </c>
    </row>
    <row r="35" spans="1:12">
      <c r="B35" s="478"/>
      <c r="C35" s="478"/>
    </row>
    <row r="36" spans="1:12">
      <c r="C36" s="604"/>
      <c r="D36" s="604"/>
      <c r="E36" s="604"/>
      <c r="F36" s="604"/>
      <c r="G36" s="604"/>
      <c r="H36" s="604"/>
      <c r="I36" s="604"/>
      <c r="J36" s="604"/>
      <c r="K36" s="604"/>
      <c r="L36" s="604"/>
    </row>
    <row r="37" spans="1:12">
      <c r="C37" s="604"/>
      <c r="D37" s="604"/>
      <c r="E37" s="604"/>
      <c r="F37" s="604"/>
      <c r="G37" s="604"/>
      <c r="H37" s="604"/>
      <c r="I37" s="604"/>
      <c r="J37" s="604"/>
      <c r="K37" s="604"/>
      <c r="L37" s="604"/>
    </row>
    <row r="38" spans="1:12">
      <c r="C38" s="604"/>
      <c r="D38" s="604"/>
      <c r="E38" s="604"/>
      <c r="F38" s="604"/>
      <c r="G38" s="604"/>
      <c r="H38" s="604"/>
      <c r="I38" s="604"/>
      <c r="J38" s="604"/>
      <c r="K38" s="604"/>
      <c r="L38" s="604"/>
    </row>
    <row r="39" spans="1:12">
      <c r="C39" s="604"/>
      <c r="D39" s="604"/>
      <c r="E39" s="604"/>
      <c r="F39" s="604"/>
      <c r="G39" s="604"/>
      <c r="H39" s="604"/>
      <c r="I39" s="604"/>
      <c r="J39" s="604"/>
      <c r="K39" s="604"/>
      <c r="L39" s="604"/>
    </row>
    <row r="40" spans="1:12">
      <c r="C40" s="604"/>
      <c r="D40" s="604"/>
      <c r="E40" s="604"/>
      <c r="F40" s="604"/>
      <c r="G40" s="604"/>
      <c r="H40" s="604"/>
      <c r="I40" s="604"/>
      <c r="J40" s="604"/>
      <c r="K40" s="604"/>
      <c r="L40" s="604"/>
    </row>
    <row r="41" spans="1:12">
      <c r="C41" s="604"/>
      <c r="D41" s="604"/>
      <c r="E41" s="604"/>
      <c r="F41" s="604"/>
      <c r="G41" s="604"/>
      <c r="H41" s="604"/>
      <c r="I41" s="604"/>
      <c r="J41" s="604"/>
      <c r="K41" s="604"/>
      <c r="L41" s="604"/>
    </row>
    <row r="42" spans="1:12">
      <c r="C42" s="604"/>
      <c r="D42" s="604"/>
      <c r="E42" s="604"/>
      <c r="F42" s="604"/>
      <c r="G42" s="604"/>
      <c r="H42" s="604"/>
      <c r="I42" s="604"/>
      <c r="J42" s="604"/>
      <c r="K42" s="604"/>
      <c r="L42" s="604"/>
    </row>
    <row r="43" spans="1:12">
      <c r="C43" s="604"/>
      <c r="D43" s="604"/>
      <c r="E43" s="604"/>
      <c r="F43" s="604"/>
      <c r="G43" s="604"/>
      <c r="H43" s="604"/>
      <c r="I43" s="604"/>
      <c r="J43" s="604"/>
      <c r="K43" s="604"/>
      <c r="L43" s="604"/>
    </row>
    <row r="44" spans="1:12">
      <c r="C44" s="604"/>
      <c r="D44" s="604"/>
      <c r="E44" s="604"/>
      <c r="F44" s="604"/>
      <c r="G44" s="604"/>
      <c r="H44" s="604"/>
      <c r="I44" s="604"/>
      <c r="J44" s="604"/>
      <c r="K44" s="604"/>
      <c r="L44" s="604"/>
    </row>
    <row r="45" spans="1:12">
      <c r="C45" s="604"/>
      <c r="D45" s="604"/>
      <c r="E45" s="604"/>
      <c r="F45" s="604"/>
      <c r="G45" s="604"/>
      <c r="H45" s="604"/>
      <c r="I45" s="604"/>
      <c r="J45" s="604"/>
      <c r="K45" s="604"/>
      <c r="L45" s="604"/>
    </row>
    <row r="46" spans="1:12">
      <c r="C46" s="604"/>
      <c r="D46" s="604"/>
      <c r="E46" s="604"/>
      <c r="F46" s="604"/>
      <c r="G46" s="604"/>
      <c r="H46" s="604"/>
      <c r="I46" s="604"/>
      <c r="J46" s="604"/>
      <c r="K46" s="604"/>
      <c r="L46" s="604"/>
    </row>
    <row r="47" spans="1:12">
      <c r="C47" s="604"/>
      <c r="D47" s="604"/>
      <c r="E47" s="604"/>
      <c r="F47" s="604"/>
      <c r="G47" s="604"/>
      <c r="H47" s="604"/>
      <c r="I47" s="604"/>
      <c r="J47" s="604"/>
      <c r="K47" s="604"/>
      <c r="L47" s="604"/>
    </row>
    <row r="48" spans="1:12">
      <c r="C48" s="604"/>
      <c r="D48" s="604"/>
      <c r="E48" s="604"/>
      <c r="F48" s="604"/>
      <c r="G48" s="604"/>
      <c r="H48" s="604"/>
      <c r="I48" s="604"/>
      <c r="J48" s="604"/>
      <c r="K48" s="604"/>
      <c r="L48" s="604"/>
    </row>
    <row r="49" spans="3:12">
      <c r="C49" s="604"/>
      <c r="D49" s="604"/>
      <c r="E49" s="604"/>
      <c r="F49" s="604"/>
      <c r="G49" s="604"/>
      <c r="H49" s="604"/>
      <c r="I49" s="604"/>
      <c r="J49" s="604"/>
      <c r="K49" s="604"/>
      <c r="L49" s="604"/>
    </row>
    <row r="50" spans="3:12">
      <c r="C50" s="604"/>
      <c r="D50" s="604"/>
      <c r="E50" s="604"/>
      <c r="F50" s="604"/>
      <c r="G50" s="604"/>
      <c r="H50" s="604"/>
      <c r="I50" s="604"/>
      <c r="J50" s="604"/>
      <c r="K50" s="604"/>
      <c r="L50" s="604"/>
    </row>
    <row r="51" spans="3:12">
      <c r="C51" s="604"/>
      <c r="D51" s="604"/>
      <c r="E51" s="604"/>
      <c r="F51" s="604"/>
      <c r="G51" s="604"/>
      <c r="H51" s="604"/>
      <c r="I51" s="604"/>
      <c r="J51" s="604"/>
      <c r="K51" s="604"/>
      <c r="L51" s="604"/>
    </row>
    <row r="52" spans="3:12">
      <c r="C52" s="604"/>
      <c r="D52" s="604"/>
      <c r="E52" s="604"/>
      <c r="F52" s="604"/>
      <c r="G52" s="604"/>
      <c r="H52" s="604"/>
      <c r="I52" s="604"/>
      <c r="J52" s="604"/>
      <c r="K52" s="604"/>
      <c r="L52" s="604"/>
    </row>
    <row r="53" spans="3:12">
      <c r="C53" s="604"/>
      <c r="D53" s="604"/>
      <c r="E53" s="604"/>
      <c r="F53" s="604"/>
      <c r="G53" s="604"/>
      <c r="H53" s="604"/>
      <c r="I53" s="604"/>
      <c r="J53" s="604"/>
      <c r="K53" s="604"/>
      <c r="L53" s="604"/>
    </row>
    <row r="54" spans="3:12">
      <c r="C54" s="604"/>
      <c r="D54" s="604"/>
      <c r="E54" s="604"/>
      <c r="F54" s="604"/>
      <c r="G54" s="604"/>
      <c r="H54" s="604"/>
      <c r="I54" s="604"/>
      <c r="J54" s="604"/>
      <c r="K54" s="604"/>
      <c r="L54" s="604"/>
    </row>
    <row r="55" spans="3:12">
      <c r="C55" s="604"/>
      <c r="D55" s="604"/>
      <c r="E55" s="604"/>
      <c r="F55" s="604"/>
      <c r="G55" s="604"/>
      <c r="H55" s="604"/>
      <c r="I55" s="604"/>
      <c r="J55" s="604"/>
      <c r="K55" s="604"/>
      <c r="L55" s="604"/>
    </row>
    <row r="56" spans="3:12">
      <c r="C56" s="604"/>
      <c r="D56" s="604"/>
      <c r="E56" s="604"/>
      <c r="F56" s="604"/>
      <c r="G56" s="604"/>
      <c r="H56" s="604"/>
      <c r="I56" s="604"/>
      <c r="J56" s="604"/>
      <c r="K56" s="604"/>
      <c r="L56" s="604"/>
    </row>
    <row r="57" spans="3:12">
      <c r="C57" s="604"/>
      <c r="D57" s="604"/>
      <c r="E57" s="604"/>
      <c r="F57" s="604"/>
      <c r="G57" s="604"/>
      <c r="H57" s="604"/>
      <c r="I57" s="604"/>
      <c r="J57" s="604"/>
      <c r="K57" s="604"/>
      <c r="L57" s="604"/>
    </row>
    <row r="58" spans="3:12">
      <c r="C58" s="604"/>
      <c r="D58" s="604"/>
      <c r="E58" s="604"/>
      <c r="F58" s="604"/>
      <c r="G58" s="604"/>
      <c r="H58" s="604"/>
      <c r="I58" s="604"/>
      <c r="J58" s="604"/>
      <c r="K58" s="604"/>
      <c r="L58" s="604"/>
    </row>
    <row r="59" spans="3:12">
      <c r="C59" s="604"/>
      <c r="D59" s="604"/>
      <c r="E59" s="604"/>
      <c r="F59" s="604"/>
      <c r="G59" s="604"/>
      <c r="H59" s="604"/>
      <c r="I59" s="604"/>
      <c r="J59" s="604"/>
      <c r="K59" s="604"/>
      <c r="L59" s="604"/>
    </row>
    <row r="60" spans="3:12">
      <c r="C60" s="604"/>
      <c r="D60" s="604"/>
      <c r="E60" s="604"/>
      <c r="F60" s="604"/>
      <c r="G60" s="604"/>
      <c r="H60" s="604"/>
      <c r="I60" s="604"/>
      <c r="J60" s="604"/>
      <c r="K60" s="604"/>
      <c r="L60" s="604"/>
    </row>
    <row r="61" spans="3:12">
      <c r="C61" s="604"/>
      <c r="D61" s="604"/>
      <c r="E61" s="604"/>
      <c r="F61" s="604"/>
      <c r="G61" s="604"/>
      <c r="H61" s="604"/>
      <c r="I61" s="604"/>
      <c r="J61" s="604"/>
      <c r="K61" s="604"/>
      <c r="L61" s="604"/>
    </row>
    <row r="62" spans="3:12">
      <c r="C62" s="604"/>
      <c r="D62" s="604"/>
      <c r="E62" s="604"/>
      <c r="F62" s="604"/>
      <c r="G62" s="604"/>
      <c r="H62" s="604"/>
      <c r="I62" s="604"/>
      <c r="J62" s="604"/>
      <c r="K62" s="604"/>
      <c r="L62" s="604"/>
    </row>
    <row r="63" spans="3:12">
      <c r="C63" s="604"/>
      <c r="D63" s="604"/>
      <c r="E63" s="604"/>
      <c r="F63" s="604"/>
      <c r="G63" s="604"/>
      <c r="H63" s="604"/>
      <c r="I63" s="604"/>
      <c r="J63" s="604"/>
      <c r="K63" s="604"/>
      <c r="L63" s="604"/>
    </row>
    <row r="64" spans="3:12">
      <c r="C64" s="604"/>
      <c r="D64" s="604"/>
      <c r="E64" s="604"/>
      <c r="F64" s="604"/>
      <c r="G64" s="604"/>
      <c r="H64" s="604"/>
      <c r="I64" s="604"/>
      <c r="J64" s="604"/>
      <c r="K64" s="604"/>
      <c r="L64" s="60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5"/>
  <sheetViews>
    <sheetView showGridLines="0" zoomScale="90" zoomScaleNormal="90" workbookViewId="0"/>
  </sheetViews>
  <sheetFormatPr defaultColWidth="8.7109375" defaultRowHeight="12"/>
  <cols>
    <col min="1" max="1" width="11.85546875" style="480" bestFit="1" customWidth="1"/>
    <col min="2" max="2" width="68.7109375" style="480" customWidth="1"/>
    <col min="3" max="11" width="28.28515625" style="480" customWidth="1"/>
    <col min="12" max="16384" width="8.7109375" style="480"/>
  </cols>
  <sheetData>
    <row r="1" spans="1:11" s="431" customFormat="1" ht="13.5">
      <c r="A1" s="341" t="s">
        <v>30</v>
      </c>
      <c r="B1" s="417" t="str">
        <f>'Info '!C2</f>
        <v>JSC Cartu Bank</v>
      </c>
    </row>
    <row r="2" spans="1:11" s="431" customFormat="1" ht="12.75">
      <c r="A2" s="341" t="s">
        <v>31</v>
      </c>
      <c r="B2" s="676">
        <f>'1. key ratios '!B2</f>
        <v>45199</v>
      </c>
    </row>
    <row r="3" spans="1:11" s="431" customFormat="1" ht="12.75">
      <c r="A3" s="342" t="s">
        <v>504</v>
      </c>
    </row>
    <row r="4" spans="1:11">
      <c r="C4" s="484" t="s">
        <v>698</v>
      </c>
      <c r="D4" s="484" t="s">
        <v>697</v>
      </c>
      <c r="E4" s="484" t="s">
        <v>696</v>
      </c>
      <c r="F4" s="484" t="s">
        <v>695</v>
      </c>
      <c r="G4" s="484" t="s">
        <v>694</v>
      </c>
      <c r="H4" s="484" t="s">
        <v>693</v>
      </c>
      <c r="I4" s="484" t="s">
        <v>692</v>
      </c>
      <c r="J4" s="484" t="s">
        <v>691</v>
      </c>
      <c r="K4" s="484" t="s">
        <v>690</v>
      </c>
    </row>
    <row r="5" spans="1:11" ht="104.1" customHeight="1">
      <c r="A5" s="812" t="s">
        <v>689</v>
      </c>
      <c r="B5" s="813"/>
      <c r="C5" s="483" t="s">
        <v>505</v>
      </c>
      <c r="D5" s="483" t="s">
        <v>506</v>
      </c>
      <c r="E5" s="483" t="s">
        <v>507</v>
      </c>
      <c r="F5" s="483" t="s">
        <v>508</v>
      </c>
      <c r="G5" s="483" t="s">
        <v>509</v>
      </c>
      <c r="H5" s="483" t="s">
        <v>510</v>
      </c>
      <c r="I5" s="483" t="s">
        <v>511</v>
      </c>
      <c r="J5" s="483" t="s">
        <v>512</v>
      </c>
      <c r="K5" s="483" t="s">
        <v>513</v>
      </c>
    </row>
    <row r="6" spans="1:11" ht="12.75">
      <c r="A6" s="420">
        <v>1</v>
      </c>
      <c r="B6" s="420" t="s">
        <v>473</v>
      </c>
      <c r="C6" s="599">
        <v>49863804.669934429</v>
      </c>
      <c r="D6" s="599">
        <v>8405126.6594000012</v>
      </c>
      <c r="E6" s="599">
        <v>0</v>
      </c>
      <c r="F6" s="599">
        <v>0</v>
      </c>
      <c r="G6" s="599">
        <v>678741396.7103076</v>
      </c>
      <c r="H6" s="599">
        <v>3569482.5726397331</v>
      </c>
      <c r="I6" s="599">
        <v>83261299.477017656</v>
      </c>
      <c r="J6" s="599">
        <v>5081332.3534762301</v>
      </c>
      <c r="K6" s="599">
        <v>26859460.856289197</v>
      </c>
    </row>
    <row r="7" spans="1:11" ht="12.75">
      <c r="A7" s="420">
        <v>2</v>
      </c>
      <c r="B7" s="420" t="s">
        <v>514</v>
      </c>
      <c r="C7" s="599">
        <v>0</v>
      </c>
      <c r="D7" s="599">
        <v>0</v>
      </c>
      <c r="E7" s="599">
        <v>0</v>
      </c>
      <c r="F7" s="599">
        <v>0</v>
      </c>
      <c r="G7" s="599">
        <v>0</v>
      </c>
      <c r="H7" s="599">
        <v>0</v>
      </c>
      <c r="I7" s="599">
        <v>11040729.879999999</v>
      </c>
      <c r="J7" s="599">
        <v>0</v>
      </c>
      <c r="K7" s="599">
        <v>18088945.569999997</v>
      </c>
    </row>
    <row r="8" spans="1:11" ht="12.75">
      <c r="A8" s="420">
        <v>3</v>
      </c>
      <c r="B8" s="420" t="s">
        <v>481</v>
      </c>
      <c r="C8" s="599">
        <v>11186088.948279854</v>
      </c>
      <c r="D8" s="599">
        <v>0</v>
      </c>
      <c r="E8" s="599">
        <v>0</v>
      </c>
      <c r="F8" s="599">
        <v>0</v>
      </c>
      <c r="G8" s="599">
        <v>57180933.824322872</v>
      </c>
      <c r="H8" s="599">
        <v>581882.42736026901</v>
      </c>
      <c r="I8" s="599">
        <v>20700624.081172239</v>
      </c>
      <c r="J8" s="599">
        <v>8614044.2155024465</v>
      </c>
      <c r="K8" s="599">
        <v>13987797.556362312</v>
      </c>
    </row>
    <row r="9" spans="1:11" ht="12.75">
      <c r="A9" s="420">
        <v>4</v>
      </c>
      <c r="B9" s="440" t="s">
        <v>515</v>
      </c>
      <c r="C9" s="631">
        <v>6651613.226978194</v>
      </c>
      <c r="D9" s="631">
        <v>3142193.7846000004</v>
      </c>
      <c r="E9" s="631">
        <v>0</v>
      </c>
      <c r="F9" s="631">
        <v>0</v>
      </c>
      <c r="G9" s="631">
        <v>130411222.58158667</v>
      </c>
      <c r="H9" s="631">
        <v>0</v>
      </c>
      <c r="I9" s="631">
        <v>8573357.5798350144</v>
      </c>
      <c r="J9" s="631">
        <v>1284543.716559469</v>
      </c>
      <c r="K9" s="631">
        <v>7203499.2829544796</v>
      </c>
    </row>
    <row r="10" spans="1:11" ht="12.75">
      <c r="A10" s="420">
        <v>5</v>
      </c>
      <c r="B10" s="440" t="s">
        <v>516</v>
      </c>
      <c r="C10" s="631">
        <v>0</v>
      </c>
      <c r="D10" s="631">
        <v>0</v>
      </c>
      <c r="E10" s="631">
        <v>0</v>
      </c>
      <c r="F10" s="631">
        <v>0</v>
      </c>
      <c r="G10" s="631">
        <v>0</v>
      </c>
      <c r="H10" s="631">
        <v>0</v>
      </c>
      <c r="I10" s="631">
        <v>0</v>
      </c>
      <c r="J10" s="631">
        <v>0</v>
      </c>
      <c r="K10" s="631">
        <v>0</v>
      </c>
    </row>
    <row r="11" spans="1:11" ht="12.75">
      <c r="A11" s="420">
        <v>6</v>
      </c>
      <c r="B11" s="440" t="s">
        <v>517</v>
      </c>
      <c r="C11" s="631">
        <v>0</v>
      </c>
      <c r="D11" s="631">
        <v>0</v>
      </c>
      <c r="E11" s="631">
        <v>0</v>
      </c>
      <c r="F11" s="631">
        <v>0</v>
      </c>
      <c r="G11" s="631">
        <v>3373731.96</v>
      </c>
      <c r="H11" s="631">
        <v>0</v>
      </c>
      <c r="I11" s="631">
        <v>0</v>
      </c>
      <c r="J11" s="631">
        <v>0</v>
      </c>
      <c r="K11" s="631">
        <v>503.34000000000003</v>
      </c>
    </row>
    <row r="13" spans="1:11" ht="15">
      <c r="B13" s="481"/>
      <c r="C13" s="630"/>
      <c r="D13" s="630"/>
      <c r="E13" s="630"/>
      <c r="F13" s="630"/>
      <c r="G13" s="630"/>
      <c r="H13" s="630"/>
      <c r="I13" s="630"/>
      <c r="J13" s="630"/>
      <c r="K13" s="630"/>
    </row>
    <row r="14" spans="1:11">
      <c r="C14" s="630"/>
      <c r="D14" s="630"/>
      <c r="E14" s="630"/>
      <c r="F14" s="630"/>
      <c r="G14" s="630"/>
      <c r="H14" s="630"/>
      <c r="I14" s="630"/>
      <c r="J14" s="630"/>
      <c r="K14" s="630"/>
    </row>
    <row r="15" spans="1:11">
      <c r="C15" s="630"/>
      <c r="D15" s="630"/>
      <c r="E15" s="630"/>
      <c r="F15" s="630"/>
      <c r="G15" s="630"/>
      <c r="H15" s="630"/>
      <c r="I15" s="630"/>
      <c r="J15" s="630"/>
      <c r="K15" s="630"/>
    </row>
    <row r="16" spans="1:11">
      <c r="C16" s="630"/>
      <c r="D16" s="630"/>
      <c r="E16" s="630"/>
      <c r="F16" s="630"/>
      <c r="G16" s="630"/>
      <c r="H16" s="630"/>
      <c r="I16" s="630"/>
      <c r="J16" s="630"/>
      <c r="K16" s="630"/>
    </row>
    <row r="17" spans="3:11">
      <c r="C17" s="630"/>
      <c r="D17" s="630"/>
      <c r="E17" s="630"/>
      <c r="F17" s="630"/>
      <c r="G17" s="630"/>
      <c r="H17" s="630"/>
      <c r="I17" s="630"/>
      <c r="J17" s="630"/>
      <c r="K17" s="630"/>
    </row>
    <row r="18" spans="3:11">
      <c r="C18" s="630"/>
      <c r="D18" s="630"/>
      <c r="E18" s="630"/>
      <c r="F18" s="630"/>
      <c r="G18" s="630"/>
      <c r="H18" s="630"/>
      <c r="I18" s="630"/>
      <c r="J18" s="630"/>
      <c r="K18" s="630"/>
    </row>
    <row r="19" spans="3:11">
      <c r="C19" s="630"/>
      <c r="D19" s="630"/>
      <c r="E19" s="630"/>
      <c r="F19" s="630"/>
      <c r="G19" s="630"/>
      <c r="H19" s="630"/>
      <c r="I19" s="630"/>
      <c r="J19" s="630"/>
      <c r="K19" s="630"/>
    </row>
    <row r="20" spans="3:11">
      <c r="C20" s="630"/>
      <c r="D20" s="630"/>
      <c r="E20" s="630"/>
      <c r="F20" s="630"/>
      <c r="G20" s="630"/>
      <c r="H20" s="630"/>
      <c r="I20" s="630"/>
      <c r="J20" s="630"/>
      <c r="K20" s="630"/>
    </row>
    <row r="21" spans="3:11">
      <c r="C21" s="630"/>
      <c r="D21" s="630"/>
      <c r="E21" s="630"/>
      <c r="F21" s="630"/>
      <c r="G21" s="630"/>
      <c r="H21" s="630"/>
      <c r="I21" s="630"/>
      <c r="J21" s="630"/>
      <c r="K21" s="630"/>
    </row>
    <row r="22" spans="3:11">
      <c r="C22" s="630"/>
    </row>
    <row r="23" spans="3:11">
      <c r="C23" s="630"/>
    </row>
    <row r="24" spans="3:11">
      <c r="C24" s="630"/>
    </row>
    <row r="25" spans="3:11">
      <c r="C25" s="630"/>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W38"/>
  <sheetViews>
    <sheetView showGridLines="0" zoomScale="90" zoomScaleNormal="90" workbookViewId="0"/>
  </sheetViews>
  <sheetFormatPr defaultColWidth="8.7109375" defaultRowHeight="15"/>
  <cols>
    <col min="1" max="1" width="10" style="485" bestFit="1" customWidth="1"/>
    <col min="2" max="2" width="71.7109375" style="485" customWidth="1"/>
    <col min="3" max="3" width="12.42578125" style="485" bestFit="1" customWidth="1"/>
    <col min="4" max="7" width="15.5703125" style="485" customWidth="1"/>
    <col min="8" max="8" width="12" style="485" bestFit="1" customWidth="1"/>
    <col min="9" max="12" width="17.28515625" style="485" customWidth="1"/>
    <col min="13" max="13" width="11.140625" style="485" bestFit="1" customWidth="1"/>
    <col min="14" max="17" width="16.140625" style="485" customWidth="1"/>
    <col min="18" max="18" width="12.42578125" style="485" bestFit="1" customWidth="1"/>
    <col min="19" max="19" width="47" style="485" bestFit="1" customWidth="1"/>
    <col min="20" max="20" width="43.5703125" style="485" bestFit="1" customWidth="1"/>
    <col min="21" max="21" width="46" style="485" bestFit="1" customWidth="1"/>
    <col min="22" max="22" width="43.5703125" style="485" bestFit="1" customWidth="1"/>
    <col min="23" max="16384" width="8.7109375" style="485"/>
  </cols>
  <sheetData>
    <row r="1" spans="1:22">
      <c r="A1" s="341" t="s">
        <v>30</v>
      </c>
      <c r="B1" s="417" t="str">
        <f>'Info '!C2</f>
        <v>JSC Cartu Bank</v>
      </c>
    </row>
    <row r="2" spans="1:22">
      <c r="A2" s="341" t="s">
        <v>31</v>
      </c>
      <c r="B2" s="676">
        <f>'1. key ratios '!B2</f>
        <v>45199</v>
      </c>
    </row>
    <row r="3" spans="1:22">
      <c r="A3" s="342" t="s">
        <v>532</v>
      </c>
      <c r="B3" s="431"/>
    </row>
    <row r="4" spans="1:22">
      <c r="A4" s="342"/>
      <c r="B4" s="431"/>
    </row>
    <row r="5" spans="1:22" ht="24" customHeight="1">
      <c r="A5" s="814" t="s">
        <v>533</v>
      </c>
      <c r="B5" s="815"/>
      <c r="C5" s="819" t="s">
        <v>699</v>
      </c>
      <c r="D5" s="819"/>
      <c r="E5" s="819"/>
      <c r="F5" s="819"/>
      <c r="G5" s="819"/>
      <c r="H5" s="819" t="s">
        <v>551</v>
      </c>
      <c r="I5" s="819"/>
      <c r="J5" s="819"/>
      <c r="K5" s="819"/>
      <c r="L5" s="819"/>
      <c r="M5" s="819" t="s">
        <v>663</v>
      </c>
      <c r="N5" s="819"/>
      <c r="O5" s="819"/>
      <c r="P5" s="819"/>
      <c r="Q5" s="819"/>
      <c r="R5" s="818" t="s">
        <v>534</v>
      </c>
      <c r="S5" s="818" t="s">
        <v>548</v>
      </c>
      <c r="T5" s="818" t="s">
        <v>549</v>
      </c>
      <c r="U5" s="818" t="s">
        <v>710</v>
      </c>
      <c r="V5" s="818" t="s">
        <v>711</v>
      </c>
    </row>
    <row r="6" spans="1:22" ht="36" customHeight="1">
      <c r="A6" s="816"/>
      <c r="B6" s="817"/>
      <c r="C6" s="494"/>
      <c r="D6" s="429" t="s">
        <v>684</v>
      </c>
      <c r="E6" s="429" t="s">
        <v>683</v>
      </c>
      <c r="F6" s="429" t="s">
        <v>682</v>
      </c>
      <c r="G6" s="429" t="s">
        <v>681</v>
      </c>
      <c r="H6" s="494"/>
      <c r="I6" s="429" t="s">
        <v>684</v>
      </c>
      <c r="J6" s="429" t="s">
        <v>683</v>
      </c>
      <c r="K6" s="429" t="s">
        <v>682</v>
      </c>
      <c r="L6" s="429" t="s">
        <v>681</v>
      </c>
      <c r="M6" s="494"/>
      <c r="N6" s="429" t="s">
        <v>684</v>
      </c>
      <c r="O6" s="429" t="s">
        <v>683</v>
      </c>
      <c r="P6" s="429" t="s">
        <v>682</v>
      </c>
      <c r="Q6" s="429" t="s">
        <v>681</v>
      </c>
      <c r="R6" s="818"/>
      <c r="S6" s="818"/>
      <c r="T6" s="818"/>
      <c r="U6" s="818"/>
      <c r="V6" s="818"/>
    </row>
    <row r="7" spans="1:22">
      <c r="A7" s="489">
        <v>1</v>
      </c>
      <c r="B7" s="493" t="s">
        <v>542</v>
      </c>
      <c r="C7" s="631">
        <v>150810.29999999999</v>
      </c>
      <c r="D7" s="631">
        <v>94933.010000000009</v>
      </c>
      <c r="E7" s="631">
        <v>1478.39</v>
      </c>
      <c r="F7" s="631">
        <v>54398.9</v>
      </c>
      <c r="G7" s="631">
        <v>0</v>
      </c>
      <c r="H7" s="631">
        <v>159316.6579723974</v>
      </c>
      <c r="I7" s="631">
        <v>95780.420080740223</v>
      </c>
      <c r="J7" s="631">
        <v>1493.15</v>
      </c>
      <c r="K7" s="631">
        <v>62043.087891657175</v>
      </c>
      <c r="L7" s="631">
        <v>0</v>
      </c>
      <c r="M7" s="631">
        <v>11729.25613574325</v>
      </c>
      <c r="N7" s="631">
        <v>20.216081754225993</v>
      </c>
      <c r="O7" s="631">
        <v>3.500119272551045</v>
      </c>
      <c r="P7" s="631">
        <v>11705.539934716473</v>
      </c>
      <c r="Q7" s="631">
        <v>0</v>
      </c>
      <c r="R7" s="631">
        <v>9</v>
      </c>
      <c r="S7" s="636">
        <v>0</v>
      </c>
      <c r="T7" s="636">
        <v>0</v>
      </c>
      <c r="U7" s="636">
        <v>0.11701277384900106</v>
      </c>
      <c r="V7" s="631">
        <v>50.337488989683223</v>
      </c>
    </row>
    <row r="8" spans="1:22">
      <c r="A8" s="489">
        <v>2</v>
      </c>
      <c r="B8" s="492" t="s">
        <v>541</v>
      </c>
      <c r="C8" s="631">
        <v>6042152.9100000001</v>
      </c>
      <c r="D8" s="631">
        <v>4595218.0899999989</v>
      </c>
      <c r="E8" s="631">
        <v>89958.69</v>
      </c>
      <c r="F8" s="631">
        <v>1356976.1300000001</v>
      </c>
      <c r="G8" s="631">
        <v>0</v>
      </c>
      <c r="H8" s="631">
        <v>6230054.0019091573</v>
      </c>
      <c r="I8" s="631">
        <v>4631071.960883419</v>
      </c>
      <c r="J8" s="631">
        <v>82823.515295914884</v>
      </c>
      <c r="K8" s="631">
        <v>1516158.5257298215</v>
      </c>
      <c r="L8" s="631">
        <v>0</v>
      </c>
      <c r="M8" s="631">
        <v>408096.89254242799</v>
      </c>
      <c r="N8" s="631">
        <v>18270.913123150192</v>
      </c>
      <c r="O8" s="631">
        <v>2829.1160888165009</v>
      </c>
      <c r="P8" s="631">
        <v>386996.86333046132</v>
      </c>
      <c r="Q8" s="631">
        <v>0</v>
      </c>
      <c r="R8" s="631">
        <v>101</v>
      </c>
      <c r="S8" s="636">
        <v>9.6601995613175728E-2</v>
      </c>
      <c r="T8" s="636">
        <v>0.10112090727740997</v>
      </c>
      <c r="U8" s="636">
        <v>0.1015365904341206</v>
      </c>
      <c r="V8" s="631">
        <v>50.148813298912629</v>
      </c>
    </row>
    <row r="9" spans="1:22">
      <c r="A9" s="489">
        <v>3</v>
      </c>
      <c r="B9" s="492" t="s">
        <v>540</v>
      </c>
      <c r="C9" s="631">
        <v>0</v>
      </c>
      <c r="D9" s="631">
        <v>0</v>
      </c>
      <c r="E9" s="631">
        <v>0</v>
      </c>
      <c r="F9" s="631">
        <v>0</v>
      </c>
      <c r="G9" s="631">
        <v>0</v>
      </c>
      <c r="H9" s="631">
        <v>0</v>
      </c>
      <c r="I9" s="631">
        <v>0</v>
      </c>
      <c r="J9" s="631">
        <v>0</v>
      </c>
      <c r="K9" s="631">
        <v>0</v>
      </c>
      <c r="L9" s="631">
        <v>0</v>
      </c>
      <c r="M9" s="631">
        <v>0</v>
      </c>
      <c r="N9" s="631">
        <v>0</v>
      </c>
      <c r="O9" s="631">
        <v>0</v>
      </c>
      <c r="P9" s="631">
        <v>0</v>
      </c>
      <c r="Q9" s="631">
        <v>0</v>
      </c>
      <c r="R9" s="631">
        <v>0</v>
      </c>
      <c r="S9" s="636">
        <v>0</v>
      </c>
      <c r="T9" s="636">
        <v>0</v>
      </c>
      <c r="U9" s="636">
        <v>0</v>
      </c>
      <c r="V9" s="631">
        <v>0</v>
      </c>
    </row>
    <row r="10" spans="1:22">
      <c r="A10" s="489">
        <v>4</v>
      </c>
      <c r="B10" s="492" t="s">
        <v>539</v>
      </c>
      <c r="C10" s="631">
        <v>0</v>
      </c>
      <c r="D10" s="631">
        <v>0</v>
      </c>
      <c r="E10" s="631">
        <v>0</v>
      </c>
      <c r="F10" s="631">
        <v>0</v>
      </c>
      <c r="G10" s="631">
        <v>0</v>
      </c>
      <c r="H10" s="631">
        <v>0</v>
      </c>
      <c r="I10" s="631">
        <v>0</v>
      </c>
      <c r="J10" s="631">
        <v>0</v>
      </c>
      <c r="K10" s="631">
        <v>0</v>
      </c>
      <c r="L10" s="631">
        <v>0</v>
      </c>
      <c r="M10" s="631">
        <v>0</v>
      </c>
      <c r="N10" s="631">
        <v>0</v>
      </c>
      <c r="O10" s="631">
        <v>0</v>
      </c>
      <c r="P10" s="631">
        <v>0</v>
      </c>
      <c r="Q10" s="631">
        <v>0</v>
      </c>
      <c r="R10" s="631">
        <v>0</v>
      </c>
      <c r="S10" s="636">
        <v>0</v>
      </c>
      <c r="T10" s="636">
        <v>0</v>
      </c>
      <c r="U10" s="636">
        <v>0</v>
      </c>
      <c r="V10" s="631">
        <v>0</v>
      </c>
    </row>
    <row r="11" spans="1:22">
      <c r="A11" s="489">
        <v>5</v>
      </c>
      <c r="B11" s="492" t="s">
        <v>538</v>
      </c>
      <c r="C11" s="631">
        <v>1421330.3504000008</v>
      </c>
      <c r="D11" s="631">
        <v>1351944.7604000003</v>
      </c>
      <c r="E11" s="631">
        <v>5899.9400000000005</v>
      </c>
      <c r="F11" s="631">
        <v>63485.650000000009</v>
      </c>
      <c r="G11" s="631">
        <v>0</v>
      </c>
      <c r="H11" s="631">
        <v>1861750.8493830017</v>
      </c>
      <c r="I11" s="631">
        <v>1738392.8893830017</v>
      </c>
      <c r="J11" s="631">
        <v>5922.12</v>
      </c>
      <c r="K11" s="631">
        <v>117435.84</v>
      </c>
      <c r="L11" s="631">
        <v>0</v>
      </c>
      <c r="M11" s="631">
        <v>127128.67751608886</v>
      </c>
      <c r="N11" s="631">
        <v>35221.944516088814</v>
      </c>
      <c r="O11" s="631">
        <v>592.21199999999999</v>
      </c>
      <c r="P11" s="631">
        <v>91314.520999999993</v>
      </c>
      <c r="Q11" s="631">
        <v>0</v>
      </c>
      <c r="R11" s="631">
        <v>224</v>
      </c>
      <c r="S11" s="636">
        <v>0.13293671959606845</v>
      </c>
      <c r="T11" s="636">
        <v>0.14150420482481538</v>
      </c>
      <c r="U11" s="636">
        <v>0.10650549334178208</v>
      </c>
      <c r="V11" s="631">
        <v>2.8787186160727356</v>
      </c>
    </row>
    <row r="12" spans="1:22">
      <c r="A12" s="489">
        <v>6</v>
      </c>
      <c r="B12" s="492" t="s">
        <v>537</v>
      </c>
      <c r="C12" s="631">
        <v>342410.91130000027</v>
      </c>
      <c r="D12" s="631">
        <v>254391.6116</v>
      </c>
      <c r="E12" s="631">
        <v>0</v>
      </c>
      <c r="F12" s="631">
        <v>88019.299700000047</v>
      </c>
      <c r="G12" s="631">
        <v>0</v>
      </c>
      <c r="H12" s="631">
        <v>351166.50474200025</v>
      </c>
      <c r="I12" s="631">
        <v>263147.20504199999</v>
      </c>
      <c r="J12" s="631">
        <v>0</v>
      </c>
      <c r="K12" s="631">
        <v>88019.299700000047</v>
      </c>
      <c r="L12" s="631">
        <v>0</v>
      </c>
      <c r="M12" s="631">
        <v>93282.243800840035</v>
      </c>
      <c r="N12" s="631">
        <v>5262.9441008399999</v>
      </c>
      <c r="O12" s="631">
        <v>0</v>
      </c>
      <c r="P12" s="631">
        <v>88019.299700000047</v>
      </c>
      <c r="Q12" s="631">
        <v>0</v>
      </c>
      <c r="R12" s="631">
        <v>1389</v>
      </c>
      <c r="S12" s="636">
        <v>0.1</v>
      </c>
      <c r="T12" s="636">
        <v>0.10471306744129684</v>
      </c>
      <c r="U12" s="636">
        <v>0.13409303557397645</v>
      </c>
      <c r="V12" s="631">
        <v>8.0348844766100669</v>
      </c>
    </row>
    <row r="13" spans="1:22">
      <c r="A13" s="489">
        <v>7</v>
      </c>
      <c r="B13" s="492" t="s">
        <v>536</v>
      </c>
      <c r="C13" s="631">
        <v>27345348.989999987</v>
      </c>
      <c r="D13" s="631">
        <v>24507418.749999989</v>
      </c>
      <c r="E13" s="631">
        <v>1749642.52</v>
      </c>
      <c r="F13" s="631">
        <v>1088287.72</v>
      </c>
      <c r="G13" s="631">
        <v>0</v>
      </c>
      <c r="H13" s="631">
        <v>27556525.118625861</v>
      </c>
      <c r="I13" s="631">
        <v>24594030.077339701</v>
      </c>
      <c r="J13" s="631">
        <v>1774555.3533031133</v>
      </c>
      <c r="K13" s="631">
        <v>1187939.6879830523</v>
      </c>
      <c r="L13" s="631">
        <v>0</v>
      </c>
      <c r="M13" s="631">
        <v>492311.49337058282</v>
      </c>
      <c r="N13" s="631">
        <v>359931.2614859629</v>
      </c>
      <c r="O13" s="631">
        <v>21377.832276482652</v>
      </c>
      <c r="P13" s="631">
        <v>111002.39960813733</v>
      </c>
      <c r="Q13" s="631">
        <v>0</v>
      </c>
      <c r="R13" s="631">
        <v>138</v>
      </c>
      <c r="S13" s="636">
        <v>0.1025585250441422</v>
      </c>
      <c r="T13" s="636">
        <v>0.10756767535059732</v>
      </c>
      <c r="U13" s="636">
        <v>9.3953811168200452E-2</v>
      </c>
      <c r="V13" s="631">
        <v>111.03802096517552</v>
      </c>
    </row>
    <row r="14" spans="1:22">
      <c r="A14" s="487">
        <v>7.1</v>
      </c>
      <c r="B14" s="486" t="s">
        <v>545</v>
      </c>
      <c r="C14" s="631">
        <v>24597703.359999999</v>
      </c>
      <c r="D14" s="631">
        <v>22187134.549999997</v>
      </c>
      <c r="E14" s="631">
        <v>1565819.8800000001</v>
      </c>
      <c r="F14" s="631">
        <v>844748.92999999993</v>
      </c>
      <c r="G14" s="631">
        <v>0</v>
      </c>
      <c r="H14" s="631">
        <v>24779725.866371349</v>
      </c>
      <c r="I14" s="631">
        <v>22255887.696578812</v>
      </c>
      <c r="J14" s="631">
        <v>1583741.5101245367</v>
      </c>
      <c r="K14" s="631">
        <v>940096.65966799995</v>
      </c>
      <c r="L14" s="631">
        <v>0</v>
      </c>
      <c r="M14" s="631">
        <v>460076.28950684023</v>
      </c>
      <c r="N14" s="631">
        <v>359141.05157316267</v>
      </c>
      <c r="O14" s="631">
        <v>20899.447486666038</v>
      </c>
      <c r="P14" s="631">
        <v>80035.790447011532</v>
      </c>
      <c r="Q14" s="631">
        <v>0</v>
      </c>
      <c r="R14" s="631">
        <v>91</v>
      </c>
      <c r="S14" s="636">
        <v>0.1025585250441422</v>
      </c>
      <c r="T14" s="636">
        <v>0.10756767535059732</v>
      </c>
      <c r="U14" s="636">
        <v>9.2676990310285604E-2</v>
      </c>
      <c r="V14" s="631">
        <v>114.01370228070235</v>
      </c>
    </row>
    <row r="15" spans="1:22">
      <c r="A15" s="487">
        <v>7.2</v>
      </c>
      <c r="B15" s="486" t="s">
        <v>547</v>
      </c>
      <c r="C15" s="631">
        <v>2301721.9999999995</v>
      </c>
      <c r="D15" s="631">
        <v>1898676.2200000002</v>
      </c>
      <c r="E15" s="631">
        <v>159506.99</v>
      </c>
      <c r="F15" s="631">
        <v>243538.78999999998</v>
      </c>
      <c r="G15" s="631">
        <v>0</v>
      </c>
      <c r="H15" s="631">
        <v>2326619.9272482926</v>
      </c>
      <c r="I15" s="631">
        <v>1912286.0316752114</v>
      </c>
      <c r="J15" s="631">
        <v>166490.86725802894</v>
      </c>
      <c r="K15" s="631">
        <v>247843.02831505222</v>
      </c>
      <c r="L15" s="631">
        <v>0</v>
      </c>
      <c r="M15" s="631">
        <v>32035.597108122944</v>
      </c>
      <c r="N15" s="631">
        <v>648.14143666054792</v>
      </c>
      <c r="O15" s="631">
        <v>420.84651033659253</v>
      </c>
      <c r="P15" s="631">
        <v>30966.609161125794</v>
      </c>
      <c r="Q15" s="631">
        <v>0</v>
      </c>
      <c r="R15" s="631">
        <v>22</v>
      </c>
      <c r="S15" s="636">
        <v>0</v>
      </c>
      <c r="T15" s="636">
        <v>0</v>
      </c>
      <c r="U15" s="636">
        <v>0.10224579409893986</v>
      </c>
      <c r="V15" s="631">
        <v>90.001967849324231</v>
      </c>
    </row>
    <row r="16" spans="1:22">
      <c r="A16" s="487">
        <v>7.3</v>
      </c>
      <c r="B16" s="486" t="s">
        <v>544</v>
      </c>
      <c r="C16" s="631">
        <v>445923.62999999995</v>
      </c>
      <c r="D16" s="631">
        <v>421607.97999999992</v>
      </c>
      <c r="E16" s="631">
        <v>24315.65</v>
      </c>
      <c r="F16" s="631">
        <v>0</v>
      </c>
      <c r="G16" s="631">
        <v>0</v>
      </c>
      <c r="H16" s="631">
        <v>450179.3250062213</v>
      </c>
      <c r="I16" s="631">
        <v>425856.34908567369</v>
      </c>
      <c r="J16" s="631">
        <v>24322.975920547593</v>
      </c>
      <c r="K16" s="631">
        <v>0</v>
      </c>
      <c r="L16" s="631">
        <v>0</v>
      </c>
      <c r="M16" s="631">
        <v>199.60675561983649</v>
      </c>
      <c r="N16" s="631">
        <v>142.0684761398156</v>
      </c>
      <c r="O16" s="631">
        <v>57.538279480020883</v>
      </c>
      <c r="P16" s="631">
        <v>0</v>
      </c>
      <c r="Q16" s="631">
        <v>0</v>
      </c>
      <c r="R16" s="631">
        <v>25</v>
      </c>
      <c r="S16" s="636">
        <v>0</v>
      </c>
      <c r="T16" s="636">
        <v>0</v>
      </c>
      <c r="U16" s="636">
        <v>0.12158415040709999</v>
      </c>
      <c r="V16" s="631">
        <v>55.643631062829769</v>
      </c>
    </row>
    <row r="17" spans="1:23">
      <c r="A17" s="489">
        <v>8</v>
      </c>
      <c r="B17" s="492" t="s">
        <v>543</v>
      </c>
      <c r="C17" s="631">
        <v>0</v>
      </c>
      <c r="D17" s="631">
        <v>0</v>
      </c>
      <c r="E17" s="631">
        <v>0</v>
      </c>
      <c r="F17" s="631">
        <v>0</v>
      </c>
      <c r="G17" s="631">
        <v>0</v>
      </c>
      <c r="H17" s="631">
        <v>0</v>
      </c>
      <c r="I17" s="631">
        <v>0</v>
      </c>
      <c r="J17" s="631">
        <v>0</v>
      </c>
      <c r="K17" s="631">
        <v>0</v>
      </c>
      <c r="L17" s="631">
        <v>0</v>
      </c>
      <c r="M17" s="631">
        <v>0</v>
      </c>
      <c r="N17" s="631">
        <v>0</v>
      </c>
      <c r="O17" s="631">
        <v>0</v>
      </c>
      <c r="P17" s="631">
        <v>0</v>
      </c>
      <c r="Q17" s="631">
        <v>0</v>
      </c>
      <c r="R17" s="631">
        <v>0</v>
      </c>
      <c r="S17" s="636">
        <v>0</v>
      </c>
      <c r="T17" s="636">
        <v>0</v>
      </c>
      <c r="U17" s="636">
        <v>0</v>
      </c>
      <c r="V17" s="631">
        <v>0</v>
      </c>
    </row>
    <row r="18" spans="1:23">
      <c r="A18" s="491">
        <v>9</v>
      </c>
      <c r="B18" s="490" t="s">
        <v>535</v>
      </c>
      <c r="C18" s="634">
        <v>0</v>
      </c>
      <c r="D18" s="634">
        <v>0</v>
      </c>
      <c r="E18" s="634">
        <v>0</v>
      </c>
      <c r="F18" s="634">
        <v>0</v>
      </c>
      <c r="G18" s="634">
        <v>0</v>
      </c>
      <c r="H18" s="634">
        <v>0</v>
      </c>
      <c r="I18" s="634">
        <v>0</v>
      </c>
      <c r="J18" s="634">
        <v>0</v>
      </c>
      <c r="K18" s="634">
        <v>0</v>
      </c>
      <c r="L18" s="634">
        <v>0</v>
      </c>
      <c r="M18" s="634">
        <v>0</v>
      </c>
      <c r="N18" s="634">
        <v>0</v>
      </c>
      <c r="O18" s="634">
        <v>0</v>
      </c>
      <c r="P18" s="634">
        <v>0</v>
      </c>
      <c r="Q18" s="634">
        <v>0</v>
      </c>
      <c r="R18" s="634">
        <v>0</v>
      </c>
      <c r="S18" s="637">
        <v>0</v>
      </c>
      <c r="T18" s="637">
        <v>0</v>
      </c>
      <c r="U18" s="637">
        <v>0</v>
      </c>
      <c r="V18" s="634">
        <v>0</v>
      </c>
    </row>
    <row r="19" spans="1:23">
      <c r="A19" s="489">
        <v>10</v>
      </c>
      <c r="B19" s="488" t="s">
        <v>546</v>
      </c>
      <c r="C19" s="635">
        <f t="shared" ref="C19:R19" si="0">SUM(C7:C13,C17:C18)</f>
        <v>35302053.461699992</v>
      </c>
      <c r="D19" s="635">
        <f t="shared" si="0"/>
        <v>30803906.221999988</v>
      </c>
      <c r="E19" s="635">
        <f t="shared" si="0"/>
        <v>1846979.54</v>
      </c>
      <c r="F19" s="635">
        <f>SUM(F7:F13,F17:F18)</f>
        <v>2651167.6996999998</v>
      </c>
      <c r="G19" s="635">
        <f t="shared" si="0"/>
        <v>0</v>
      </c>
      <c r="H19" s="635">
        <f t="shared" si="0"/>
        <v>36158813.132632419</v>
      </c>
      <c r="I19" s="635">
        <f t="shared" si="0"/>
        <v>31322422.552728862</v>
      </c>
      <c r="J19" s="635">
        <f t="shared" si="0"/>
        <v>1864794.1385990281</v>
      </c>
      <c r="K19" s="635">
        <f t="shared" si="0"/>
        <v>2971596.4413045309</v>
      </c>
      <c r="L19" s="635">
        <f t="shared" si="0"/>
        <v>0</v>
      </c>
      <c r="M19" s="635">
        <f t="shared" si="0"/>
        <v>1132548.563365683</v>
      </c>
      <c r="N19" s="635">
        <f t="shared" si="0"/>
        <v>418707.27930779615</v>
      </c>
      <c r="O19" s="635">
        <f t="shared" si="0"/>
        <v>24802.660484571705</v>
      </c>
      <c r="P19" s="635">
        <f t="shared" si="0"/>
        <v>689038.62357331521</v>
      </c>
      <c r="Q19" s="635">
        <f t="shared" si="0"/>
        <v>0</v>
      </c>
      <c r="R19" s="635">
        <f t="shared" si="0"/>
        <v>1861</v>
      </c>
      <c r="S19" s="638">
        <v>9.9923162357567791E-2</v>
      </c>
      <c r="T19" s="638">
        <v>0.10476550586662063</v>
      </c>
      <c r="U19" s="638">
        <v>9.6150236869898598E-2</v>
      </c>
      <c r="V19" s="635">
        <v>95.475581204996715</v>
      </c>
      <c r="W19" s="633"/>
    </row>
    <row r="20" spans="1:23" ht="25.5">
      <c r="A20" s="487">
        <v>10.1</v>
      </c>
      <c r="B20" s="486" t="s">
        <v>550</v>
      </c>
      <c r="C20" s="482"/>
      <c r="D20" s="482"/>
      <c r="E20" s="482"/>
      <c r="F20" s="482"/>
      <c r="G20" s="482"/>
      <c r="H20" s="482"/>
      <c r="I20" s="482"/>
      <c r="J20" s="482"/>
      <c r="K20" s="482"/>
      <c r="L20" s="482"/>
      <c r="M20" s="482"/>
      <c r="N20" s="482"/>
      <c r="O20" s="482"/>
      <c r="P20" s="482"/>
      <c r="Q20" s="482"/>
      <c r="R20" s="482"/>
      <c r="S20" s="482"/>
      <c r="T20" s="482"/>
      <c r="U20" s="482"/>
      <c r="V20" s="482"/>
    </row>
    <row r="22" spans="1:23">
      <c r="C22" s="632"/>
      <c r="D22" s="632"/>
      <c r="E22" s="632"/>
      <c r="F22" s="632"/>
      <c r="G22" s="632"/>
      <c r="H22" s="632"/>
      <c r="I22" s="632"/>
      <c r="J22" s="632"/>
      <c r="K22" s="632"/>
      <c r="L22" s="632"/>
      <c r="M22" s="632"/>
      <c r="N22" s="632"/>
      <c r="O22" s="632"/>
      <c r="P22" s="632"/>
      <c r="Q22" s="632"/>
      <c r="R22" s="632"/>
      <c r="S22" s="632"/>
      <c r="T22" s="632"/>
      <c r="U22" s="632"/>
      <c r="V22" s="632"/>
    </row>
    <row r="23" spans="1:23">
      <c r="C23" s="632"/>
      <c r="D23" s="632"/>
      <c r="E23" s="632"/>
      <c r="F23" s="632"/>
      <c r="G23" s="632"/>
      <c r="H23" s="632"/>
      <c r="I23" s="632"/>
      <c r="J23" s="632"/>
      <c r="K23" s="632"/>
      <c r="L23" s="632"/>
      <c r="M23" s="632"/>
      <c r="N23" s="632"/>
      <c r="O23" s="632"/>
      <c r="P23" s="632"/>
      <c r="Q23" s="632"/>
      <c r="R23" s="632"/>
      <c r="S23" s="632"/>
      <c r="T23" s="632"/>
      <c r="U23" s="632"/>
      <c r="V23" s="632"/>
    </row>
    <row r="24" spans="1:23">
      <c r="C24" s="632"/>
      <c r="D24" s="632"/>
      <c r="E24" s="632"/>
      <c r="F24" s="632"/>
      <c r="G24" s="632"/>
      <c r="H24" s="632"/>
      <c r="I24" s="632"/>
      <c r="J24" s="632"/>
      <c r="K24" s="632"/>
      <c r="L24" s="632"/>
      <c r="M24" s="632"/>
      <c r="N24" s="632"/>
      <c r="O24" s="632"/>
      <c r="P24" s="632"/>
      <c r="Q24" s="632"/>
      <c r="R24" s="632"/>
      <c r="S24" s="632"/>
      <c r="T24" s="632"/>
      <c r="U24" s="632"/>
      <c r="V24" s="632"/>
    </row>
    <row r="25" spans="1:23">
      <c r="C25" s="632"/>
      <c r="D25" s="632"/>
      <c r="E25" s="632"/>
      <c r="F25" s="632"/>
      <c r="G25" s="632"/>
      <c r="H25" s="632"/>
      <c r="I25" s="632"/>
      <c r="J25" s="632"/>
      <c r="K25" s="632"/>
      <c r="L25" s="632"/>
      <c r="M25" s="632"/>
      <c r="N25" s="632"/>
      <c r="O25" s="632"/>
      <c r="P25" s="632"/>
      <c r="Q25" s="632"/>
      <c r="R25" s="632"/>
      <c r="S25" s="632"/>
      <c r="T25" s="632"/>
      <c r="U25" s="632"/>
      <c r="V25" s="632"/>
    </row>
    <row r="26" spans="1:23">
      <c r="C26" s="632"/>
      <c r="D26" s="632"/>
      <c r="E26" s="632"/>
      <c r="F26" s="632"/>
      <c r="G26" s="632"/>
      <c r="H26" s="632"/>
      <c r="I26" s="632"/>
      <c r="J26" s="632"/>
      <c r="K26" s="632"/>
      <c r="L26" s="632"/>
      <c r="M26" s="632"/>
      <c r="N26" s="632"/>
      <c r="O26" s="632"/>
      <c r="P26" s="632"/>
      <c r="Q26" s="632"/>
      <c r="R26" s="632"/>
      <c r="S26" s="632"/>
      <c r="T26" s="632"/>
      <c r="U26" s="632"/>
      <c r="V26" s="632"/>
    </row>
    <row r="27" spans="1:23">
      <c r="C27" s="632"/>
      <c r="D27" s="632"/>
      <c r="E27" s="632"/>
      <c r="F27" s="632"/>
      <c r="G27" s="632"/>
      <c r="H27" s="632"/>
      <c r="I27" s="632"/>
      <c r="J27" s="632"/>
      <c r="K27" s="632"/>
      <c r="L27" s="632"/>
      <c r="M27" s="632"/>
      <c r="N27" s="632"/>
      <c r="O27" s="632"/>
      <c r="P27" s="632"/>
      <c r="Q27" s="632"/>
      <c r="R27" s="632"/>
      <c r="S27" s="632"/>
      <c r="T27" s="632"/>
      <c r="U27" s="632"/>
      <c r="V27" s="632"/>
    </row>
    <row r="28" spans="1:23">
      <c r="C28" s="632"/>
      <c r="D28" s="632"/>
      <c r="E28" s="632"/>
      <c r="F28" s="632"/>
      <c r="G28" s="632"/>
      <c r="H28" s="632"/>
      <c r="I28" s="632"/>
      <c r="J28" s="632"/>
      <c r="K28" s="632"/>
      <c r="L28" s="632"/>
      <c r="M28" s="632"/>
      <c r="N28" s="632"/>
      <c r="O28" s="632"/>
      <c r="P28" s="632"/>
      <c r="Q28" s="632"/>
      <c r="R28" s="632"/>
      <c r="S28" s="632"/>
      <c r="T28" s="632"/>
      <c r="U28" s="632"/>
      <c r="V28" s="632"/>
    </row>
    <row r="29" spans="1:23">
      <c r="C29" s="632"/>
      <c r="D29" s="632"/>
      <c r="E29" s="632"/>
      <c r="F29" s="632"/>
      <c r="G29" s="632"/>
      <c r="H29" s="632"/>
      <c r="I29" s="632"/>
      <c r="J29" s="632"/>
      <c r="K29" s="632"/>
      <c r="L29" s="632"/>
      <c r="M29" s="632"/>
      <c r="N29" s="632"/>
      <c r="O29" s="632"/>
      <c r="P29" s="632"/>
      <c r="Q29" s="632"/>
      <c r="R29" s="632"/>
      <c r="S29" s="632"/>
      <c r="T29" s="632"/>
      <c r="U29" s="632"/>
      <c r="V29" s="632"/>
    </row>
    <row r="30" spans="1:23">
      <c r="C30" s="632"/>
      <c r="D30" s="632"/>
      <c r="E30" s="632"/>
      <c r="F30" s="632"/>
      <c r="G30" s="632"/>
      <c r="H30" s="632"/>
      <c r="I30" s="632"/>
      <c r="J30" s="632"/>
      <c r="K30" s="632"/>
      <c r="L30" s="632"/>
      <c r="M30" s="632"/>
      <c r="N30" s="632"/>
      <c r="O30" s="632"/>
      <c r="P30" s="632"/>
      <c r="Q30" s="632"/>
      <c r="R30" s="632"/>
      <c r="S30" s="632"/>
      <c r="T30" s="632"/>
      <c r="U30" s="632"/>
      <c r="V30" s="632"/>
    </row>
    <row r="31" spans="1:23">
      <c r="C31" s="632"/>
      <c r="D31" s="632"/>
      <c r="E31" s="632"/>
      <c r="F31" s="632"/>
      <c r="G31" s="632"/>
      <c r="H31" s="632"/>
      <c r="I31" s="632"/>
      <c r="J31" s="632"/>
      <c r="K31" s="632"/>
      <c r="L31" s="632"/>
      <c r="M31" s="632"/>
      <c r="N31" s="632"/>
      <c r="O31" s="632"/>
      <c r="P31" s="632"/>
      <c r="Q31" s="632"/>
      <c r="R31" s="632"/>
      <c r="S31" s="632"/>
      <c r="T31" s="632"/>
      <c r="U31" s="632"/>
      <c r="V31" s="632"/>
    </row>
    <row r="32" spans="1:23">
      <c r="C32" s="632"/>
      <c r="D32" s="632"/>
      <c r="E32" s="632"/>
      <c r="F32" s="632"/>
      <c r="G32" s="632"/>
      <c r="H32" s="632"/>
      <c r="I32" s="632"/>
      <c r="J32" s="632"/>
      <c r="K32" s="632"/>
      <c r="L32" s="632"/>
      <c r="M32" s="632"/>
      <c r="N32" s="632"/>
      <c r="O32" s="632"/>
      <c r="P32" s="632"/>
      <c r="Q32" s="632"/>
      <c r="R32" s="632"/>
      <c r="S32" s="632"/>
      <c r="T32" s="632"/>
      <c r="U32" s="632"/>
      <c r="V32" s="632"/>
    </row>
    <row r="33" spans="3:22">
      <c r="C33" s="632"/>
      <c r="D33" s="632"/>
      <c r="E33" s="632"/>
      <c r="F33" s="632"/>
      <c r="G33" s="632"/>
      <c r="H33" s="632"/>
      <c r="I33" s="632"/>
      <c r="J33" s="632"/>
      <c r="K33" s="632"/>
      <c r="L33" s="632"/>
      <c r="M33" s="632"/>
      <c r="N33" s="632"/>
      <c r="O33" s="632"/>
      <c r="P33" s="632"/>
      <c r="Q33" s="632"/>
      <c r="R33" s="632"/>
      <c r="S33" s="632"/>
      <c r="T33" s="632"/>
      <c r="U33" s="632"/>
      <c r="V33" s="632"/>
    </row>
    <row r="34" spans="3:22">
      <c r="C34" s="632"/>
      <c r="D34" s="632"/>
      <c r="E34" s="632"/>
      <c r="F34" s="632"/>
      <c r="G34" s="632"/>
      <c r="H34" s="632"/>
      <c r="I34" s="632"/>
      <c r="J34" s="632"/>
      <c r="K34" s="632"/>
      <c r="L34" s="632"/>
      <c r="M34" s="632"/>
      <c r="N34" s="632"/>
      <c r="O34" s="632"/>
      <c r="P34" s="632"/>
      <c r="Q34" s="632"/>
      <c r="R34" s="632"/>
      <c r="S34" s="632"/>
      <c r="T34" s="632"/>
      <c r="U34" s="632"/>
      <c r="V34" s="632"/>
    </row>
    <row r="35" spans="3:22">
      <c r="C35" s="632"/>
      <c r="D35" s="632"/>
      <c r="E35" s="632"/>
      <c r="F35" s="632"/>
      <c r="G35" s="632"/>
      <c r="H35" s="632"/>
      <c r="I35" s="632"/>
      <c r="J35" s="632"/>
      <c r="K35" s="632"/>
      <c r="L35" s="632"/>
      <c r="M35" s="632"/>
      <c r="N35" s="632"/>
      <c r="O35" s="632"/>
      <c r="P35" s="632"/>
      <c r="Q35" s="632"/>
      <c r="R35" s="632"/>
      <c r="S35" s="632"/>
      <c r="T35" s="632"/>
      <c r="U35" s="632"/>
      <c r="V35" s="632"/>
    </row>
    <row r="36" spans="3:22">
      <c r="C36" s="632"/>
      <c r="D36" s="632"/>
      <c r="E36" s="632"/>
      <c r="F36" s="632"/>
      <c r="G36" s="632"/>
      <c r="H36" s="632"/>
      <c r="I36" s="632"/>
      <c r="J36" s="632"/>
      <c r="K36" s="632"/>
      <c r="L36" s="632"/>
      <c r="M36" s="632"/>
      <c r="N36" s="632"/>
      <c r="O36" s="632"/>
      <c r="P36" s="632"/>
      <c r="Q36" s="632"/>
      <c r="R36" s="632"/>
      <c r="S36" s="632"/>
      <c r="T36" s="632"/>
      <c r="U36" s="632"/>
      <c r="V36" s="632"/>
    </row>
    <row r="37" spans="3:22">
      <c r="C37" s="632"/>
      <c r="D37" s="632"/>
      <c r="E37" s="632"/>
      <c r="F37" s="632"/>
      <c r="G37" s="632"/>
      <c r="H37" s="632"/>
      <c r="I37" s="632"/>
      <c r="J37" s="632"/>
      <c r="K37" s="632"/>
      <c r="L37" s="632"/>
      <c r="M37" s="632"/>
      <c r="N37" s="632"/>
      <c r="O37" s="632"/>
      <c r="P37" s="632"/>
      <c r="Q37" s="632"/>
      <c r="R37" s="632"/>
      <c r="S37" s="632"/>
      <c r="T37" s="632"/>
      <c r="U37" s="632"/>
      <c r="V37" s="632"/>
    </row>
    <row r="38" spans="3:22">
      <c r="C38" s="632"/>
      <c r="D38" s="632"/>
      <c r="E38" s="632"/>
      <c r="F38" s="632"/>
      <c r="G38" s="632"/>
      <c r="H38" s="632"/>
      <c r="I38" s="632"/>
      <c r="J38" s="632"/>
      <c r="K38" s="632"/>
      <c r="L38" s="632"/>
      <c r="M38" s="632"/>
      <c r="N38" s="632"/>
      <c r="O38" s="632"/>
      <c r="P38" s="632"/>
      <c r="Q38" s="632"/>
      <c r="R38" s="632"/>
      <c r="S38" s="632"/>
      <c r="T38" s="632"/>
      <c r="U38" s="632"/>
      <c r="V38" s="632"/>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69"/>
  <sheetViews>
    <sheetView zoomScale="90" zoomScaleNormal="90" workbookViewId="0"/>
  </sheetViews>
  <sheetFormatPr defaultRowHeight="15"/>
  <cols>
    <col min="1" max="1" width="8.7109375" style="376"/>
    <col min="2" max="2" width="69.28515625" style="377" customWidth="1"/>
    <col min="3" max="3" width="13.5703125" customWidth="1"/>
    <col min="4" max="5" width="15.140625" customWidth="1"/>
    <col min="6" max="6" width="13.140625" customWidth="1"/>
    <col min="7" max="8" width="15.140625" bestFit="1" customWidth="1"/>
  </cols>
  <sheetData>
    <row r="1" spans="1:15" s="5" customFormat="1" ht="14.25">
      <c r="A1" s="2" t="s">
        <v>30</v>
      </c>
      <c r="B1" s="3" t="str">
        <f>'Info '!C2</f>
        <v>JSC Cartu Bank</v>
      </c>
      <c r="C1" s="3"/>
      <c r="D1" s="4"/>
      <c r="E1" s="4"/>
      <c r="F1" s="4"/>
      <c r="G1" s="4"/>
    </row>
    <row r="2" spans="1:15" s="5" customFormat="1" ht="14.25">
      <c r="A2" s="2" t="s">
        <v>31</v>
      </c>
      <c r="B2" s="640">
        <f>'1. key ratios '!B2</f>
        <v>45199</v>
      </c>
      <c r="C2" s="3"/>
      <c r="D2" s="4"/>
      <c r="E2" s="4"/>
      <c r="F2" s="4"/>
      <c r="G2" s="4"/>
    </row>
    <row r="3" spans="1:15" s="5" customFormat="1" ht="14.25">
      <c r="A3" s="2"/>
      <c r="B3" s="3"/>
      <c r="C3" s="3"/>
      <c r="D3" s="4"/>
      <c r="E3" s="4"/>
      <c r="F3" s="4"/>
      <c r="G3" s="4"/>
    </row>
    <row r="4" spans="1:15" ht="21" customHeight="1">
      <c r="A4" s="704" t="s">
        <v>6</v>
      </c>
      <c r="B4" s="705" t="s">
        <v>557</v>
      </c>
      <c r="C4" s="707" t="s">
        <v>558</v>
      </c>
      <c r="D4" s="707"/>
      <c r="E4" s="707"/>
      <c r="F4" s="707" t="s">
        <v>559</v>
      </c>
      <c r="G4" s="707"/>
      <c r="H4" s="708"/>
    </row>
    <row r="5" spans="1:15" ht="21" customHeight="1">
      <c r="A5" s="704"/>
      <c r="B5" s="706"/>
      <c r="C5" s="347" t="s">
        <v>32</v>
      </c>
      <c r="D5" s="347" t="s">
        <v>33</v>
      </c>
      <c r="E5" s="347" t="s">
        <v>34</v>
      </c>
      <c r="F5" s="347" t="s">
        <v>32</v>
      </c>
      <c r="G5" s="347" t="s">
        <v>33</v>
      </c>
      <c r="H5" s="347" t="s">
        <v>34</v>
      </c>
    </row>
    <row r="6" spans="1:15" ht="26.45" customHeight="1">
      <c r="A6" s="704"/>
      <c r="B6" s="348" t="s">
        <v>560</v>
      </c>
      <c r="C6" s="709"/>
      <c r="D6" s="710"/>
      <c r="E6" s="710"/>
      <c r="F6" s="710"/>
      <c r="G6" s="710"/>
      <c r="H6" s="711"/>
    </row>
    <row r="7" spans="1:15" ht="23.1" customHeight="1">
      <c r="A7" s="349">
        <v>1</v>
      </c>
      <c r="B7" s="350" t="s">
        <v>561</v>
      </c>
      <c r="C7" s="522">
        <f>SUM(C8:C10)</f>
        <v>87672981.636334002</v>
      </c>
      <c r="D7" s="522">
        <f>SUM(D8:D10)</f>
        <v>698726328.15584564</v>
      </c>
      <c r="E7" s="523">
        <f>C7+D7</f>
        <v>786399309.79217958</v>
      </c>
      <c r="F7" s="522">
        <f>SUM(F8:F10)</f>
        <v>44044007.058378905</v>
      </c>
      <c r="G7" s="522">
        <f>SUM(G8:G10)</f>
        <v>644340845.71266031</v>
      </c>
      <c r="H7" s="523">
        <f>F7+G7</f>
        <v>688384852.77103925</v>
      </c>
      <c r="J7" s="528"/>
      <c r="K7" s="528"/>
      <c r="L7" s="528"/>
      <c r="M7" s="528"/>
      <c r="N7" s="528"/>
      <c r="O7" s="528"/>
    </row>
    <row r="8" spans="1:15">
      <c r="A8" s="349">
        <v>1.1000000000000001</v>
      </c>
      <c r="B8" s="351" t="s">
        <v>562</v>
      </c>
      <c r="C8" s="522">
        <v>8784669.8499999996</v>
      </c>
      <c r="D8" s="522">
        <v>25558196.016900003</v>
      </c>
      <c r="E8" s="523">
        <f t="shared" ref="E8:E36" si="0">C8+D8</f>
        <v>34342865.866900004</v>
      </c>
      <c r="F8" s="522">
        <v>7411563.6500000004</v>
      </c>
      <c r="G8" s="522">
        <v>24760989.247100003</v>
      </c>
      <c r="H8" s="523">
        <f t="shared" ref="H8:H36" si="1">F8+G8</f>
        <v>32172552.897100002</v>
      </c>
      <c r="J8" s="528"/>
      <c r="K8" s="528"/>
      <c r="L8" s="528"/>
      <c r="M8" s="528"/>
      <c r="N8" s="528"/>
      <c r="O8" s="528"/>
    </row>
    <row r="9" spans="1:15">
      <c r="A9" s="349">
        <v>1.2</v>
      </c>
      <c r="B9" s="351" t="s">
        <v>563</v>
      </c>
      <c r="C9" s="522">
        <v>10921034.859999999</v>
      </c>
      <c r="D9" s="522">
        <v>260737641.3003138</v>
      </c>
      <c r="E9" s="523">
        <f t="shared" si="0"/>
        <v>271658676.16031379</v>
      </c>
      <c r="F9" s="522">
        <v>11614076.42</v>
      </c>
      <c r="G9" s="522">
        <v>275478391.16366023</v>
      </c>
      <c r="H9" s="523">
        <f t="shared" si="1"/>
        <v>287092467.58366024</v>
      </c>
      <c r="J9" s="528"/>
      <c r="K9" s="528"/>
      <c r="L9" s="528"/>
      <c r="M9" s="528"/>
      <c r="N9" s="528"/>
      <c r="O9" s="528"/>
    </row>
    <row r="10" spans="1:15">
      <c r="A10" s="349">
        <v>1.3</v>
      </c>
      <c r="B10" s="351" t="s">
        <v>564</v>
      </c>
      <c r="C10" s="522">
        <v>67967276.926334009</v>
      </c>
      <c r="D10" s="522">
        <v>412430490.83863181</v>
      </c>
      <c r="E10" s="523">
        <f t="shared" si="0"/>
        <v>480397767.76496583</v>
      </c>
      <c r="F10" s="522">
        <v>25018366.988378901</v>
      </c>
      <c r="G10" s="522">
        <v>344101465.30190003</v>
      </c>
      <c r="H10" s="523">
        <f t="shared" si="1"/>
        <v>369119832.29027891</v>
      </c>
      <c r="J10" s="528"/>
      <c r="K10" s="528"/>
      <c r="L10" s="528"/>
      <c r="M10" s="528"/>
      <c r="N10" s="528"/>
      <c r="O10" s="528"/>
    </row>
    <row r="11" spans="1:15">
      <c r="A11" s="349">
        <v>2</v>
      </c>
      <c r="B11" s="352" t="s">
        <v>565</v>
      </c>
      <c r="C11" s="522">
        <v>0</v>
      </c>
      <c r="D11" s="522">
        <v>0</v>
      </c>
      <c r="E11" s="523">
        <f t="shared" si="0"/>
        <v>0</v>
      </c>
      <c r="F11" s="522">
        <v>0</v>
      </c>
      <c r="G11" s="522">
        <v>0</v>
      </c>
      <c r="H11" s="523">
        <f t="shared" si="1"/>
        <v>0</v>
      </c>
      <c r="J11" s="528"/>
      <c r="K11" s="528"/>
      <c r="L11" s="528"/>
      <c r="M11" s="528"/>
      <c r="N11" s="528"/>
      <c r="O11" s="528"/>
    </row>
    <row r="12" spans="1:15">
      <c r="A12" s="349">
        <v>2.1</v>
      </c>
      <c r="B12" s="353" t="s">
        <v>566</v>
      </c>
      <c r="C12" s="522">
        <v>0</v>
      </c>
      <c r="D12" s="522">
        <v>0</v>
      </c>
      <c r="E12" s="523">
        <f t="shared" si="0"/>
        <v>0</v>
      </c>
      <c r="F12" s="522">
        <v>0</v>
      </c>
      <c r="G12" s="522">
        <v>0</v>
      </c>
      <c r="H12" s="523">
        <f t="shared" si="1"/>
        <v>0</v>
      </c>
      <c r="J12" s="528"/>
      <c r="K12" s="528"/>
      <c r="L12" s="528"/>
      <c r="M12" s="528"/>
      <c r="N12" s="528"/>
      <c r="O12" s="528"/>
    </row>
    <row r="13" spans="1:15" ht="26.45" customHeight="1">
      <c r="A13" s="349">
        <v>3</v>
      </c>
      <c r="B13" s="354" t="s">
        <v>567</v>
      </c>
      <c r="C13" s="522">
        <v>0</v>
      </c>
      <c r="D13" s="522">
        <v>0</v>
      </c>
      <c r="E13" s="523">
        <f t="shared" si="0"/>
        <v>0</v>
      </c>
      <c r="F13" s="522">
        <v>0</v>
      </c>
      <c r="G13" s="522">
        <v>0</v>
      </c>
      <c r="H13" s="523">
        <f t="shared" si="1"/>
        <v>0</v>
      </c>
      <c r="J13" s="528"/>
      <c r="K13" s="528"/>
      <c r="L13" s="528"/>
      <c r="M13" s="528"/>
      <c r="N13" s="528"/>
      <c r="O13" s="528"/>
    </row>
    <row r="14" spans="1:15" ht="26.45" customHeight="1">
      <c r="A14" s="349">
        <v>4</v>
      </c>
      <c r="B14" s="355" t="s">
        <v>568</v>
      </c>
      <c r="C14" s="522">
        <v>0</v>
      </c>
      <c r="D14" s="522">
        <v>0</v>
      </c>
      <c r="E14" s="523">
        <f t="shared" si="0"/>
        <v>0</v>
      </c>
      <c r="F14" s="522">
        <v>0</v>
      </c>
      <c r="G14" s="522">
        <v>0</v>
      </c>
      <c r="H14" s="523">
        <f t="shared" si="1"/>
        <v>0</v>
      </c>
      <c r="J14" s="528"/>
      <c r="K14" s="528"/>
      <c r="L14" s="528"/>
      <c r="M14" s="528"/>
      <c r="N14" s="528"/>
      <c r="O14" s="528"/>
    </row>
    <row r="15" spans="1:15" ht="24.6" customHeight="1">
      <c r="A15" s="349">
        <v>5</v>
      </c>
      <c r="B15" s="356" t="s">
        <v>569</v>
      </c>
      <c r="C15" s="524">
        <f>SUM(C16:C18)</f>
        <v>7366984.9400000004</v>
      </c>
      <c r="D15" s="524">
        <f>SUM(D16:D18)</f>
        <v>0</v>
      </c>
      <c r="E15" s="525">
        <f t="shared" si="0"/>
        <v>7366984.9400000004</v>
      </c>
      <c r="F15" s="524">
        <f>SUM(F16:F18)</f>
        <v>7334740</v>
      </c>
      <c r="G15" s="524">
        <f>SUM(G16:G18)</f>
        <v>0</v>
      </c>
      <c r="H15" s="525">
        <f t="shared" si="1"/>
        <v>7334740</v>
      </c>
      <c r="J15" s="528"/>
      <c r="K15" s="528"/>
      <c r="L15" s="528"/>
      <c r="M15" s="528"/>
      <c r="N15" s="528"/>
      <c r="O15" s="528"/>
    </row>
    <row r="16" spans="1:15">
      <c r="A16" s="349">
        <v>5.0999999999999996</v>
      </c>
      <c r="B16" s="357" t="s">
        <v>570</v>
      </c>
      <c r="C16" s="522">
        <v>168050</v>
      </c>
      <c r="D16" s="522">
        <v>0</v>
      </c>
      <c r="E16" s="523">
        <f t="shared" si="0"/>
        <v>168050</v>
      </c>
      <c r="F16" s="522">
        <v>161000</v>
      </c>
      <c r="G16" s="522">
        <v>0</v>
      </c>
      <c r="H16" s="523">
        <f t="shared" si="1"/>
        <v>161000</v>
      </c>
      <c r="J16" s="528"/>
      <c r="K16" s="528"/>
      <c r="L16" s="528"/>
      <c r="M16" s="528"/>
      <c r="N16" s="528"/>
      <c r="O16" s="528"/>
    </row>
    <row r="17" spans="1:15">
      <c r="A17" s="349">
        <v>5.2</v>
      </c>
      <c r="B17" s="357" t="s">
        <v>571</v>
      </c>
      <c r="C17" s="522">
        <v>7198934.9400000004</v>
      </c>
      <c r="D17" s="522">
        <v>0</v>
      </c>
      <c r="E17" s="523">
        <f t="shared" si="0"/>
        <v>7198934.9400000004</v>
      </c>
      <c r="F17" s="522">
        <v>7173740</v>
      </c>
      <c r="G17" s="522">
        <v>0</v>
      </c>
      <c r="H17" s="523">
        <f t="shared" si="1"/>
        <v>7173740</v>
      </c>
      <c r="J17" s="528"/>
      <c r="K17" s="528"/>
      <c r="L17" s="528"/>
      <c r="M17" s="528"/>
      <c r="N17" s="528"/>
      <c r="O17" s="528"/>
    </row>
    <row r="18" spans="1:15">
      <c r="A18" s="349">
        <v>5.3</v>
      </c>
      <c r="B18" s="358" t="s">
        <v>572</v>
      </c>
      <c r="C18" s="522">
        <v>0</v>
      </c>
      <c r="D18" s="522">
        <v>0</v>
      </c>
      <c r="E18" s="523">
        <f t="shared" si="0"/>
        <v>0</v>
      </c>
      <c r="F18" s="522">
        <v>0</v>
      </c>
      <c r="G18" s="522">
        <v>0</v>
      </c>
      <c r="H18" s="523">
        <f t="shared" si="1"/>
        <v>0</v>
      </c>
      <c r="J18" s="528"/>
      <c r="K18" s="528"/>
      <c r="L18" s="528"/>
      <c r="M18" s="528"/>
      <c r="N18" s="528"/>
      <c r="O18" s="528"/>
    </row>
    <row r="19" spans="1:15">
      <c r="A19" s="349">
        <v>6</v>
      </c>
      <c r="B19" s="354" t="s">
        <v>573</v>
      </c>
      <c r="C19" s="522">
        <f>SUM(C20:C21)</f>
        <v>338903308.0632081</v>
      </c>
      <c r="D19" s="522">
        <f>SUM(D20:D21)</f>
        <v>509373323.51961523</v>
      </c>
      <c r="E19" s="523">
        <f t="shared" si="0"/>
        <v>848276631.58282328</v>
      </c>
      <c r="F19" s="522">
        <f>SUM(F20:F21)</f>
        <v>353777617.9358927</v>
      </c>
      <c r="G19" s="522">
        <f>SUM(G20:G21)</f>
        <v>453516714.21697259</v>
      </c>
      <c r="H19" s="523">
        <f t="shared" si="1"/>
        <v>807294332.15286529</v>
      </c>
      <c r="J19" s="528"/>
      <c r="K19" s="528"/>
      <c r="L19" s="528"/>
      <c r="M19" s="528"/>
      <c r="N19" s="528"/>
      <c r="O19" s="528"/>
    </row>
    <row r="20" spans="1:15">
      <c r="A20" s="349">
        <v>6.1</v>
      </c>
      <c r="B20" s="357" t="s">
        <v>571</v>
      </c>
      <c r="C20" s="522">
        <v>50237085.773015566</v>
      </c>
      <c r="D20" s="522">
        <v>0</v>
      </c>
      <c r="E20" s="523">
        <f t="shared" si="0"/>
        <v>50237085.773015566</v>
      </c>
      <c r="F20" s="522">
        <v>24480683.0250328</v>
      </c>
      <c r="G20" s="522">
        <v>0</v>
      </c>
      <c r="H20" s="523">
        <f t="shared" si="1"/>
        <v>24480683.0250328</v>
      </c>
      <c r="J20" s="528"/>
      <c r="K20" s="528"/>
      <c r="L20" s="528"/>
      <c r="M20" s="528"/>
      <c r="N20" s="528"/>
      <c r="O20" s="528"/>
    </row>
    <row r="21" spans="1:15">
      <c r="A21" s="349">
        <v>6.2</v>
      </c>
      <c r="B21" s="358" t="s">
        <v>572</v>
      </c>
      <c r="C21" s="522">
        <v>288666222.29019254</v>
      </c>
      <c r="D21" s="522">
        <v>509373323.51961523</v>
      </c>
      <c r="E21" s="523">
        <f t="shared" si="0"/>
        <v>798039545.80980778</v>
      </c>
      <c r="F21" s="522">
        <v>329296934.91085988</v>
      </c>
      <c r="G21" s="522">
        <v>453516714.21697259</v>
      </c>
      <c r="H21" s="523">
        <f t="shared" si="1"/>
        <v>782813649.12783241</v>
      </c>
      <c r="J21" s="528"/>
      <c r="K21" s="528"/>
      <c r="L21" s="528"/>
      <c r="M21" s="528"/>
      <c r="N21" s="528"/>
      <c r="O21" s="528"/>
    </row>
    <row r="22" spans="1:15">
      <c r="A22" s="349">
        <v>7</v>
      </c>
      <c r="B22" s="352" t="s">
        <v>574</v>
      </c>
      <c r="C22" s="522">
        <v>9372300</v>
      </c>
      <c r="D22" s="522">
        <v>0</v>
      </c>
      <c r="E22" s="523">
        <f t="shared" si="0"/>
        <v>9372300</v>
      </c>
      <c r="F22" s="522">
        <v>9372300</v>
      </c>
      <c r="G22" s="522">
        <v>0</v>
      </c>
      <c r="H22" s="523">
        <f t="shared" si="1"/>
        <v>9372300</v>
      </c>
      <c r="J22" s="528"/>
      <c r="K22" s="528"/>
      <c r="L22" s="528"/>
      <c r="M22" s="528"/>
      <c r="N22" s="528"/>
      <c r="O22" s="528"/>
    </row>
    <row r="23" spans="1:15">
      <c r="A23" s="349">
        <v>8</v>
      </c>
      <c r="B23" s="359" t="s">
        <v>575</v>
      </c>
      <c r="C23" s="522">
        <v>105878857.28584003</v>
      </c>
      <c r="D23" s="522">
        <v>0</v>
      </c>
      <c r="E23" s="523">
        <f t="shared" si="0"/>
        <v>105878857.28584003</v>
      </c>
      <c r="F23" s="522">
        <v>99995636.524447471</v>
      </c>
      <c r="G23" s="522">
        <v>0</v>
      </c>
      <c r="H23" s="523">
        <f t="shared" si="1"/>
        <v>99995636.524447471</v>
      </c>
      <c r="J23" s="528"/>
      <c r="K23" s="528"/>
      <c r="L23" s="528"/>
      <c r="M23" s="528"/>
      <c r="N23" s="528"/>
      <c r="O23" s="528"/>
    </row>
    <row r="24" spans="1:15">
      <c r="A24" s="349">
        <v>9</v>
      </c>
      <c r="B24" s="355" t="s">
        <v>576</v>
      </c>
      <c r="C24" s="522">
        <f>SUM(C25:C26)</f>
        <v>14436793.080759324</v>
      </c>
      <c r="D24" s="522">
        <f>SUM(D25:D26)</f>
        <v>0</v>
      </c>
      <c r="E24" s="523">
        <f t="shared" si="0"/>
        <v>14436793.080759324</v>
      </c>
      <c r="F24" s="522">
        <f>SUM(F25:F26)</f>
        <v>15390838.677933052</v>
      </c>
      <c r="G24" s="522">
        <f>SUM(G25:G26)</f>
        <v>0</v>
      </c>
      <c r="H24" s="523">
        <f t="shared" si="1"/>
        <v>15390838.677933052</v>
      </c>
      <c r="J24" s="528"/>
      <c r="K24" s="528"/>
      <c r="L24" s="528"/>
      <c r="M24" s="528"/>
      <c r="N24" s="528"/>
      <c r="O24" s="528"/>
    </row>
    <row r="25" spans="1:15">
      <c r="A25" s="349">
        <v>9.1</v>
      </c>
      <c r="B25" s="357" t="s">
        <v>577</v>
      </c>
      <c r="C25" s="522">
        <v>14436793.080759324</v>
      </c>
      <c r="D25" s="522">
        <v>0</v>
      </c>
      <c r="E25" s="523">
        <f t="shared" si="0"/>
        <v>14436793.080759324</v>
      </c>
      <c r="F25" s="522">
        <v>15390838.677933052</v>
      </c>
      <c r="G25" s="522">
        <v>0</v>
      </c>
      <c r="H25" s="523">
        <f t="shared" si="1"/>
        <v>15390838.677933052</v>
      </c>
      <c r="J25" s="528"/>
      <c r="K25" s="528"/>
      <c r="L25" s="528"/>
      <c r="M25" s="528"/>
      <c r="N25" s="528"/>
      <c r="O25" s="528"/>
    </row>
    <row r="26" spans="1:15">
      <c r="A26" s="349">
        <v>9.1999999999999993</v>
      </c>
      <c r="B26" s="357" t="s">
        <v>578</v>
      </c>
      <c r="C26" s="522">
        <v>0</v>
      </c>
      <c r="D26" s="522">
        <v>0</v>
      </c>
      <c r="E26" s="523">
        <f t="shared" si="0"/>
        <v>0</v>
      </c>
      <c r="F26" s="522">
        <v>0</v>
      </c>
      <c r="G26" s="522">
        <v>0</v>
      </c>
      <c r="H26" s="523">
        <f t="shared" si="1"/>
        <v>0</v>
      </c>
      <c r="J26" s="528"/>
      <c r="K26" s="528"/>
      <c r="L26" s="528"/>
      <c r="M26" s="528"/>
      <c r="N26" s="528"/>
      <c r="O26" s="528"/>
    </row>
    <row r="27" spans="1:15">
      <c r="A27" s="349">
        <v>10</v>
      </c>
      <c r="B27" s="355" t="s">
        <v>579</v>
      </c>
      <c r="C27" s="522">
        <f>SUM(C28:C29)</f>
        <v>5155515.6399999997</v>
      </c>
      <c r="D27" s="522">
        <f>SUM(D28:D29)</f>
        <v>0</v>
      </c>
      <c r="E27" s="523">
        <f t="shared" si="0"/>
        <v>5155515.6399999997</v>
      </c>
      <c r="F27" s="522">
        <f>SUM(F28:F29)</f>
        <v>3267540.6199999996</v>
      </c>
      <c r="G27" s="522">
        <f>SUM(G28:G29)</f>
        <v>0</v>
      </c>
      <c r="H27" s="523">
        <f t="shared" si="1"/>
        <v>3267540.6199999996</v>
      </c>
      <c r="J27" s="528"/>
      <c r="K27" s="528"/>
      <c r="L27" s="528"/>
      <c r="M27" s="528"/>
      <c r="N27" s="528"/>
      <c r="O27" s="528"/>
    </row>
    <row r="28" spans="1:15">
      <c r="A28" s="349">
        <v>10.1</v>
      </c>
      <c r="B28" s="357" t="s">
        <v>580</v>
      </c>
      <c r="C28" s="522">
        <v>0</v>
      </c>
      <c r="D28" s="522">
        <v>0</v>
      </c>
      <c r="E28" s="523">
        <f t="shared" si="0"/>
        <v>0</v>
      </c>
      <c r="F28" s="522">
        <v>0</v>
      </c>
      <c r="G28" s="522">
        <v>0</v>
      </c>
      <c r="H28" s="523">
        <f t="shared" si="1"/>
        <v>0</v>
      </c>
      <c r="J28" s="528"/>
      <c r="K28" s="528"/>
      <c r="L28" s="528"/>
      <c r="M28" s="528"/>
      <c r="N28" s="528"/>
      <c r="O28" s="528"/>
    </row>
    <row r="29" spans="1:15">
      <c r="A29" s="349">
        <v>10.199999999999999</v>
      </c>
      <c r="B29" s="357" t="s">
        <v>581</v>
      </c>
      <c r="C29" s="522">
        <v>5155515.6399999997</v>
      </c>
      <c r="D29" s="522">
        <v>0</v>
      </c>
      <c r="E29" s="523">
        <f t="shared" si="0"/>
        <v>5155515.6399999997</v>
      </c>
      <c r="F29" s="522">
        <v>3267540.6199999996</v>
      </c>
      <c r="G29" s="522">
        <v>0</v>
      </c>
      <c r="H29" s="523">
        <f t="shared" si="1"/>
        <v>3267540.6199999996</v>
      </c>
      <c r="J29" s="528"/>
      <c r="K29" s="528"/>
      <c r="L29" s="528"/>
      <c r="M29" s="528"/>
      <c r="N29" s="528"/>
      <c r="O29" s="528"/>
    </row>
    <row r="30" spans="1:15">
      <c r="A30" s="349">
        <v>11</v>
      </c>
      <c r="B30" s="355" t="s">
        <v>582</v>
      </c>
      <c r="C30" s="522">
        <f>SUM(C31:C32)</f>
        <v>0</v>
      </c>
      <c r="D30" s="522">
        <f>SUM(D31:D32)</f>
        <v>0</v>
      </c>
      <c r="E30" s="523">
        <f t="shared" si="0"/>
        <v>0</v>
      </c>
      <c r="F30" s="522">
        <f>SUM(F31:F32)</f>
        <v>0</v>
      </c>
      <c r="G30" s="522">
        <f>SUM(G31:G32)</f>
        <v>0</v>
      </c>
      <c r="H30" s="523">
        <f t="shared" si="1"/>
        <v>0</v>
      </c>
      <c r="J30" s="528"/>
      <c r="K30" s="528"/>
      <c r="L30" s="528"/>
      <c r="M30" s="528"/>
      <c r="N30" s="528"/>
      <c r="O30" s="528"/>
    </row>
    <row r="31" spans="1:15">
      <c r="A31" s="349">
        <v>11.1</v>
      </c>
      <c r="B31" s="357" t="s">
        <v>583</v>
      </c>
      <c r="C31" s="522">
        <v>0</v>
      </c>
      <c r="D31" s="522">
        <v>0</v>
      </c>
      <c r="E31" s="523">
        <f t="shared" si="0"/>
        <v>0</v>
      </c>
      <c r="F31" s="522">
        <v>0</v>
      </c>
      <c r="G31" s="522">
        <v>0</v>
      </c>
      <c r="H31" s="523">
        <f t="shared" si="1"/>
        <v>0</v>
      </c>
      <c r="J31" s="528"/>
      <c r="K31" s="528"/>
      <c r="L31" s="528"/>
      <c r="M31" s="528"/>
      <c r="N31" s="528"/>
      <c r="O31" s="528"/>
    </row>
    <row r="32" spans="1:15">
      <c r="A32" s="349">
        <v>11.2</v>
      </c>
      <c r="B32" s="357" t="s">
        <v>584</v>
      </c>
      <c r="C32" s="522">
        <v>0</v>
      </c>
      <c r="D32" s="522">
        <v>0</v>
      </c>
      <c r="E32" s="523">
        <f t="shared" si="0"/>
        <v>0</v>
      </c>
      <c r="F32" s="522">
        <v>0</v>
      </c>
      <c r="G32" s="522">
        <v>0</v>
      </c>
      <c r="H32" s="523">
        <f t="shared" si="1"/>
        <v>0</v>
      </c>
      <c r="J32" s="528"/>
      <c r="K32" s="528"/>
      <c r="L32" s="528"/>
      <c r="M32" s="528"/>
      <c r="N32" s="528"/>
      <c r="O32" s="528"/>
    </row>
    <row r="33" spans="1:15">
      <c r="A33" s="349">
        <v>13</v>
      </c>
      <c r="B33" s="355" t="s">
        <v>585</v>
      </c>
      <c r="C33" s="522">
        <v>4231199.37</v>
      </c>
      <c r="D33" s="522">
        <v>493186.72940000001</v>
      </c>
      <c r="E33" s="523">
        <f t="shared" si="0"/>
        <v>4724386.0993999997</v>
      </c>
      <c r="F33" s="522">
        <v>3481620.2299999967</v>
      </c>
      <c r="G33" s="522">
        <v>319453.76250000118</v>
      </c>
      <c r="H33" s="523">
        <f t="shared" si="1"/>
        <v>3801073.9924999978</v>
      </c>
      <c r="J33" s="528"/>
      <c r="K33" s="528"/>
      <c r="L33" s="528"/>
      <c r="M33" s="528"/>
      <c r="N33" s="528"/>
      <c r="O33" s="528"/>
    </row>
    <row r="34" spans="1:15">
      <c r="A34" s="349">
        <v>13.1</v>
      </c>
      <c r="B34" s="360" t="s">
        <v>586</v>
      </c>
      <c r="C34" s="522">
        <v>0</v>
      </c>
      <c r="D34" s="522">
        <v>0</v>
      </c>
      <c r="E34" s="523">
        <f t="shared" si="0"/>
        <v>0</v>
      </c>
      <c r="F34" s="522">
        <v>0</v>
      </c>
      <c r="G34" s="522">
        <v>0</v>
      </c>
      <c r="H34" s="523">
        <f t="shared" si="1"/>
        <v>0</v>
      </c>
      <c r="J34" s="528"/>
      <c r="K34" s="528"/>
      <c r="L34" s="528"/>
      <c r="M34" s="528"/>
      <c r="N34" s="528"/>
      <c r="O34" s="528"/>
    </row>
    <row r="35" spans="1:15">
      <c r="A35" s="349">
        <v>13.2</v>
      </c>
      <c r="B35" s="360" t="s">
        <v>587</v>
      </c>
      <c r="C35" s="522">
        <v>0</v>
      </c>
      <c r="D35" s="522">
        <v>0</v>
      </c>
      <c r="E35" s="523">
        <f t="shared" si="0"/>
        <v>0</v>
      </c>
      <c r="F35" s="522">
        <v>0</v>
      </c>
      <c r="G35" s="522">
        <v>0</v>
      </c>
      <c r="H35" s="523">
        <f t="shared" si="1"/>
        <v>0</v>
      </c>
      <c r="J35" s="528"/>
      <c r="K35" s="528"/>
      <c r="L35" s="528"/>
      <c r="M35" s="528"/>
      <c r="N35" s="528"/>
      <c r="O35" s="528"/>
    </row>
    <row r="36" spans="1:15">
      <c r="A36" s="349">
        <v>14</v>
      </c>
      <c r="B36" s="361" t="s">
        <v>588</v>
      </c>
      <c r="C36" s="522">
        <f>SUM(C7,C11,C13,C14,C15,C19,C22,C23,C24,C27,C30,C33)</f>
        <v>573017940.01614141</v>
      </c>
      <c r="D36" s="522">
        <f>SUM(D7,D11,D13,D14,D15,D19,D22,D23,D24,D27,D30,D33)</f>
        <v>1208592838.4048607</v>
      </c>
      <c r="E36" s="523">
        <f t="shared" si="0"/>
        <v>1781610778.4210021</v>
      </c>
      <c r="F36" s="522">
        <f>SUM(F7,F11,F13,F14,F15,F19,F22,F23,F24,F27,F30,F33)</f>
        <v>536664301.04665214</v>
      </c>
      <c r="G36" s="522">
        <f>SUM(G7,G11,G13,G14,G15,G19,G22,G23,G24,G27,G30,G33)</f>
        <v>1098177013.6921329</v>
      </c>
      <c r="H36" s="523">
        <f t="shared" si="1"/>
        <v>1634841314.738785</v>
      </c>
      <c r="J36" s="528"/>
      <c r="K36" s="528"/>
      <c r="L36" s="528"/>
      <c r="M36" s="528"/>
      <c r="N36" s="528"/>
      <c r="O36" s="528"/>
    </row>
    <row r="37" spans="1:15" ht="22.5" customHeight="1">
      <c r="A37" s="349"/>
      <c r="B37" s="362" t="s">
        <v>589</v>
      </c>
      <c r="C37" s="712"/>
      <c r="D37" s="713"/>
      <c r="E37" s="713"/>
      <c r="F37" s="713"/>
      <c r="G37" s="713"/>
      <c r="H37" s="714"/>
      <c r="J37" s="528"/>
      <c r="K37" s="528"/>
      <c r="L37" s="528"/>
      <c r="M37" s="528"/>
      <c r="N37" s="528"/>
      <c r="O37" s="528"/>
    </row>
    <row r="38" spans="1:15">
      <c r="A38" s="349">
        <v>15</v>
      </c>
      <c r="B38" s="363" t="s">
        <v>590</v>
      </c>
      <c r="C38" s="526">
        <v>0</v>
      </c>
      <c r="D38" s="526">
        <v>0</v>
      </c>
      <c r="E38" s="527">
        <f>C38+D38</f>
        <v>0</v>
      </c>
      <c r="F38" s="526">
        <v>0</v>
      </c>
      <c r="G38" s="526">
        <v>0</v>
      </c>
      <c r="H38" s="527">
        <f>F38+G38</f>
        <v>0</v>
      </c>
      <c r="J38" s="528"/>
      <c r="K38" s="528"/>
      <c r="L38" s="528"/>
      <c r="M38" s="528"/>
      <c r="N38" s="528"/>
      <c r="O38" s="528"/>
    </row>
    <row r="39" spans="1:15">
      <c r="A39" s="364">
        <v>15.1</v>
      </c>
      <c r="B39" s="365" t="s">
        <v>566</v>
      </c>
      <c r="C39" s="526">
        <v>0</v>
      </c>
      <c r="D39" s="526">
        <v>0</v>
      </c>
      <c r="E39" s="527">
        <f t="shared" ref="E39:E53" si="2">C39+D39</f>
        <v>0</v>
      </c>
      <c r="F39" s="526">
        <v>0</v>
      </c>
      <c r="G39" s="526">
        <v>0</v>
      </c>
      <c r="H39" s="527">
        <f t="shared" ref="H39:H53" si="3">F39+G39</f>
        <v>0</v>
      </c>
      <c r="J39" s="528"/>
      <c r="K39" s="528"/>
      <c r="L39" s="528"/>
      <c r="M39" s="528"/>
      <c r="N39" s="528"/>
      <c r="O39" s="528"/>
    </row>
    <row r="40" spans="1:15" ht="24" customHeight="1">
      <c r="A40" s="364">
        <v>16</v>
      </c>
      <c r="B40" s="352" t="s">
        <v>591</v>
      </c>
      <c r="C40" s="526">
        <v>0</v>
      </c>
      <c r="D40" s="526">
        <v>0</v>
      </c>
      <c r="E40" s="527">
        <f t="shared" si="2"/>
        <v>0</v>
      </c>
      <c r="F40" s="526">
        <v>0</v>
      </c>
      <c r="G40" s="526">
        <v>0</v>
      </c>
      <c r="H40" s="527">
        <f t="shared" si="3"/>
        <v>0</v>
      </c>
      <c r="J40" s="528"/>
      <c r="K40" s="528"/>
      <c r="L40" s="528"/>
      <c r="M40" s="528"/>
      <c r="N40" s="528"/>
      <c r="O40" s="528"/>
    </row>
    <row r="41" spans="1:15">
      <c r="A41" s="364">
        <v>17</v>
      </c>
      <c r="B41" s="352" t="s">
        <v>592</v>
      </c>
      <c r="C41" s="526">
        <f>SUM(C42:C45)</f>
        <v>200910997.38262659</v>
      </c>
      <c r="D41" s="526">
        <f>SUM(D42:D45)</f>
        <v>999689166.33445871</v>
      </c>
      <c r="E41" s="527">
        <f t="shared" si="2"/>
        <v>1200600163.7170854</v>
      </c>
      <c r="F41" s="526">
        <f>SUM(F42:F45)</f>
        <v>173669272.92743281</v>
      </c>
      <c r="G41" s="526">
        <f>SUM(G42:G45)</f>
        <v>981329371.08220017</v>
      </c>
      <c r="H41" s="527">
        <f t="shared" si="3"/>
        <v>1154998644.0096331</v>
      </c>
      <c r="J41" s="528"/>
      <c r="K41" s="528"/>
      <c r="L41" s="528"/>
      <c r="M41" s="528"/>
      <c r="N41" s="528"/>
      <c r="O41" s="528"/>
    </row>
    <row r="42" spans="1:15">
      <c r="A42" s="364">
        <v>17.100000000000001</v>
      </c>
      <c r="B42" s="366" t="s">
        <v>593</v>
      </c>
      <c r="C42" s="526">
        <v>197095300.25</v>
      </c>
      <c r="D42" s="526">
        <v>999365711.65939999</v>
      </c>
      <c r="E42" s="527">
        <f t="shared" si="2"/>
        <v>1196461011.9094</v>
      </c>
      <c r="F42" s="526">
        <v>170520934.38999999</v>
      </c>
      <c r="G42" s="526">
        <v>981163282.36390018</v>
      </c>
      <c r="H42" s="527">
        <f t="shared" si="3"/>
        <v>1151684216.7539001</v>
      </c>
      <c r="J42" s="528"/>
      <c r="K42" s="528"/>
      <c r="L42" s="528"/>
      <c r="M42" s="528"/>
      <c r="N42" s="528"/>
      <c r="O42" s="528"/>
    </row>
    <row r="43" spans="1:15">
      <c r="A43" s="364">
        <v>17.2</v>
      </c>
      <c r="B43" s="367" t="s">
        <v>594</v>
      </c>
      <c r="C43" s="526">
        <v>0</v>
      </c>
      <c r="D43" s="526">
        <v>0</v>
      </c>
      <c r="E43" s="527">
        <f t="shared" si="2"/>
        <v>0</v>
      </c>
      <c r="F43" s="526">
        <v>0</v>
      </c>
      <c r="G43" s="526">
        <v>0</v>
      </c>
      <c r="H43" s="527">
        <f t="shared" si="3"/>
        <v>0</v>
      </c>
      <c r="J43" s="528"/>
      <c r="K43" s="528"/>
      <c r="L43" s="528"/>
      <c r="M43" s="528"/>
      <c r="N43" s="528"/>
      <c r="O43" s="528"/>
    </row>
    <row r="44" spans="1:15">
      <c r="A44" s="364">
        <v>17.3</v>
      </c>
      <c r="B44" s="366" t="s">
        <v>595</v>
      </c>
      <c r="C44" s="526">
        <v>0</v>
      </c>
      <c r="D44" s="526">
        <v>0</v>
      </c>
      <c r="E44" s="527">
        <f t="shared" si="2"/>
        <v>0</v>
      </c>
      <c r="F44" s="526">
        <v>0</v>
      </c>
      <c r="G44" s="526">
        <v>0</v>
      </c>
      <c r="H44" s="527">
        <f t="shared" si="3"/>
        <v>0</v>
      </c>
      <c r="J44" s="528"/>
      <c r="K44" s="528"/>
      <c r="L44" s="528"/>
      <c r="M44" s="528"/>
      <c r="N44" s="528"/>
      <c r="O44" s="528"/>
    </row>
    <row r="45" spans="1:15">
      <c r="A45" s="364">
        <v>17.399999999999999</v>
      </c>
      <c r="B45" s="366" t="s">
        <v>596</v>
      </c>
      <c r="C45" s="526">
        <v>3815697.1326265791</v>
      </c>
      <c r="D45" s="526">
        <v>323454.67505867803</v>
      </c>
      <c r="E45" s="527">
        <f t="shared" si="2"/>
        <v>4139151.8076852569</v>
      </c>
      <c r="F45" s="526">
        <v>3148338.5374328112</v>
      </c>
      <c r="G45" s="526">
        <v>166088.71829999998</v>
      </c>
      <c r="H45" s="527">
        <f t="shared" si="3"/>
        <v>3314427.2557328111</v>
      </c>
      <c r="J45" s="528"/>
      <c r="K45" s="528"/>
      <c r="L45" s="528"/>
      <c r="M45" s="528"/>
      <c r="N45" s="528"/>
      <c r="O45" s="528"/>
    </row>
    <row r="46" spans="1:15">
      <c r="A46" s="364">
        <v>18</v>
      </c>
      <c r="B46" s="355" t="s">
        <v>597</v>
      </c>
      <c r="C46" s="526">
        <v>196106.13634885976</v>
      </c>
      <c r="D46" s="526">
        <v>72980.428444550053</v>
      </c>
      <c r="E46" s="527">
        <f t="shared" si="2"/>
        <v>269086.56479340978</v>
      </c>
      <c r="F46" s="526">
        <v>205212.33044727682</v>
      </c>
      <c r="G46" s="526">
        <v>240969.32999718655</v>
      </c>
      <c r="H46" s="527">
        <f t="shared" si="3"/>
        <v>446181.66044446337</v>
      </c>
      <c r="J46" s="528"/>
      <c r="K46" s="528"/>
      <c r="L46" s="528"/>
      <c r="M46" s="528"/>
      <c r="N46" s="528"/>
      <c r="O46" s="528"/>
    </row>
    <row r="47" spans="1:15">
      <c r="A47" s="364">
        <v>19</v>
      </c>
      <c r="B47" s="355" t="s">
        <v>598</v>
      </c>
      <c r="C47" s="526">
        <f>SUM(C48:C49)</f>
        <v>6385340.7250823323</v>
      </c>
      <c r="D47" s="526">
        <f>SUM(D48:D49)</f>
        <v>0</v>
      </c>
      <c r="E47" s="527">
        <f t="shared" si="2"/>
        <v>6385340.7250823323</v>
      </c>
      <c r="F47" s="526">
        <f>SUM(F48:F49)</f>
        <v>8639988.943524424</v>
      </c>
      <c r="G47" s="526">
        <f>SUM(G48:G49)</f>
        <v>0</v>
      </c>
      <c r="H47" s="527">
        <f t="shared" si="3"/>
        <v>8639988.943524424</v>
      </c>
      <c r="J47" s="528"/>
      <c r="K47" s="528"/>
      <c r="L47" s="528"/>
      <c r="M47" s="528"/>
      <c r="N47" s="528"/>
      <c r="O47" s="528"/>
    </row>
    <row r="48" spans="1:15">
      <c r="A48" s="364">
        <v>19.100000000000001</v>
      </c>
      <c r="B48" s="368" t="s">
        <v>599</v>
      </c>
      <c r="C48" s="526">
        <v>5843412.0727006774</v>
      </c>
      <c r="D48" s="526">
        <v>0</v>
      </c>
      <c r="E48" s="527">
        <f t="shared" si="2"/>
        <v>5843412.0727006774</v>
      </c>
      <c r="F48" s="526">
        <v>3577395.5699999994</v>
      </c>
      <c r="G48" s="526">
        <v>0</v>
      </c>
      <c r="H48" s="527">
        <f t="shared" si="3"/>
        <v>3577395.5699999994</v>
      </c>
      <c r="J48" s="528"/>
      <c r="K48" s="528"/>
      <c r="L48" s="528"/>
      <c r="M48" s="528"/>
      <c r="N48" s="528"/>
      <c r="O48" s="528"/>
    </row>
    <row r="49" spans="1:15">
      <c r="A49" s="364">
        <v>19.2</v>
      </c>
      <c r="B49" s="369" t="s">
        <v>600</v>
      </c>
      <c r="C49" s="526">
        <v>541928.65238165483</v>
      </c>
      <c r="D49" s="526">
        <v>0</v>
      </c>
      <c r="E49" s="527">
        <f t="shared" si="2"/>
        <v>541928.65238165483</v>
      </c>
      <c r="F49" s="526">
        <v>5062593.3735244246</v>
      </c>
      <c r="G49" s="526">
        <v>0</v>
      </c>
      <c r="H49" s="527">
        <f t="shared" si="3"/>
        <v>5062593.3735244246</v>
      </c>
      <c r="J49" s="528"/>
      <c r="K49" s="528"/>
      <c r="L49" s="528"/>
      <c r="M49" s="528"/>
      <c r="N49" s="528"/>
      <c r="O49" s="528"/>
    </row>
    <row r="50" spans="1:15">
      <c r="A50" s="364">
        <v>20</v>
      </c>
      <c r="B50" s="370" t="s">
        <v>601</v>
      </c>
      <c r="C50" s="526">
        <v>0</v>
      </c>
      <c r="D50" s="526">
        <v>80622477.433899775</v>
      </c>
      <c r="E50" s="527">
        <f t="shared" si="2"/>
        <v>80622477.433899775</v>
      </c>
      <c r="F50" s="526">
        <v>0</v>
      </c>
      <c r="G50" s="526">
        <v>86742404.919999778</v>
      </c>
      <c r="H50" s="527">
        <f t="shared" si="3"/>
        <v>86742404.919999778</v>
      </c>
      <c r="J50" s="528"/>
      <c r="K50" s="528"/>
      <c r="L50" s="528"/>
      <c r="M50" s="528"/>
      <c r="N50" s="528"/>
      <c r="O50" s="528"/>
    </row>
    <row r="51" spans="1:15">
      <c r="A51" s="364">
        <v>21</v>
      </c>
      <c r="B51" s="359" t="s">
        <v>602</v>
      </c>
      <c r="C51" s="526">
        <v>1148182.5700000003</v>
      </c>
      <c r="D51" s="526">
        <v>88045469.78109999</v>
      </c>
      <c r="E51" s="527">
        <f t="shared" si="2"/>
        <v>89193652.351099998</v>
      </c>
      <c r="F51" s="526">
        <v>1006475.7199999995</v>
      </c>
      <c r="G51" s="526">
        <v>1853190.6343999999</v>
      </c>
      <c r="H51" s="527">
        <f t="shared" si="3"/>
        <v>2859666.3543999996</v>
      </c>
      <c r="J51" s="528"/>
      <c r="K51" s="528"/>
      <c r="L51" s="528"/>
      <c r="M51" s="528"/>
      <c r="N51" s="528"/>
      <c r="O51" s="528"/>
    </row>
    <row r="52" spans="1:15">
      <c r="A52" s="364">
        <v>21.1</v>
      </c>
      <c r="B52" s="367" t="s">
        <v>603</v>
      </c>
      <c r="C52" s="526">
        <v>0</v>
      </c>
      <c r="D52" s="526">
        <v>0</v>
      </c>
      <c r="E52" s="527">
        <f t="shared" si="2"/>
        <v>0</v>
      </c>
      <c r="F52" s="526">
        <v>0</v>
      </c>
      <c r="G52" s="526">
        <v>0</v>
      </c>
      <c r="H52" s="527">
        <f t="shared" si="3"/>
        <v>0</v>
      </c>
      <c r="J52" s="528"/>
      <c r="K52" s="528"/>
      <c r="L52" s="528"/>
      <c r="M52" s="528"/>
      <c r="N52" s="528"/>
      <c r="O52" s="528"/>
    </row>
    <row r="53" spans="1:15">
      <c r="A53" s="364">
        <v>22</v>
      </c>
      <c r="B53" s="371" t="s">
        <v>604</v>
      </c>
      <c r="C53" s="526">
        <f>SUM(C38,C40,C41,C46,C47,C50,C51)</f>
        <v>208640626.8140578</v>
      </c>
      <c r="D53" s="526">
        <f>SUM(D38,D40,D41,D46,D47,D50,D51)</f>
        <v>1168430093.9779031</v>
      </c>
      <c r="E53" s="527">
        <f t="shared" si="2"/>
        <v>1377070720.791961</v>
      </c>
      <c r="F53" s="526">
        <f>SUM(F38,F40,F41,F46,F47,F50,F51)</f>
        <v>183520949.92140451</v>
      </c>
      <c r="G53" s="526">
        <f>SUM(G38,G40,G41,G46,G47,G50,G51)</f>
        <v>1070165935.9665972</v>
      </c>
      <c r="H53" s="527">
        <f t="shared" si="3"/>
        <v>1253686885.8880017</v>
      </c>
      <c r="J53" s="528"/>
      <c r="K53" s="528"/>
      <c r="L53" s="528"/>
      <c r="M53" s="528"/>
      <c r="N53" s="528"/>
      <c r="O53" s="528"/>
    </row>
    <row r="54" spans="1:15" ht="24" customHeight="1">
      <c r="A54" s="364"/>
      <c r="B54" s="372" t="s">
        <v>605</v>
      </c>
      <c r="C54" s="701"/>
      <c r="D54" s="702"/>
      <c r="E54" s="702"/>
      <c r="F54" s="702"/>
      <c r="G54" s="702"/>
      <c r="H54" s="703"/>
      <c r="J54" s="528"/>
      <c r="K54" s="528"/>
      <c r="L54" s="528"/>
      <c r="M54" s="528"/>
      <c r="N54" s="528"/>
      <c r="O54" s="528"/>
    </row>
    <row r="55" spans="1:15">
      <c r="A55" s="364">
        <v>23</v>
      </c>
      <c r="B55" s="370" t="s">
        <v>606</v>
      </c>
      <c r="C55" s="526">
        <v>114430000</v>
      </c>
      <c r="D55" s="526">
        <v>0</v>
      </c>
      <c r="E55" s="527">
        <f>C55+D55</f>
        <v>114430000</v>
      </c>
      <c r="F55" s="526">
        <v>114430000</v>
      </c>
      <c r="G55" s="526">
        <v>0</v>
      </c>
      <c r="H55" s="527">
        <f>F55+G55</f>
        <v>114430000</v>
      </c>
      <c r="J55" s="528"/>
      <c r="K55" s="528"/>
      <c r="L55" s="528"/>
      <c r="M55" s="528"/>
      <c r="N55" s="528"/>
      <c r="O55" s="528"/>
    </row>
    <row r="56" spans="1:15">
      <c r="A56" s="364">
        <v>24</v>
      </c>
      <c r="B56" s="370" t="s">
        <v>607</v>
      </c>
      <c r="C56" s="526">
        <v>0</v>
      </c>
      <c r="D56" s="526">
        <v>0</v>
      </c>
      <c r="E56" s="527">
        <f t="shared" ref="E56:E69" si="4">C56+D56</f>
        <v>0</v>
      </c>
      <c r="F56" s="526">
        <v>0</v>
      </c>
      <c r="G56" s="526">
        <v>0</v>
      </c>
      <c r="H56" s="527">
        <f t="shared" ref="H56:H69" si="5">F56+G56</f>
        <v>0</v>
      </c>
      <c r="J56" s="528"/>
      <c r="K56" s="528"/>
      <c r="L56" s="528"/>
      <c r="M56" s="528"/>
      <c r="N56" s="528"/>
      <c r="O56" s="528"/>
    </row>
    <row r="57" spans="1:15">
      <c r="A57" s="364">
        <v>25</v>
      </c>
      <c r="B57" s="355" t="s">
        <v>608</v>
      </c>
      <c r="C57" s="526">
        <v>0</v>
      </c>
      <c r="D57" s="526">
        <v>0</v>
      </c>
      <c r="E57" s="527">
        <f t="shared" si="4"/>
        <v>0</v>
      </c>
      <c r="F57" s="526">
        <v>0</v>
      </c>
      <c r="G57" s="526">
        <v>0</v>
      </c>
      <c r="H57" s="527">
        <f t="shared" si="5"/>
        <v>0</v>
      </c>
      <c r="J57" s="528"/>
      <c r="K57" s="528"/>
      <c r="L57" s="528"/>
      <c r="M57" s="528"/>
      <c r="N57" s="528"/>
      <c r="O57" s="528"/>
    </row>
    <row r="58" spans="1:15">
      <c r="A58" s="364">
        <v>26</v>
      </c>
      <c r="B58" s="355" t="s">
        <v>609</v>
      </c>
      <c r="C58" s="526">
        <v>0</v>
      </c>
      <c r="D58" s="526">
        <v>0</v>
      </c>
      <c r="E58" s="527">
        <f t="shared" si="4"/>
        <v>0</v>
      </c>
      <c r="F58" s="526">
        <v>0</v>
      </c>
      <c r="G58" s="526">
        <v>0</v>
      </c>
      <c r="H58" s="527">
        <f t="shared" si="5"/>
        <v>0</v>
      </c>
      <c r="J58" s="528"/>
      <c r="K58" s="528"/>
      <c r="L58" s="528"/>
      <c r="M58" s="528"/>
      <c r="N58" s="528"/>
      <c r="O58" s="528"/>
    </row>
    <row r="59" spans="1:15">
      <c r="A59" s="364">
        <v>27</v>
      </c>
      <c r="B59" s="355" t="s">
        <v>610</v>
      </c>
      <c r="C59" s="526">
        <f>SUM(C60:C61)</f>
        <v>25763611.367281228</v>
      </c>
      <c r="D59" s="526">
        <f>SUM(D60:D61)</f>
        <v>0</v>
      </c>
      <c r="E59" s="527">
        <f t="shared" si="4"/>
        <v>25763611.367281228</v>
      </c>
      <c r="F59" s="526">
        <f t="shared" ref="F59:G59" si="6">SUM(F60:F61)</f>
        <v>25763611.367281228</v>
      </c>
      <c r="G59" s="526">
        <f t="shared" si="6"/>
        <v>0</v>
      </c>
      <c r="H59" s="527">
        <f t="shared" si="5"/>
        <v>25763611.367281228</v>
      </c>
      <c r="J59" s="528"/>
      <c r="K59" s="528"/>
      <c r="L59" s="528"/>
      <c r="M59" s="528"/>
      <c r="N59" s="528"/>
      <c r="O59" s="528"/>
    </row>
    <row r="60" spans="1:15">
      <c r="A60" s="364">
        <v>27.1</v>
      </c>
      <c r="B60" s="366" t="s">
        <v>611</v>
      </c>
      <c r="C60" s="526">
        <v>25763611.367281228</v>
      </c>
      <c r="D60" s="526">
        <v>0</v>
      </c>
      <c r="E60" s="527">
        <f t="shared" si="4"/>
        <v>25763611.367281228</v>
      </c>
      <c r="F60" s="526">
        <v>25763611.367281228</v>
      </c>
      <c r="G60" s="526">
        <v>0</v>
      </c>
      <c r="H60" s="527">
        <f t="shared" si="5"/>
        <v>25763611.367281228</v>
      </c>
      <c r="J60" s="528"/>
      <c r="K60" s="528"/>
      <c r="L60" s="528"/>
      <c r="M60" s="528"/>
      <c r="N60" s="528"/>
      <c r="O60" s="528"/>
    </row>
    <row r="61" spans="1:15">
      <c r="A61" s="364">
        <v>27.2</v>
      </c>
      <c r="B61" s="366" t="s">
        <v>612</v>
      </c>
      <c r="C61" s="526">
        <v>0</v>
      </c>
      <c r="D61" s="526">
        <v>0</v>
      </c>
      <c r="E61" s="527">
        <f t="shared" si="4"/>
        <v>0</v>
      </c>
      <c r="F61" s="526">
        <v>0</v>
      </c>
      <c r="G61" s="526">
        <v>0</v>
      </c>
      <c r="H61" s="527">
        <f t="shared" si="5"/>
        <v>0</v>
      </c>
      <c r="J61" s="528"/>
      <c r="K61" s="528"/>
      <c r="L61" s="528"/>
      <c r="M61" s="528"/>
      <c r="N61" s="528"/>
      <c r="O61" s="528"/>
    </row>
    <row r="62" spans="1:15">
      <c r="A62" s="364">
        <v>28</v>
      </c>
      <c r="B62" s="373" t="s">
        <v>613</v>
      </c>
      <c r="C62" s="526">
        <v>0</v>
      </c>
      <c r="D62" s="526">
        <v>0</v>
      </c>
      <c r="E62" s="527">
        <f t="shared" si="4"/>
        <v>0</v>
      </c>
      <c r="F62" s="526">
        <v>0</v>
      </c>
      <c r="G62" s="526">
        <v>0</v>
      </c>
      <c r="H62" s="527">
        <f t="shared" si="5"/>
        <v>0</v>
      </c>
      <c r="J62" s="528"/>
      <c r="K62" s="528"/>
      <c r="L62" s="528"/>
      <c r="M62" s="528"/>
      <c r="N62" s="528"/>
      <c r="O62" s="528"/>
    </row>
    <row r="63" spans="1:15">
      <c r="A63" s="364">
        <v>29</v>
      </c>
      <c r="B63" s="355" t="s">
        <v>614</v>
      </c>
      <c r="C63" s="526">
        <f>SUM(C64:C66)</f>
        <v>3769.7642761884999</v>
      </c>
      <c r="D63" s="526">
        <f>SUM(D64:D66)</f>
        <v>0</v>
      </c>
      <c r="E63" s="527">
        <f t="shared" si="4"/>
        <v>3769.7642761884999</v>
      </c>
      <c r="F63" s="526">
        <f>SUM(F64:F66)</f>
        <v>-41510</v>
      </c>
      <c r="G63" s="526">
        <f>SUM(G64:G66)</f>
        <v>0</v>
      </c>
      <c r="H63" s="527">
        <f t="shared" si="5"/>
        <v>-41510</v>
      </c>
      <c r="J63" s="528"/>
      <c r="K63" s="528"/>
      <c r="L63" s="528"/>
      <c r="M63" s="528"/>
      <c r="N63" s="528"/>
      <c r="O63" s="528"/>
    </row>
    <row r="64" spans="1:15">
      <c r="A64" s="364">
        <v>29.1</v>
      </c>
      <c r="B64" s="358" t="s">
        <v>615</v>
      </c>
      <c r="C64" s="526">
        <v>0</v>
      </c>
      <c r="D64" s="526">
        <v>0</v>
      </c>
      <c r="E64" s="527">
        <f t="shared" si="4"/>
        <v>0</v>
      </c>
      <c r="F64" s="526">
        <v>0</v>
      </c>
      <c r="G64" s="526">
        <v>0</v>
      </c>
      <c r="H64" s="527">
        <f t="shared" si="5"/>
        <v>0</v>
      </c>
      <c r="J64" s="528"/>
      <c r="K64" s="528"/>
      <c r="L64" s="528"/>
      <c r="M64" s="528"/>
      <c r="N64" s="528"/>
      <c r="O64" s="528"/>
    </row>
    <row r="65" spans="1:15" ht="24.95" customHeight="1">
      <c r="A65" s="364">
        <v>29.2</v>
      </c>
      <c r="B65" s="368" t="s">
        <v>616</v>
      </c>
      <c r="C65" s="526">
        <v>0</v>
      </c>
      <c r="D65" s="526">
        <v>0</v>
      </c>
      <c r="E65" s="527">
        <f t="shared" si="4"/>
        <v>0</v>
      </c>
      <c r="F65" s="526">
        <v>0</v>
      </c>
      <c r="G65" s="526">
        <v>0</v>
      </c>
      <c r="H65" s="527">
        <f t="shared" si="5"/>
        <v>0</v>
      </c>
      <c r="J65" s="528"/>
      <c r="K65" s="528"/>
      <c r="L65" s="528"/>
      <c r="M65" s="528"/>
      <c r="N65" s="528"/>
      <c r="O65" s="528"/>
    </row>
    <row r="66" spans="1:15" ht="22.5" customHeight="1">
      <c r="A66" s="364">
        <v>29.3</v>
      </c>
      <c r="B66" s="368" t="s">
        <v>617</v>
      </c>
      <c r="C66" s="526">
        <v>3769.7642761884999</v>
      </c>
      <c r="D66" s="526">
        <v>0</v>
      </c>
      <c r="E66" s="527">
        <f t="shared" si="4"/>
        <v>3769.7642761884999</v>
      </c>
      <c r="F66" s="526">
        <v>-41510</v>
      </c>
      <c r="G66" s="526">
        <v>0</v>
      </c>
      <c r="H66" s="527">
        <f t="shared" si="5"/>
        <v>-41510</v>
      </c>
      <c r="J66" s="528"/>
      <c r="K66" s="528"/>
      <c r="L66" s="528"/>
      <c r="M66" s="528"/>
      <c r="N66" s="528"/>
      <c r="O66" s="528"/>
    </row>
    <row r="67" spans="1:15">
      <c r="A67" s="364">
        <v>30</v>
      </c>
      <c r="B67" s="355" t="s">
        <v>618</v>
      </c>
      <c r="C67" s="526">
        <v>264342675.97178411</v>
      </c>
      <c r="D67" s="526">
        <v>0</v>
      </c>
      <c r="E67" s="527">
        <f t="shared" si="4"/>
        <v>264342675.97178411</v>
      </c>
      <c r="F67" s="526">
        <v>241002331.23130226</v>
      </c>
      <c r="G67" s="526">
        <v>0</v>
      </c>
      <c r="H67" s="527">
        <f t="shared" si="5"/>
        <v>241002331.23130226</v>
      </c>
      <c r="J67" s="528"/>
      <c r="K67" s="528"/>
      <c r="L67" s="528"/>
      <c r="M67" s="528"/>
      <c r="N67" s="528"/>
      <c r="O67" s="528"/>
    </row>
    <row r="68" spans="1:15">
      <c r="A68" s="364">
        <v>31</v>
      </c>
      <c r="B68" s="374" t="s">
        <v>619</v>
      </c>
      <c r="C68" s="526">
        <f>SUM(C55,C56,C57,C58,C59,C62,C63,C67)</f>
        <v>404540057.10334152</v>
      </c>
      <c r="D68" s="526">
        <f>SUM(D55,D56,D57,D58,D59,D62,D63,D67)</f>
        <v>0</v>
      </c>
      <c r="E68" s="527">
        <f t="shared" si="4"/>
        <v>404540057.10334152</v>
      </c>
      <c r="F68" s="526">
        <f>SUM(F55,F56,F57,F58,F59,F62,F63,F67)</f>
        <v>381154432.59858346</v>
      </c>
      <c r="G68" s="526">
        <f>SUM(G55,G56,G57,G58,G59,G62,G63,G67)</f>
        <v>0</v>
      </c>
      <c r="H68" s="527">
        <f t="shared" si="5"/>
        <v>381154432.59858346</v>
      </c>
      <c r="J68" s="528"/>
      <c r="K68" s="528"/>
      <c r="L68" s="528"/>
      <c r="M68" s="528"/>
      <c r="N68" s="528"/>
      <c r="O68" s="528"/>
    </row>
    <row r="69" spans="1:15">
      <c r="A69" s="364">
        <v>32</v>
      </c>
      <c r="B69" s="375" t="s">
        <v>620</v>
      </c>
      <c r="C69" s="526">
        <f>SUM(C53,C68)</f>
        <v>613180683.91739929</v>
      </c>
      <c r="D69" s="526">
        <f>SUM(D53,D68)</f>
        <v>1168430093.9779031</v>
      </c>
      <c r="E69" s="527">
        <f t="shared" si="4"/>
        <v>1781610777.8953023</v>
      </c>
      <c r="F69" s="526">
        <f>SUM(F53,F68)</f>
        <v>564675382.51998794</v>
      </c>
      <c r="G69" s="526">
        <f>SUM(G53,G68)</f>
        <v>1070165935.9665972</v>
      </c>
      <c r="H69" s="527">
        <f t="shared" si="5"/>
        <v>1634841318.4865851</v>
      </c>
      <c r="J69" s="528"/>
      <c r="K69" s="528"/>
      <c r="L69" s="528"/>
      <c r="M69" s="528"/>
      <c r="N69" s="528"/>
      <c r="O69" s="528"/>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45"/>
  <sheetViews>
    <sheetView zoomScale="90" zoomScaleNormal="90" workbookViewId="0"/>
  </sheetViews>
  <sheetFormatPr defaultRowHeight="15"/>
  <cols>
    <col min="2" max="2" width="66.5703125" customWidth="1"/>
    <col min="3" max="8" width="17.85546875" style="536" customWidth="1"/>
    <col min="10" max="13" width="15.140625" style="536" bestFit="1" customWidth="1"/>
    <col min="14" max="15" width="15.85546875" style="536" bestFit="1" customWidth="1"/>
  </cols>
  <sheetData>
    <row r="1" spans="1:15" s="5" customFormat="1" ht="14.25">
      <c r="A1" s="2" t="s">
        <v>30</v>
      </c>
      <c r="B1" s="3" t="str">
        <f>'Info '!C2</f>
        <v>JSC Cartu Bank</v>
      </c>
      <c r="C1" s="532"/>
      <c r="D1" s="533"/>
      <c r="E1" s="533"/>
      <c r="F1" s="533"/>
      <c r="G1" s="533"/>
      <c r="H1" s="534"/>
      <c r="J1" s="534"/>
      <c r="K1" s="534"/>
      <c r="L1" s="534"/>
      <c r="M1" s="534"/>
      <c r="N1" s="534"/>
      <c r="O1" s="534"/>
    </row>
    <row r="2" spans="1:15" s="5" customFormat="1" ht="14.25">
      <c r="A2" s="2" t="s">
        <v>31</v>
      </c>
      <c r="B2" s="640">
        <f>'1. key ratios '!B2</f>
        <v>45199</v>
      </c>
      <c r="C2" s="532"/>
      <c r="D2" s="533"/>
      <c r="E2" s="533"/>
      <c r="F2" s="533"/>
      <c r="G2" s="533"/>
      <c r="H2" s="534"/>
      <c r="J2" s="534"/>
      <c r="K2" s="534"/>
      <c r="L2" s="534"/>
      <c r="M2" s="534"/>
      <c r="N2" s="534"/>
      <c r="O2" s="534"/>
    </row>
    <row r="4" spans="1:15">
      <c r="A4" s="715" t="s">
        <v>6</v>
      </c>
      <c r="B4" s="717" t="s">
        <v>621</v>
      </c>
      <c r="C4" s="719" t="s">
        <v>558</v>
      </c>
      <c r="D4" s="719"/>
      <c r="E4" s="719"/>
      <c r="F4" s="719" t="s">
        <v>559</v>
      </c>
      <c r="G4" s="719"/>
      <c r="H4" s="720"/>
    </row>
    <row r="5" spans="1:15" ht="15.6" customHeight="1">
      <c r="A5" s="716"/>
      <c r="B5" s="718"/>
      <c r="C5" s="535" t="s">
        <v>32</v>
      </c>
      <c r="D5" s="535" t="s">
        <v>33</v>
      </c>
      <c r="E5" s="535" t="s">
        <v>34</v>
      </c>
      <c r="F5" s="535" t="s">
        <v>32</v>
      </c>
      <c r="G5" s="535" t="s">
        <v>33</v>
      </c>
      <c r="H5" s="535" t="s">
        <v>34</v>
      </c>
    </row>
    <row r="6" spans="1:15">
      <c r="A6" s="378">
        <v>1</v>
      </c>
      <c r="B6" s="379" t="s">
        <v>622</v>
      </c>
      <c r="C6" s="526">
        <f>SUM(C7:C12)</f>
        <v>33362670.999100003</v>
      </c>
      <c r="D6" s="526">
        <f>SUM(D7:D12)</f>
        <v>35421226.712555006</v>
      </c>
      <c r="E6" s="527">
        <f>C6+D6</f>
        <v>68783897.711655006</v>
      </c>
      <c r="F6" s="526">
        <f>SUM(F7:F12)</f>
        <v>32190762.734580841</v>
      </c>
      <c r="G6" s="526">
        <f>SUM(G7:G12)</f>
        <v>34081404.121206343</v>
      </c>
      <c r="H6" s="527">
        <f>F6+G6</f>
        <v>66272166.855787188</v>
      </c>
    </row>
    <row r="7" spans="1:15">
      <c r="A7" s="378">
        <v>1.1000000000000001</v>
      </c>
      <c r="B7" s="368" t="s">
        <v>565</v>
      </c>
      <c r="C7" s="526">
        <v>0</v>
      </c>
      <c r="D7" s="526">
        <v>0</v>
      </c>
      <c r="E7" s="527">
        <f t="shared" ref="E7:E45" si="0">C7+D7</f>
        <v>0</v>
      </c>
      <c r="F7" s="526">
        <v>0</v>
      </c>
      <c r="G7" s="526">
        <v>0</v>
      </c>
      <c r="H7" s="527">
        <f t="shared" ref="H7:H45" si="1">F7+G7</f>
        <v>0</v>
      </c>
    </row>
    <row r="8" spans="1:15">
      <c r="A8" s="378">
        <v>1.2</v>
      </c>
      <c r="B8" s="368" t="s">
        <v>567</v>
      </c>
      <c r="C8" s="526">
        <v>0</v>
      </c>
      <c r="D8" s="526">
        <v>0</v>
      </c>
      <c r="E8" s="527">
        <f t="shared" si="0"/>
        <v>0</v>
      </c>
      <c r="F8" s="526">
        <v>0</v>
      </c>
      <c r="G8" s="526">
        <v>0</v>
      </c>
      <c r="H8" s="527">
        <f t="shared" si="1"/>
        <v>0</v>
      </c>
    </row>
    <row r="9" spans="1:15" ht="21.6" customHeight="1">
      <c r="A9" s="378">
        <v>1.3</v>
      </c>
      <c r="B9" s="368" t="s">
        <v>623</v>
      </c>
      <c r="C9" s="526">
        <v>0</v>
      </c>
      <c r="D9" s="526">
        <v>0</v>
      </c>
      <c r="E9" s="527">
        <f t="shared" si="0"/>
        <v>0</v>
      </c>
      <c r="F9" s="526">
        <v>0</v>
      </c>
      <c r="G9" s="526">
        <v>0</v>
      </c>
      <c r="H9" s="527">
        <f t="shared" si="1"/>
        <v>0</v>
      </c>
    </row>
    <row r="10" spans="1:15">
      <c r="A10" s="378">
        <v>1.4</v>
      </c>
      <c r="B10" s="368" t="s">
        <v>569</v>
      </c>
      <c r="C10" s="526">
        <v>478170.50000000058</v>
      </c>
      <c r="D10" s="526">
        <v>0</v>
      </c>
      <c r="E10" s="527">
        <f t="shared" si="0"/>
        <v>478170.50000000058</v>
      </c>
      <c r="F10" s="526">
        <v>493615.34</v>
      </c>
      <c r="G10" s="526">
        <v>0</v>
      </c>
      <c r="H10" s="527">
        <f t="shared" si="1"/>
        <v>493615.34</v>
      </c>
    </row>
    <row r="11" spans="1:15">
      <c r="A11" s="378">
        <v>1.5</v>
      </c>
      <c r="B11" s="368" t="s">
        <v>573</v>
      </c>
      <c r="C11" s="526">
        <v>32884500.499100003</v>
      </c>
      <c r="D11" s="526">
        <v>35421226.712555006</v>
      </c>
      <c r="E11" s="527">
        <f t="shared" si="0"/>
        <v>68305727.211655006</v>
      </c>
      <c r="F11" s="526">
        <v>31697147.394580841</v>
      </c>
      <c r="G11" s="526">
        <v>34081404.121206343</v>
      </c>
      <c r="H11" s="527">
        <f t="shared" si="1"/>
        <v>65778551.515787184</v>
      </c>
    </row>
    <row r="12" spans="1:15">
      <c r="A12" s="378">
        <v>1.6</v>
      </c>
      <c r="B12" s="369" t="s">
        <v>455</v>
      </c>
      <c r="C12" s="526">
        <v>0</v>
      </c>
      <c r="D12" s="526">
        <v>0</v>
      </c>
      <c r="E12" s="527">
        <f t="shared" si="0"/>
        <v>0</v>
      </c>
      <c r="F12" s="526">
        <v>0</v>
      </c>
      <c r="G12" s="526">
        <v>0</v>
      </c>
      <c r="H12" s="527">
        <f t="shared" si="1"/>
        <v>0</v>
      </c>
    </row>
    <row r="13" spans="1:15">
      <c r="A13" s="378">
        <v>2</v>
      </c>
      <c r="B13" s="380" t="s">
        <v>624</v>
      </c>
      <c r="C13" s="526">
        <f>SUM(C14:C17)</f>
        <v>-8086646.320885851</v>
      </c>
      <c r="D13" s="526">
        <f>SUM(D14:D17)</f>
        <v>-13021124.979541615</v>
      </c>
      <c r="E13" s="527">
        <f t="shared" si="0"/>
        <v>-21107771.300427467</v>
      </c>
      <c r="F13" s="526">
        <f>SUM(F14:F17)</f>
        <v>-8352424.4396216273</v>
      </c>
      <c r="G13" s="526">
        <f>SUM(G14:G17)</f>
        <v>-14116372.186699998</v>
      </c>
      <c r="H13" s="527">
        <f t="shared" si="1"/>
        <v>-22468796.626321625</v>
      </c>
    </row>
    <row r="14" spans="1:15">
      <c r="A14" s="378">
        <v>2.1</v>
      </c>
      <c r="B14" s="368" t="s">
        <v>625</v>
      </c>
      <c r="C14" s="526">
        <v>0</v>
      </c>
      <c r="D14" s="526">
        <v>0</v>
      </c>
      <c r="E14" s="527">
        <f t="shared" si="0"/>
        <v>0</v>
      </c>
      <c r="F14" s="526">
        <v>0</v>
      </c>
      <c r="G14" s="526">
        <v>0</v>
      </c>
      <c r="H14" s="527">
        <f t="shared" si="1"/>
        <v>0</v>
      </c>
    </row>
    <row r="15" spans="1:15" ht="24.6" customHeight="1">
      <c r="A15" s="378">
        <v>2.2000000000000002</v>
      </c>
      <c r="B15" s="368" t="s">
        <v>626</v>
      </c>
      <c r="C15" s="526">
        <v>0</v>
      </c>
      <c r="D15" s="526">
        <v>0</v>
      </c>
      <c r="E15" s="527">
        <f t="shared" si="0"/>
        <v>0</v>
      </c>
      <c r="F15" s="526">
        <v>0</v>
      </c>
      <c r="G15" s="526">
        <v>0</v>
      </c>
      <c r="H15" s="527">
        <f t="shared" si="1"/>
        <v>0</v>
      </c>
    </row>
    <row r="16" spans="1:15" ht="20.45" customHeight="1">
      <c r="A16" s="378">
        <v>2.2999999999999998</v>
      </c>
      <c r="B16" s="368" t="s">
        <v>627</v>
      </c>
      <c r="C16" s="526">
        <v>-8086646.320885851</v>
      </c>
      <c r="D16" s="526">
        <v>-13021124.979541615</v>
      </c>
      <c r="E16" s="527">
        <f t="shared" si="0"/>
        <v>-21107771.300427467</v>
      </c>
      <c r="F16" s="526">
        <v>-8352424.4396216273</v>
      </c>
      <c r="G16" s="526">
        <v>-14116372.186699998</v>
      </c>
      <c r="H16" s="527">
        <f t="shared" si="1"/>
        <v>-22468796.626321625</v>
      </c>
    </row>
    <row r="17" spans="1:8">
      <c r="A17" s="378">
        <v>2.4</v>
      </c>
      <c r="B17" s="368" t="s">
        <v>628</v>
      </c>
      <c r="C17" s="526">
        <v>0</v>
      </c>
      <c r="D17" s="526">
        <v>0</v>
      </c>
      <c r="E17" s="527">
        <f t="shared" si="0"/>
        <v>0</v>
      </c>
      <c r="F17" s="526">
        <v>0</v>
      </c>
      <c r="G17" s="526">
        <v>0</v>
      </c>
      <c r="H17" s="527">
        <f t="shared" si="1"/>
        <v>0</v>
      </c>
    </row>
    <row r="18" spans="1:8">
      <c r="A18" s="378">
        <v>3</v>
      </c>
      <c r="B18" s="380" t="s">
        <v>629</v>
      </c>
      <c r="C18" s="526">
        <v>0</v>
      </c>
      <c r="D18" s="526">
        <v>0</v>
      </c>
      <c r="E18" s="527">
        <f t="shared" si="0"/>
        <v>0</v>
      </c>
      <c r="F18" s="526">
        <v>0</v>
      </c>
      <c r="G18" s="526">
        <v>0</v>
      </c>
      <c r="H18" s="527">
        <f t="shared" si="1"/>
        <v>0</v>
      </c>
    </row>
    <row r="19" spans="1:8">
      <c r="A19" s="378">
        <v>4</v>
      </c>
      <c r="B19" s="380" t="s">
        <v>630</v>
      </c>
      <c r="C19" s="526">
        <v>3118561.3899999997</v>
      </c>
      <c r="D19" s="526">
        <v>2602142.6103689997</v>
      </c>
      <c r="E19" s="527">
        <f t="shared" si="0"/>
        <v>5720704.0003689993</v>
      </c>
      <c r="F19" s="526">
        <v>2826944.1132559995</v>
      </c>
      <c r="G19" s="526">
        <v>8321869.2727559991</v>
      </c>
      <c r="H19" s="527">
        <f t="shared" si="1"/>
        <v>11148813.386011999</v>
      </c>
    </row>
    <row r="20" spans="1:8">
      <c r="A20" s="378">
        <v>5</v>
      </c>
      <c r="B20" s="380" t="s">
        <v>631</v>
      </c>
      <c r="C20" s="526">
        <v>-656836.1</v>
      </c>
      <c r="D20" s="526">
        <v>-3532421.0635000006</v>
      </c>
      <c r="E20" s="527">
        <f t="shared" si="0"/>
        <v>-4189257.1635000007</v>
      </c>
      <c r="F20" s="526">
        <v>-939976.45</v>
      </c>
      <c r="G20" s="526">
        <v>-8517371.5293999985</v>
      </c>
      <c r="H20" s="527">
        <f t="shared" si="1"/>
        <v>-9457347.9793999977</v>
      </c>
    </row>
    <row r="21" spans="1:8" ht="24" customHeight="1">
      <c r="A21" s="378">
        <v>6</v>
      </c>
      <c r="B21" s="380" t="s">
        <v>632</v>
      </c>
      <c r="C21" s="526">
        <v>0</v>
      </c>
      <c r="D21" s="526">
        <v>0</v>
      </c>
      <c r="E21" s="527">
        <f t="shared" si="0"/>
        <v>0</v>
      </c>
      <c r="F21" s="526">
        <v>0</v>
      </c>
      <c r="G21" s="526">
        <v>0</v>
      </c>
      <c r="H21" s="527">
        <f t="shared" si="1"/>
        <v>0</v>
      </c>
    </row>
    <row r="22" spans="1:8" ht="18.600000000000001" customHeight="1">
      <c r="A22" s="378">
        <v>7</v>
      </c>
      <c r="B22" s="380" t="s">
        <v>633</v>
      </c>
      <c r="C22" s="526">
        <v>0</v>
      </c>
      <c r="D22" s="526">
        <v>0</v>
      </c>
      <c r="E22" s="527">
        <f t="shared" si="0"/>
        <v>0</v>
      </c>
      <c r="F22" s="526">
        <v>90471.510000000009</v>
      </c>
      <c r="G22" s="526">
        <v>1083389</v>
      </c>
      <c r="H22" s="527">
        <f t="shared" si="1"/>
        <v>1173860.51</v>
      </c>
    </row>
    <row r="23" spans="1:8" ht="25.5" customHeight="1">
      <c r="A23" s="378">
        <v>8</v>
      </c>
      <c r="B23" s="381" t="s">
        <v>634</v>
      </c>
      <c r="C23" s="526">
        <v>0</v>
      </c>
      <c r="D23" s="526">
        <v>0</v>
      </c>
      <c r="E23" s="527">
        <f t="shared" si="0"/>
        <v>0</v>
      </c>
      <c r="F23" s="526">
        <v>1308758.3699999992</v>
      </c>
      <c r="G23" s="526">
        <v>0</v>
      </c>
      <c r="H23" s="527">
        <f t="shared" si="1"/>
        <v>1308758.3699999992</v>
      </c>
    </row>
    <row r="24" spans="1:8" ht="34.5" customHeight="1">
      <c r="A24" s="378">
        <v>9</v>
      </c>
      <c r="B24" s="381" t="s">
        <v>635</v>
      </c>
      <c r="C24" s="526">
        <v>0</v>
      </c>
      <c r="D24" s="526">
        <v>0</v>
      </c>
      <c r="E24" s="527">
        <f t="shared" si="0"/>
        <v>0</v>
      </c>
      <c r="F24" s="526">
        <v>0</v>
      </c>
      <c r="G24" s="526">
        <v>0</v>
      </c>
      <c r="H24" s="527">
        <f t="shared" si="1"/>
        <v>0</v>
      </c>
    </row>
    <row r="25" spans="1:8">
      <c r="A25" s="378">
        <v>10</v>
      </c>
      <c r="B25" s="380" t="s">
        <v>636</v>
      </c>
      <c r="C25" s="526">
        <v>4337880.7126600035</v>
      </c>
      <c r="D25" s="526">
        <v>0</v>
      </c>
      <c r="E25" s="527">
        <f t="shared" si="0"/>
        <v>4337880.7126600035</v>
      </c>
      <c r="F25" s="526">
        <v>-5365164.4384914534</v>
      </c>
      <c r="G25" s="526">
        <v>0</v>
      </c>
      <c r="H25" s="527">
        <f t="shared" si="1"/>
        <v>-5365164.4384914534</v>
      </c>
    </row>
    <row r="26" spans="1:8">
      <c r="A26" s="378">
        <v>11</v>
      </c>
      <c r="B26" s="382" t="s">
        <v>637</v>
      </c>
      <c r="C26" s="526">
        <v>951591.26</v>
      </c>
      <c r="D26" s="526">
        <v>0</v>
      </c>
      <c r="E26" s="527">
        <f t="shared" si="0"/>
        <v>951591.26</v>
      </c>
      <c r="F26" s="526">
        <v>156336.55999999997</v>
      </c>
      <c r="G26" s="526">
        <v>0</v>
      </c>
      <c r="H26" s="527">
        <f t="shared" si="1"/>
        <v>156336.55999999997</v>
      </c>
    </row>
    <row r="27" spans="1:8">
      <c r="A27" s="378">
        <v>12</v>
      </c>
      <c r="B27" s="380" t="s">
        <v>638</v>
      </c>
      <c r="C27" s="526">
        <v>6995567.5300000003</v>
      </c>
      <c r="D27" s="526">
        <v>243326.64250000002</v>
      </c>
      <c r="E27" s="527">
        <f t="shared" si="0"/>
        <v>7238894.1725000003</v>
      </c>
      <c r="F27" s="526">
        <v>50910.02</v>
      </c>
      <c r="G27" s="526">
        <v>266.95249999999999</v>
      </c>
      <c r="H27" s="527">
        <f t="shared" si="1"/>
        <v>51176.972499999996</v>
      </c>
    </row>
    <row r="28" spans="1:8">
      <c r="A28" s="378">
        <v>13</v>
      </c>
      <c r="B28" s="383" t="s">
        <v>639</v>
      </c>
      <c r="C28" s="526">
        <v>-3282836.597182977</v>
      </c>
      <c r="D28" s="526">
        <v>-2079075.6458000003</v>
      </c>
      <c r="E28" s="527">
        <f t="shared" si="0"/>
        <v>-5361912.2429829771</v>
      </c>
      <c r="F28" s="526">
        <v>-3152717.7743314425</v>
      </c>
      <c r="G28" s="526">
        <v>-1847674.5618999999</v>
      </c>
      <c r="H28" s="527">
        <f t="shared" si="1"/>
        <v>-5000392.3362314422</v>
      </c>
    </row>
    <row r="29" spans="1:8">
      <c r="A29" s="378">
        <v>14</v>
      </c>
      <c r="B29" s="384" t="s">
        <v>640</v>
      </c>
      <c r="C29" s="526">
        <f>SUM(C30:C31)</f>
        <v>-17854318.120000001</v>
      </c>
      <c r="D29" s="526">
        <f>SUM(D30:D31)</f>
        <v>-139833.86739999964</v>
      </c>
      <c r="E29" s="527">
        <f t="shared" si="0"/>
        <v>-17994151.987399999</v>
      </c>
      <c r="F29" s="526">
        <f>SUM(F30:F31)</f>
        <v>-14323075.309999999</v>
      </c>
      <c r="G29" s="526">
        <f>SUM(G30:G31)</f>
        <v>-170609.1663000001</v>
      </c>
      <c r="H29" s="527">
        <f t="shared" si="1"/>
        <v>-14493684.476299999</v>
      </c>
    </row>
    <row r="30" spans="1:8">
      <c r="A30" s="378">
        <v>14.1</v>
      </c>
      <c r="B30" s="357" t="s">
        <v>641</v>
      </c>
      <c r="C30" s="526">
        <v>-14213446.930000002</v>
      </c>
      <c r="D30" s="526">
        <v>0</v>
      </c>
      <c r="E30" s="527">
        <f t="shared" si="0"/>
        <v>-14213446.930000002</v>
      </c>
      <c r="F30" s="526">
        <v>-11591256.98</v>
      </c>
      <c r="G30" s="526">
        <v>-1103.8073999999999</v>
      </c>
      <c r="H30" s="527">
        <f t="shared" si="1"/>
        <v>-11592360.7874</v>
      </c>
    </row>
    <row r="31" spans="1:8">
      <c r="A31" s="378">
        <v>14.2</v>
      </c>
      <c r="B31" s="357" t="s">
        <v>642</v>
      </c>
      <c r="C31" s="526">
        <v>-3640871.1900000004</v>
      </c>
      <c r="D31" s="526">
        <v>-139833.86739999964</v>
      </c>
      <c r="E31" s="527">
        <f t="shared" si="0"/>
        <v>-3780705.0574000003</v>
      </c>
      <c r="F31" s="526">
        <v>-2731818.3299999987</v>
      </c>
      <c r="G31" s="526">
        <v>-169505.35890000011</v>
      </c>
      <c r="H31" s="527">
        <f t="shared" si="1"/>
        <v>-2901323.6888999986</v>
      </c>
    </row>
    <row r="32" spans="1:8">
      <c r="A32" s="378">
        <v>15</v>
      </c>
      <c r="B32" s="380" t="s">
        <v>643</v>
      </c>
      <c r="C32" s="526">
        <v>-2800189.7563048792</v>
      </c>
      <c r="D32" s="526">
        <v>0</v>
      </c>
      <c r="E32" s="527">
        <f t="shared" si="0"/>
        <v>-2800189.7563048792</v>
      </c>
      <c r="F32" s="526">
        <v>-3140922.1196574504</v>
      </c>
      <c r="G32" s="526">
        <v>0</v>
      </c>
      <c r="H32" s="527">
        <f t="shared" si="1"/>
        <v>-3140922.1196574504</v>
      </c>
    </row>
    <row r="33" spans="1:8" ht="22.5" customHeight="1">
      <c r="A33" s="378">
        <v>16</v>
      </c>
      <c r="B33" s="355" t="s">
        <v>644</v>
      </c>
      <c r="C33" s="526">
        <v>252086.60241526109</v>
      </c>
      <c r="D33" s="526">
        <v>1172889.5602465027</v>
      </c>
      <c r="E33" s="527">
        <f t="shared" si="0"/>
        <v>1424976.1626617638</v>
      </c>
      <c r="F33" s="526">
        <v>-464404.94100013864</v>
      </c>
      <c r="G33" s="526">
        <v>282455.12383417599</v>
      </c>
      <c r="H33" s="527">
        <f t="shared" si="1"/>
        <v>-181949.81716596265</v>
      </c>
    </row>
    <row r="34" spans="1:8">
      <c r="A34" s="378">
        <v>17</v>
      </c>
      <c r="B34" s="380" t="s">
        <v>645</v>
      </c>
      <c r="C34" s="526">
        <f>SUM(C35:C36)</f>
        <v>-121674.59697053212</v>
      </c>
      <c r="D34" s="526">
        <f>SUM(D35:D36)</f>
        <v>-22020.318472907609</v>
      </c>
      <c r="E34" s="527">
        <f t="shared" si="0"/>
        <v>-143694.91544343974</v>
      </c>
      <c r="F34" s="526">
        <f>SUM(F35:F36)</f>
        <v>2804074.5030836891</v>
      </c>
      <c r="G34" s="526">
        <f>SUM(G35:G36)</f>
        <v>416510.17591256142</v>
      </c>
      <c r="H34" s="527">
        <f t="shared" si="1"/>
        <v>3220584.6789962505</v>
      </c>
    </row>
    <row r="35" spans="1:8">
      <c r="A35" s="378">
        <v>17.100000000000001</v>
      </c>
      <c r="B35" s="357" t="s">
        <v>646</v>
      </c>
      <c r="C35" s="526">
        <v>-74867.074545836862</v>
      </c>
      <c r="D35" s="526">
        <v>3671.5278573788892</v>
      </c>
      <c r="E35" s="527">
        <f t="shared" si="0"/>
        <v>-71195.54668845798</v>
      </c>
      <c r="F35" s="526">
        <v>906240.12157175061</v>
      </c>
      <c r="G35" s="526">
        <v>423892.86605342722</v>
      </c>
      <c r="H35" s="527">
        <f t="shared" si="1"/>
        <v>1330132.9876251779</v>
      </c>
    </row>
    <row r="36" spans="1:8">
      <c r="A36" s="378">
        <v>17.2</v>
      </c>
      <c r="B36" s="357" t="s">
        <v>647</v>
      </c>
      <c r="C36" s="526">
        <v>-46807.522424695257</v>
      </c>
      <c r="D36" s="526">
        <v>-25691.846330286498</v>
      </c>
      <c r="E36" s="527">
        <f t="shared" si="0"/>
        <v>-72499.368754981755</v>
      </c>
      <c r="F36" s="526">
        <v>1897834.3815119388</v>
      </c>
      <c r="G36" s="526">
        <v>-7382.6901408658086</v>
      </c>
      <c r="H36" s="527">
        <f t="shared" si="1"/>
        <v>1890451.691371073</v>
      </c>
    </row>
    <row r="37" spans="1:8" ht="41.45" customHeight="1">
      <c r="A37" s="378">
        <v>18</v>
      </c>
      <c r="B37" s="385" t="s">
        <v>648</v>
      </c>
      <c r="C37" s="526">
        <f>SUM(C38:C39)</f>
        <v>-8749751.3952862378</v>
      </c>
      <c r="D37" s="526">
        <f>SUM(D38:D39)</f>
        <v>5911034.3460773574</v>
      </c>
      <c r="E37" s="527">
        <f t="shared" si="0"/>
        <v>-2838717.0492088804</v>
      </c>
      <c r="F37" s="526">
        <f>SUM(F38:F39)</f>
        <v>1290360.4415909245</v>
      </c>
      <c r="G37" s="526">
        <f>SUM(G38:G39)</f>
        <v>13724064.904688681</v>
      </c>
      <c r="H37" s="527">
        <f t="shared" si="1"/>
        <v>15014425.346279604</v>
      </c>
    </row>
    <row r="38" spans="1:8">
      <c r="A38" s="378">
        <v>18.100000000000001</v>
      </c>
      <c r="B38" s="386" t="s">
        <v>649</v>
      </c>
      <c r="C38" s="526">
        <v>0</v>
      </c>
      <c r="D38" s="526">
        <v>0</v>
      </c>
      <c r="E38" s="527">
        <f t="shared" si="0"/>
        <v>0</v>
      </c>
      <c r="F38" s="526">
        <v>0</v>
      </c>
      <c r="G38" s="526">
        <v>0</v>
      </c>
      <c r="H38" s="527">
        <f t="shared" si="1"/>
        <v>0</v>
      </c>
    </row>
    <row r="39" spans="1:8">
      <c r="A39" s="378">
        <v>18.2</v>
      </c>
      <c r="B39" s="386" t="s">
        <v>650</v>
      </c>
      <c r="C39" s="526">
        <v>-8749751.3952862378</v>
      </c>
      <c r="D39" s="526">
        <v>5911034.3460773574</v>
      </c>
      <c r="E39" s="527">
        <f t="shared" si="0"/>
        <v>-2838717.0492088804</v>
      </c>
      <c r="F39" s="526">
        <v>1290360.4415909245</v>
      </c>
      <c r="G39" s="526">
        <v>13724064.904688681</v>
      </c>
      <c r="H39" s="527">
        <f t="shared" si="1"/>
        <v>15014425.346279604</v>
      </c>
    </row>
    <row r="40" spans="1:8" ht="24.6" customHeight="1">
      <c r="A40" s="378">
        <v>19</v>
      </c>
      <c r="B40" s="385" t="s">
        <v>651</v>
      </c>
      <c r="C40" s="526">
        <v>0</v>
      </c>
      <c r="D40" s="526">
        <v>0</v>
      </c>
      <c r="E40" s="527">
        <f t="shared" si="0"/>
        <v>0</v>
      </c>
      <c r="F40" s="526">
        <v>0</v>
      </c>
      <c r="G40" s="526">
        <v>0</v>
      </c>
      <c r="H40" s="527">
        <f t="shared" si="1"/>
        <v>0</v>
      </c>
    </row>
    <row r="41" spans="1:8" ht="17.45" customHeight="1">
      <c r="A41" s="378">
        <v>20</v>
      </c>
      <c r="B41" s="385" t="s">
        <v>652</v>
      </c>
      <c r="C41" s="526">
        <v>0</v>
      </c>
      <c r="D41" s="526">
        <v>0</v>
      </c>
      <c r="E41" s="527">
        <f t="shared" si="0"/>
        <v>0</v>
      </c>
      <c r="F41" s="526">
        <v>-9.9999967962503433E-2</v>
      </c>
      <c r="G41" s="526">
        <v>0</v>
      </c>
      <c r="H41" s="527">
        <f t="shared" si="1"/>
        <v>-9.9999967962503433E-2</v>
      </c>
    </row>
    <row r="42" spans="1:8" ht="26.45" customHeight="1">
      <c r="A42" s="378">
        <v>21</v>
      </c>
      <c r="B42" s="385" t="s">
        <v>653</v>
      </c>
      <c r="C42" s="526">
        <v>0</v>
      </c>
      <c r="D42" s="526">
        <v>0</v>
      </c>
      <c r="E42" s="527">
        <f t="shared" si="0"/>
        <v>0</v>
      </c>
      <c r="F42" s="526">
        <v>0</v>
      </c>
      <c r="G42" s="526">
        <v>0</v>
      </c>
      <c r="H42" s="527">
        <f t="shared" si="1"/>
        <v>0</v>
      </c>
    </row>
    <row r="43" spans="1:8">
      <c r="A43" s="378">
        <v>22</v>
      </c>
      <c r="B43" s="387" t="s">
        <v>654</v>
      </c>
      <c r="C43" s="526">
        <f>SUM(C6,C13,C18,C19,C20,C21,C22,C23,C24,C25,C26,C27,C28,C29,C32,C33,C34,C37,C40,C41,C42)</f>
        <v>7466105.607544791</v>
      </c>
      <c r="D43" s="526">
        <f>SUM(D6,D13,D18,D19,D20,D21,D22,D23,D24,D25,D26,D27,D28,D29,D32,D33,D34,D37,D40,D41,D42)</f>
        <v>26556143.997033339</v>
      </c>
      <c r="E43" s="527">
        <f t="shared" si="0"/>
        <v>34022249.60457813</v>
      </c>
      <c r="F43" s="526">
        <f>SUM(F6,F13,F18,F19,F20,F21,F22,F23,F24,F25,F26,F27,F28,F29,F32,F33,F34,F37,F40,F41,F42)</f>
        <v>4979932.6794093782</v>
      </c>
      <c r="G43" s="526">
        <f>SUM(G6,G13,G18,G19,G20,G21,G22,G23,G24,G25,G26,G27,G28,G29,G32,G33,G34,G37,G40,G41,G42)</f>
        <v>33257932.106597766</v>
      </c>
      <c r="H43" s="527">
        <f t="shared" si="1"/>
        <v>38237864.786007144</v>
      </c>
    </row>
    <row r="44" spans="1:8">
      <c r="A44" s="378">
        <v>23</v>
      </c>
      <c r="B44" s="387" t="s">
        <v>655</v>
      </c>
      <c r="C44" s="526">
        <v>6978389.3807294192</v>
      </c>
      <c r="D44" s="526">
        <v>0</v>
      </c>
      <c r="E44" s="527">
        <f t="shared" si="0"/>
        <v>6978389.3807294192</v>
      </c>
      <c r="F44" s="526">
        <v>7902531.030231148</v>
      </c>
      <c r="G44" s="526">
        <v>0</v>
      </c>
      <c r="H44" s="527">
        <f t="shared" si="1"/>
        <v>7902531.030231148</v>
      </c>
    </row>
    <row r="45" spans="1:8">
      <c r="A45" s="378">
        <v>24</v>
      </c>
      <c r="B45" s="388" t="s">
        <v>656</v>
      </c>
      <c r="C45" s="526">
        <f>C43-C44</f>
        <v>487716.22681537177</v>
      </c>
      <c r="D45" s="526">
        <f>D43-D44</f>
        <v>26556143.997033339</v>
      </c>
      <c r="E45" s="527">
        <f t="shared" si="0"/>
        <v>27043860.223848712</v>
      </c>
      <c r="F45" s="526">
        <f>F43-F44</f>
        <v>-2922598.3508217698</v>
      </c>
      <c r="G45" s="526">
        <f>G43-G44</f>
        <v>33257932.106597766</v>
      </c>
      <c r="H45" s="527">
        <f t="shared" si="1"/>
        <v>30335333.755775996</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47"/>
  <sheetViews>
    <sheetView zoomScale="90" zoomScaleNormal="90" workbookViewId="0"/>
  </sheetViews>
  <sheetFormatPr defaultRowHeight="15"/>
  <cols>
    <col min="1" max="1" width="8.7109375" style="376"/>
    <col min="2" max="2" width="87.5703125" bestFit="1" customWidth="1"/>
    <col min="3" max="8" width="15.42578125" style="536" customWidth="1"/>
  </cols>
  <sheetData>
    <row r="1" spans="1:16" s="5" customFormat="1" ht="14.25">
      <c r="A1" s="2" t="s">
        <v>30</v>
      </c>
      <c r="B1" s="3" t="str">
        <f>'Info '!C2</f>
        <v>JSC Cartu Bank</v>
      </c>
      <c r="C1" s="532"/>
      <c r="D1" s="533"/>
      <c r="E1" s="533"/>
      <c r="F1" s="533"/>
      <c r="G1" s="533"/>
      <c r="H1" s="534"/>
    </row>
    <row r="2" spans="1:16" s="5" customFormat="1" ht="14.25">
      <c r="A2" s="2" t="s">
        <v>31</v>
      </c>
      <c r="B2" s="640">
        <f>'1. key ratios '!B2</f>
        <v>45199</v>
      </c>
      <c r="C2" s="532"/>
      <c r="D2" s="533"/>
      <c r="E2" s="533"/>
      <c r="F2" s="533"/>
      <c r="G2" s="533"/>
      <c r="H2" s="534"/>
    </row>
    <row r="3" spans="1:16" ht="15.75" thickBot="1">
      <c r="A3"/>
    </row>
    <row r="4" spans="1:16">
      <c r="A4" s="721" t="s">
        <v>6</v>
      </c>
      <c r="B4" s="722" t="s">
        <v>94</v>
      </c>
      <c r="C4" s="719" t="s">
        <v>558</v>
      </c>
      <c r="D4" s="719"/>
      <c r="E4" s="719"/>
      <c r="F4" s="719" t="s">
        <v>559</v>
      </c>
      <c r="G4" s="719"/>
      <c r="H4" s="720"/>
    </row>
    <row r="5" spans="1:16">
      <c r="A5" s="721"/>
      <c r="B5" s="722"/>
      <c r="C5" s="535" t="s">
        <v>32</v>
      </c>
      <c r="D5" s="535" t="s">
        <v>33</v>
      </c>
      <c r="E5" s="535" t="s">
        <v>34</v>
      </c>
      <c r="F5" s="535" t="s">
        <v>32</v>
      </c>
      <c r="G5" s="535" t="s">
        <v>33</v>
      </c>
      <c r="H5" s="535" t="s">
        <v>34</v>
      </c>
    </row>
    <row r="6" spans="1:16" ht="15.75">
      <c r="A6" s="364">
        <v>1</v>
      </c>
      <c r="B6" s="389" t="s">
        <v>657</v>
      </c>
      <c r="C6" s="537">
        <v>0</v>
      </c>
      <c r="D6" s="537">
        <v>0</v>
      </c>
      <c r="E6" s="538">
        <f t="shared" ref="E6:E43" si="0">C6+D6</f>
        <v>0</v>
      </c>
      <c r="F6" s="537">
        <v>0</v>
      </c>
      <c r="G6" s="537">
        <v>0</v>
      </c>
      <c r="H6" s="539">
        <f t="shared" ref="H6:H43" si="1">F6+G6</f>
        <v>0</v>
      </c>
      <c r="J6" s="531"/>
      <c r="K6" s="531"/>
      <c r="L6" s="531"/>
      <c r="M6" s="531"/>
      <c r="N6" s="531"/>
      <c r="O6" s="531"/>
      <c r="P6" s="531"/>
    </row>
    <row r="7" spans="1:16" ht="15.75">
      <c r="A7" s="364">
        <v>2</v>
      </c>
      <c r="B7" s="389" t="s">
        <v>196</v>
      </c>
      <c r="C7" s="537">
        <v>0</v>
      </c>
      <c r="D7" s="537">
        <v>0</v>
      </c>
      <c r="E7" s="538">
        <f t="shared" si="0"/>
        <v>0</v>
      </c>
      <c r="F7" s="537">
        <v>0</v>
      </c>
      <c r="G7" s="537">
        <v>0</v>
      </c>
      <c r="H7" s="539">
        <f t="shared" si="1"/>
        <v>0</v>
      </c>
      <c r="J7" s="531"/>
      <c r="K7" s="531"/>
      <c r="L7" s="531"/>
      <c r="M7" s="531"/>
      <c r="N7" s="531"/>
      <c r="O7" s="531"/>
    </row>
    <row r="8" spans="1:16" ht="15.75">
      <c r="A8" s="364">
        <v>3</v>
      </c>
      <c r="B8" s="389" t="s">
        <v>206</v>
      </c>
      <c r="C8" s="537">
        <f>C9+C10</f>
        <v>87552077.771136925</v>
      </c>
      <c r="D8" s="537">
        <f>D9+D10</f>
        <v>317083312.44521368</v>
      </c>
      <c r="E8" s="538">
        <f t="shared" si="0"/>
        <v>404635390.21635062</v>
      </c>
      <c r="F8" s="537">
        <f>F9+F10</f>
        <v>108064820.29356183</v>
      </c>
      <c r="G8" s="537">
        <f>G9+G10</f>
        <v>321681964.94720268</v>
      </c>
      <c r="H8" s="539">
        <f t="shared" si="1"/>
        <v>429746785.2407645</v>
      </c>
      <c r="J8" s="531"/>
      <c r="K8" s="531"/>
      <c r="L8" s="531"/>
      <c r="M8" s="531"/>
      <c r="N8" s="531"/>
      <c r="O8" s="531"/>
    </row>
    <row r="9" spans="1:16" ht="15.75">
      <c r="A9" s="364">
        <v>3.1</v>
      </c>
      <c r="B9" s="390" t="s">
        <v>197</v>
      </c>
      <c r="C9" s="537">
        <v>6170706.6750000007</v>
      </c>
      <c r="D9" s="537">
        <v>2234419.9844</v>
      </c>
      <c r="E9" s="538">
        <f t="shared" si="0"/>
        <v>8405126.6594000012</v>
      </c>
      <c r="F9" s="537">
        <v>5535103.2000000002</v>
      </c>
      <c r="G9" s="537">
        <v>2985457.3529999997</v>
      </c>
      <c r="H9" s="539">
        <f t="shared" si="1"/>
        <v>8520560.5529999994</v>
      </c>
      <c r="J9" s="531"/>
      <c r="K9" s="531"/>
      <c r="L9" s="531"/>
      <c r="M9" s="531"/>
      <c r="N9" s="531"/>
      <c r="O9" s="531"/>
    </row>
    <row r="10" spans="1:16" ht="15.75">
      <c r="A10" s="364">
        <v>3.2</v>
      </c>
      <c r="B10" s="390" t="s">
        <v>193</v>
      </c>
      <c r="C10" s="537">
        <v>81381371.096136928</v>
      </c>
      <c r="D10" s="537">
        <v>314848892.4608137</v>
      </c>
      <c r="E10" s="538">
        <f t="shared" si="0"/>
        <v>396230263.55695063</v>
      </c>
      <c r="F10" s="537">
        <v>102529717.09356183</v>
      </c>
      <c r="G10" s="537">
        <v>318696507.5942027</v>
      </c>
      <c r="H10" s="539">
        <f t="shared" si="1"/>
        <v>421226224.68776453</v>
      </c>
      <c r="J10" s="531"/>
      <c r="K10" s="531"/>
      <c r="L10" s="531"/>
      <c r="M10" s="531"/>
      <c r="N10" s="531"/>
      <c r="O10" s="531"/>
    </row>
    <row r="11" spans="1:16" ht="15.75">
      <c r="A11" s="364">
        <v>4</v>
      </c>
      <c r="B11" s="391" t="s">
        <v>195</v>
      </c>
      <c r="C11" s="537">
        <f>C12+C13</f>
        <v>0</v>
      </c>
      <c r="D11" s="537">
        <f>D12+D13</f>
        <v>0</v>
      </c>
      <c r="E11" s="538">
        <f t="shared" si="0"/>
        <v>0</v>
      </c>
      <c r="F11" s="537">
        <f>F12+F13</f>
        <v>0</v>
      </c>
      <c r="G11" s="537">
        <f>G12+G13</f>
        <v>0</v>
      </c>
      <c r="H11" s="539">
        <f t="shared" si="1"/>
        <v>0</v>
      </c>
      <c r="J11" s="531"/>
      <c r="K11" s="531"/>
      <c r="L11" s="531"/>
      <c r="M11" s="531"/>
      <c r="N11" s="531"/>
      <c r="O11" s="531"/>
    </row>
    <row r="12" spans="1:16" ht="15.75">
      <c r="A12" s="364">
        <v>4.0999999999999996</v>
      </c>
      <c r="B12" s="390" t="s">
        <v>179</v>
      </c>
      <c r="C12" s="537">
        <v>0</v>
      </c>
      <c r="D12" s="537">
        <v>0</v>
      </c>
      <c r="E12" s="538">
        <f t="shared" si="0"/>
        <v>0</v>
      </c>
      <c r="F12" s="537">
        <v>0</v>
      </c>
      <c r="G12" s="537">
        <v>0</v>
      </c>
      <c r="H12" s="539">
        <f t="shared" si="1"/>
        <v>0</v>
      </c>
      <c r="J12" s="531"/>
      <c r="K12" s="531"/>
      <c r="L12" s="531"/>
      <c r="M12" s="531"/>
      <c r="N12" s="531"/>
      <c r="O12" s="531"/>
    </row>
    <row r="13" spans="1:16" ht="15.75">
      <c r="A13" s="364">
        <v>4.2</v>
      </c>
      <c r="B13" s="390" t="s">
        <v>180</v>
      </c>
      <c r="C13" s="537">
        <v>0</v>
      </c>
      <c r="D13" s="537">
        <v>0</v>
      </c>
      <c r="E13" s="538">
        <f t="shared" si="0"/>
        <v>0</v>
      </c>
      <c r="F13" s="537">
        <v>0</v>
      </c>
      <c r="G13" s="537">
        <v>0</v>
      </c>
      <c r="H13" s="539">
        <f t="shared" si="1"/>
        <v>0</v>
      </c>
      <c r="J13" s="531"/>
      <c r="K13" s="531"/>
      <c r="L13" s="531"/>
      <c r="M13" s="531"/>
      <c r="N13" s="531"/>
      <c r="O13" s="531"/>
    </row>
    <row r="14" spans="1:16" ht="15.75">
      <c r="A14" s="364">
        <v>5</v>
      </c>
      <c r="B14" s="391" t="s">
        <v>205</v>
      </c>
      <c r="C14" s="537">
        <f>C15+C16+C17+C23+C24+C25+C26</f>
        <v>171397339.32230482</v>
      </c>
      <c r="D14" s="537">
        <f>D15+D16+D17+D23+D24+D25+D26</f>
        <v>1927325345.5926523</v>
      </c>
      <c r="E14" s="538">
        <f t="shared" si="0"/>
        <v>2098722684.914957</v>
      </c>
      <c r="F14" s="537">
        <f>F15+F16+F17+F23+F24+F25+F26</f>
        <v>223692558.80721065</v>
      </c>
      <c r="G14" s="537">
        <f>G15+G16+G17+G23+G24+G25+G26</f>
        <v>1937005155.3470345</v>
      </c>
      <c r="H14" s="539">
        <f t="shared" si="1"/>
        <v>2160697714.1542449</v>
      </c>
      <c r="I14" s="528"/>
      <c r="J14" s="528"/>
      <c r="K14" s="528"/>
      <c r="L14" s="531"/>
      <c r="M14" s="531"/>
      <c r="N14" s="531"/>
      <c r="O14" s="531"/>
    </row>
    <row r="15" spans="1:16" ht="15.75">
      <c r="A15" s="364">
        <v>5.0999999999999996</v>
      </c>
      <c r="B15" s="392" t="s">
        <v>183</v>
      </c>
      <c r="C15" s="537">
        <v>44055623.11999999</v>
      </c>
      <c r="D15" s="537">
        <v>18349954.524551004</v>
      </c>
      <c r="E15" s="538">
        <f t="shared" si="0"/>
        <v>62405577.644550994</v>
      </c>
      <c r="F15" s="537">
        <v>32013160.399999999</v>
      </c>
      <c r="G15" s="537">
        <v>15576636.828544</v>
      </c>
      <c r="H15" s="539">
        <f t="shared" si="1"/>
        <v>47589797.228543997</v>
      </c>
      <c r="I15" s="528"/>
      <c r="J15" s="528"/>
      <c r="K15" s="528"/>
      <c r="L15" s="531"/>
      <c r="M15" s="531"/>
      <c r="N15" s="531"/>
      <c r="O15" s="531"/>
    </row>
    <row r="16" spans="1:16" ht="15.75">
      <c r="A16" s="364">
        <v>5.2</v>
      </c>
      <c r="B16" s="392" t="s">
        <v>182</v>
      </c>
      <c r="C16" s="537">
        <v>0</v>
      </c>
      <c r="D16" s="537">
        <v>0</v>
      </c>
      <c r="E16" s="538">
        <f t="shared" si="0"/>
        <v>0</v>
      </c>
      <c r="F16" s="537">
        <v>0</v>
      </c>
      <c r="G16" s="537">
        <v>0</v>
      </c>
      <c r="H16" s="539">
        <f t="shared" si="1"/>
        <v>0</v>
      </c>
      <c r="I16" s="528"/>
      <c r="J16" s="528"/>
      <c r="K16" s="528"/>
      <c r="L16" s="531"/>
      <c r="M16" s="531"/>
      <c r="N16" s="531"/>
      <c r="O16" s="531"/>
    </row>
    <row r="17" spans="1:15" ht="15.75">
      <c r="A17" s="364">
        <v>5.3</v>
      </c>
      <c r="B17" s="392" t="s">
        <v>181</v>
      </c>
      <c r="C17" s="537">
        <f>C18+C19+C20+C21+C22</f>
        <v>2953474.8000000003</v>
      </c>
      <c r="D17" s="537">
        <f>D18+D19+D20+D21+D22</f>
        <v>1459999359.6267581</v>
      </c>
      <c r="E17" s="538">
        <f t="shared" si="0"/>
        <v>1462952834.4267581</v>
      </c>
      <c r="F17" s="537">
        <f>F18+F19+F20+F21+F22</f>
        <v>17236364.800000001</v>
      </c>
      <c r="G17" s="537">
        <f>G18+G19+G20+G21+G22</f>
        <v>1423188722.9261014</v>
      </c>
      <c r="H17" s="539">
        <f t="shared" si="1"/>
        <v>1440425087.7261014</v>
      </c>
      <c r="I17" s="528"/>
      <c r="J17" s="528"/>
      <c r="K17" s="528"/>
      <c r="L17" s="531"/>
      <c r="M17" s="531"/>
      <c r="N17" s="531"/>
      <c r="O17" s="531"/>
    </row>
    <row r="18" spans="1:15" ht="15.75">
      <c r="A18" s="364" t="s">
        <v>15</v>
      </c>
      <c r="B18" s="393" t="s">
        <v>36</v>
      </c>
      <c r="C18" s="537">
        <v>96418.8</v>
      </c>
      <c r="D18" s="537">
        <v>182891228.87679228</v>
      </c>
      <c r="E18" s="538">
        <f t="shared" si="0"/>
        <v>182987647.67679229</v>
      </c>
      <c r="F18" s="537">
        <v>102067.2</v>
      </c>
      <c r="G18" s="537">
        <v>167346316.23870346</v>
      </c>
      <c r="H18" s="539">
        <f t="shared" si="1"/>
        <v>167448383.43870345</v>
      </c>
      <c r="I18" s="528"/>
      <c r="J18" s="528"/>
      <c r="K18" s="528"/>
      <c r="L18" s="531"/>
      <c r="M18" s="531"/>
      <c r="N18" s="531"/>
      <c r="O18" s="531"/>
    </row>
    <row r="19" spans="1:15" ht="15.75">
      <c r="A19" s="364" t="s">
        <v>16</v>
      </c>
      <c r="B19" s="393" t="s">
        <v>37</v>
      </c>
      <c r="C19" s="537">
        <v>814203.20000000007</v>
      </c>
      <c r="D19" s="537">
        <v>657359399.24193001</v>
      </c>
      <c r="E19" s="538">
        <f t="shared" si="0"/>
        <v>658173602.44193006</v>
      </c>
      <c r="F19" s="537">
        <v>686118.40000000002</v>
      </c>
      <c r="G19" s="537">
        <v>678509476.03762782</v>
      </c>
      <c r="H19" s="539">
        <f t="shared" si="1"/>
        <v>679195594.43762779</v>
      </c>
      <c r="I19" s="528"/>
      <c r="J19" s="528"/>
      <c r="K19" s="528"/>
      <c r="L19" s="531"/>
      <c r="M19" s="531"/>
      <c r="N19" s="531"/>
      <c r="O19" s="531"/>
    </row>
    <row r="20" spans="1:15" ht="15.75">
      <c r="A20" s="364" t="s">
        <v>17</v>
      </c>
      <c r="B20" s="393" t="s">
        <v>38</v>
      </c>
      <c r="C20" s="537">
        <v>0</v>
      </c>
      <c r="D20" s="537">
        <v>185944523.61731955</v>
      </c>
      <c r="E20" s="538">
        <f t="shared" si="0"/>
        <v>185944523.61731955</v>
      </c>
      <c r="F20" s="537">
        <v>0</v>
      </c>
      <c r="G20" s="537">
        <v>174807043.78166348</v>
      </c>
      <c r="H20" s="539">
        <f t="shared" si="1"/>
        <v>174807043.78166348</v>
      </c>
      <c r="I20" s="528"/>
      <c r="J20" s="528"/>
      <c r="K20" s="528"/>
      <c r="L20" s="531"/>
      <c r="M20" s="531"/>
      <c r="N20" s="531"/>
      <c r="O20" s="531"/>
    </row>
    <row r="21" spans="1:15" ht="15.75">
      <c r="A21" s="364" t="s">
        <v>18</v>
      </c>
      <c r="B21" s="393" t="s">
        <v>39</v>
      </c>
      <c r="C21" s="537">
        <v>2042852.8</v>
      </c>
      <c r="D21" s="537">
        <v>403438726.07467878</v>
      </c>
      <c r="E21" s="538">
        <f t="shared" si="0"/>
        <v>405481578.87467879</v>
      </c>
      <c r="F21" s="537">
        <v>16448179.199999999</v>
      </c>
      <c r="G21" s="537">
        <v>366805661.40685534</v>
      </c>
      <c r="H21" s="539">
        <f t="shared" si="1"/>
        <v>383253840.60685533</v>
      </c>
      <c r="I21" s="528"/>
      <c r="J21" s="528"/>
      <c r="K21" s="528"/>
      <c r="L21" s="531"/>
      <c r="M21" s="531"/>
      <c r="N21" s="531"/>
      <c r="O21" s="531"/>
    </row>
    <row r="22" spans="1:15" ht="15.75">
      <c r="A22" s="364" t="s">
        <v>19</v>
      </c>
      <c r="B22" s="393" t="s">
        <v>40</v>
      </c>
      <c r="C22" s="537">
        <v>0</v>
      </c>
      <c r="D22" s="537">
        <v>30365481.816037524</v>
      </c>
      <c r="E22" s="538">
        <f t="shared" si="0"/>
        <v>30365481.816037524</v>
      </c>
      <c r="F22" s="537">
        <v>0</v>
      </c>
      <c r="G22" s="537">
        <v>35720225.461251274</v>
      </c>
      <c r="H22" s="539">
        <f t="shared" si="1"/>
        <v>35720225.461251274</v>
      </c>
      <c r="I22" s="528"/>
      <c r="J22" s="528"/>
      <c r="K22" s="528"/>
      <c r="L22" s="531"/>
      <c r="M22" s="531"/>
      <c r="N22" s="531"/>
      <c r="O22" s="531"/>
    </row>
    <row r="23" spans="1:15" ht="15.75">
      <c r="A23" s="364">
        <v>5.4</v>
      </c>
      <c r="B23" s="392" t="s">
        <v>184</v>
      </c>
      <c r="C23" s="537">
        <v>98268898.372304842</v>
      </c>
      <c r="D23" s="537">
        <v>281733733.94974339</v>
      </c>
      <c r="E23" s="538">
        <f t="shared" si="0"/>
        <v>380002632.32204825</v>
      </c>
      <c r="F23" s="537">
        <v>151596406.89721063</v>
      </c>
      <c r="G23" s="537">
        <v>302357193.78178942</v>
      </c>
      <c r="H23" s="539">
        <f t="shared" si="1"/>
        <v>453953600.67900002</v>
      </c>
      <c r="I23" s="528"/>
      <c r="J23" s="528"/>
      <c r="K23" s="528"/>
      <c r="L23" s="531"/>
      <c r="M23" s="531"/>
      <c r="N23" s="531"/>
      <c r="O23" s="531"/>
    </row>
    <row r="24" spans="1:15" ht="15.75">
      <c r="A24" s="364">
        <v>5.5</v>
      </c>
      <c r="B24" s="392" t="s">
        <v>185</v>
      </c>
      <c r="C24" s="537">
        <v>13726543.029999999</v>
      </c>
      <c r="D24" s="537">
        <v>137490535.85659999</v>
      </c>
      <c r="E24" s="538">
        <f t="shared" si="0"/>
        <v>151217078.88659999</v>
      </c>
      <c r="F24" s="537">
        <v>22753825.710000001</v>
      </c>
      <c r="G24" s="537">
        <v>163907216.21059999</v>
      </c>
      <c r="H24" s="539">
        <f t="shared" si="1"/>
        <v>186661041.9206</v>
      </c>
      <c r="I24" s="528"/>
      <c r="J24" s="528"/>
      <c r="K24" s="528"/>
      <c r="L24" s="531"/>
      <c r="M24" s="531"/>
      <c r="N24" s="531"/>
      <c r="O24" s="531"/>
    </row>
    <row r="25" spans="1:15" ht="15.75">
      <c r="A25" s="364">
        <v>5.6</v>
      </c>
      <c r="B25" s="392" t="s">
        <v>186</v>
      </c>
      <c r="C25" s="537">
        <v>0</v>
      </c>
      <c r="D25" s="537">
        <v>4151365</v>
      </c>
      <c r="E25" s="538">
        <f t="shared" si="0"/>
        <v>4151365</v>
      </c>
      <c r="F25" s="537">
        <v>0</v>
      </c>
      <c r="G25" s="537">
        <v>4394560</v>
      </c>
      <c r="H25" s="539">
        <f t="shared" si="1"/>
        <v>4394560</v>
      </c>
      <c r="I25" s="528"/>
      <c r="J25" s="528"/>
      <c r="K25" s="528"/>
      <c r="L25" s="531"/>
      <c r="M25" s="531"/>
      <c r="N25" s="531"/>
      <c r="O25" s="531"/>
    </row>
    <row r="26" spans="1:15" ht="15.75">
      <c r="A26" s="364">
        <v>5.7</v>
      </c>
      <c r="B26" s="392" t="s">
        <v>40</v>
      </c>
      <c r="C26" s="537">
        <v>12392799.999999998</v>
      </c>
      <c r="D26" s="537">
        <v>25600396.63500002</v>
      </c>
      <c r="E26" s="538">
        <f t="shared" si="0"/>
        <v>37993196.63500002</v>
      </c>
      <c r="F26" s="537">
        <v>92801</v>
      </c>
      <c r="G26" s="537">
        <v>27580825.599999994</v>
      </c>
      <c r="H26" s="539">
        <f t="shared" si="1"/>
        <v>27673626.599999994</v>
      </c>
      <c r="I26" s="528"/>
      <c r="J26" s="528"/>
      <c r="K26" s="528"/>
      <c r="L26" s="531"/>
      <c r="M26" s="531"/>
      <c r="N26" s="531"/>
      <c r="O26" s="531"/>
    </row>
    <row r="27" spans="1:15" ht="15.75">
      <c r="A27" s="364">
        <v>6</v>
      </c>
      <c r="B27" s="394" t="s">
        <v>658</v>
      </c>
      <c r="C27" s="537">
        <v>20340535.259999998</v>
      </c>
      <c r="D27" s="537">
        <v>18222933.983639006</v>
      </c>
      <c r="E27" s="538">
        <f t="shared" si="0"/>
        <v>38563469.243639007</v>
      </c>
      <c r="F27" s="537">
        <v>14672812.470000001</v>
      </c>
      <c r="G27" s="537">
        <v>14355317.439760001</v>
      </c>
      <c r="H27" s="539">
        <f t="shared" si="1"/>
        <v>29028129.909760002</v>
      </c>
      <c r="I27" s="528"/>
      <c r="J27" s="528"/>
      <c r="K27" s="528"/>
      <c r="L27" s="531"/>
      <c r="M27" s="531"/>
      <c r="N27" s="531"/>
      <c r="O27" s="531"/>
    </row>
    <row r="28" spans="1:15" ht="15.75">
      <c r="A28" s="364">
        <v>7</v>
      </c>
      <c r="B28" s="394" t="s">
        <v>659</v>
      </c>
      <c r="C28" s="537">
        <v>55581999.109999999</v>
      </c>
      <c r="D28" s="537">
        <v>18105902.700000003</v>
      </c>
      <c r="E28" s="538">
        <f t="shared" si="0"/>
        <v>73687901.810000002</v>
      </c>
      <c r="F28" s="537">
        <v>29143923.359999992</v>
      </c>
      <c r="G28" s="537">
        <v>9083368.5700000003</v>
      </c>
      <c r="H28" s="539">
        <f t="shared" si="1"/>
        <v>38227291.929999992</v>
      </c>
      <c r="I28" s="528"/>
      <c r="J28" s="528"/>
      <c r="K28" s="528"/>
      <c r="L28" s="531"/>
      <c r="M28" s="531"/>
      <c r="N28" s="531"/>
      <c r="O28" s="531"/>
    </row>
    <row r="29" spans="1:15" ht="15.75">
      <c r="A29" s="364">
        <v>8</v>
      </c>
      <c r="B29" s="394" t="s">
        <v>194</v>
      </c>
      <c r="C29" s="537">
        <v>0</v>
      </c>
      <c r="D29" s="537">
        <v>0</v>
      </c>
      <c r="E29" s="538">
        <f t="shared" si="0"/>
        <v>0</v>
      </c>
      <c r="F29" s="537">
        <v>0</v>
      </c>
      <c r="G29" s="537">
        <v>0</v>
      </c>
      <c r="H29" s="539">
        <f t="shared" si="1"/>
        <v>0</v>
      </c>
      <c r="J29" s="531"/>
      <c r="K29" s="531"/>
      <c r="L29" s="531"/>
      <c r="M29" s="531"/>
      <c r="N29" s="531"/>
      <c r="O29" s="531"/>
    </row>
    <row r="30" spans="1:15" ht="15.75">
      <c r="A30" s="364">
        <v>9</v>
      </c>
      <c r="B30" s="395" t="s">
        <v>211</v>
      </c>
      <c r="C30" s="537">
        <f>C31+C32+C33+C34+C35+C36+C37</f>
        <v>0</v>
      </c>
      <c r="D30" s="537">
        <f>D31+D32+D33+D34+D35+D36+D37</f>
        <v>0</v>
      </c>
      <c r="E30" s="538">
        <f t="shared" si="0"/>
        <v>0</v>
      </c>
      <c r="F30" s="537">
        <f>F31+F32+F33+F34+F35+F36+F37</f>
        <v>0</v>
      </c>
      <c r="G30" s="537">
        <f>G31+G32+G33+G34+G35+G36+G37</f>
        <v>0</v>
      </c>
      <c r="H30" s="539">
        <f t="shared" si="1"/>
        <v>0</v>
      </c>
      <c r="J30" s="531"/>
      <c r="K30" s="531"/>
      <c r="L30" s="531"/>
      <c r="M30" s="531"/>
      <c r="N30" s="531"/>
      <c r="O30" s="531"/>
    </row>
    <row r="31" spans="1:15" ht="15.75">
      <c r="A31" s="364">
        <v>9.1</v>
      </c>
      <c r="B31" s="396" t="s">
        <v>201</v>
      </c>
      <c r="C31" s="537">
        <v>0</v>
      </c>
      <c r="D31" s="537">
        <v>0</v>
      </c>
      <c r="E31" s="538">
        <f t="shared" si="0"/>
        <v>0</v>
      </c>
      <c r="F31" s="537">
        <v>0</v>
      </c>
      <c r="G31" s="537">
        <v>0</v>
      </c>
      <c r="H31" s="539">
        <f t="shared" si="1"/>
        <v>0</v>
      </c>
      <c r="J31" s="531"/>
      <c r="K31" s="531"/>
      <c r="L31" s="531"/>
      <c r="M31" s="531"/>
      <c r="N31" s="531"/>
      <c r="O31" s="531"/>
    </row>
    <row r="32" spans="1:15" ht="15.75">
      <c r="A32" s="364">
        <v>9.1999999999999993</v>
      </c>
      <c r="B32" s="396" t="s">
        <v>202</v>
      </c>
      <c r="C32" s="537">
        <v>0</v>
      </c>
      <c r="D32" s="537">
        <v>0</v>
      </c>
      <c r="E32" s="538">
        <f t="shared" si="0"/>
        <v>0</v>
      </c>
      <c r="F32" s="537">
        <v>0</v>
      </c>
      <c r="G32" s="537">
        <v>0</v>
      </c>
      <c r="H32" s="539">
        <f t="shared" si="1"/>
        <v>0</v>
      </c>
      <c r="J32" s="531"/>
      <c r="K32" s="531"/>
      <c r="L32" s="531"/>
      <c r="M32" s="531"/>
      <c r="N32" s="531"/>
      <c r="O32" s="531"/>
    </row>
    <row r="33" spans="1:15" ht="15.75">
      <c r="A33" s="364">
        <v>9.3000000000000007</v>
      </c>
      <c r="B33" s="396" t="s">
        <v>198</v>
      </c>
      <c r="C33" s="537">
        <v>0</v>
      </c>
      <c r="D33" s="537">
        <v>0</v>
      </c>
      <c r="E33" s="538">
        <f t="shared" si="0"/>
        <v>0</v>
      </c>
      <c r="F33" s="537">
        <v>0</v>
      </c>
      <c r="G33" s="537">
        <v>0</v>
      </c>
      <c r="H33" s="539">
        <f t="shared" si="1"/>
        <v>0</v>
      </c>
      <c r="J33" s="531"/>
      <c r="K33" s="531"/>
      <c r="L33" s="531"/>
      <c r="M33" s="531"/>
      <c r="N33" s="531"/>
      <c r="O33" s="531"/>
    </row>
    <row r="34" spans="1:15" ht="15.75">
      <c r="A34" s="364">
        <v>9.4</v>
      </c>
      <c r="B34" s="396" t="s">
        <v>199</v>
      </c>
      <c r="C34" s="537">
        <v>0</v>
      </c>
      <c r="D34" s="537">
        <v>0</v>
      </c>
      <c r="E34" s="538">
        <f t="shared" si="0"/>
        <v>0</v>
      </c>
      <c r="F34" s="537">
        <v>0</v>
      </c>
      <c r="G34" s="537">
        <v>0</v>
      </c>
      <c r="H34" s="539">
        <f t="shared" si="1"/>
        <v>0</v>
      </c>
      <c r="J34" s="531"/>
      <c r="K34" s="531"/>
      <c r="L34" s="531"/>
      <c r="M34" s="531"/>
      <c r="N34" s="531"/>
      <c r="O34" s="531"/>
    </row>
    <row r="35" spans="1:15" ht="15.75">
      <c r="A35" s="364">
        <v>9.5</v>
      </c>
      <c r="B35" s="396" t="s">
        <v>200</v>
      </c>
      <c r="C35" s="537">
        <v>0</v>
      </c>
      <c r="D35" s="537">
        <v>0</v>
      </c>
      <c r="E35" s="538">
        <f t="shared" si="0"/>
        <v>0</v>
      </c>
      <c r="F35" s="537">
        <v>0</v>
      </c>
      <c r="G35" s="537">
        <v>0</v>
      </c>
      <c r="H35" s="539">
        <f t="shared" si="1"/>
        <v>0</v>
      </c>
      <c r="J35" s="531"/>
      <c r="K35" s="531"/>
      <c r="L35" s="531"/>
      <c r="M35" s="531"/>
      <c r="N35" s="531"/>
      <c r="O35" s="531"/>
    </row>
    <row r="36" spans="1:15" ht="15.75">
      <c r="A36" s="364">
        <v>9.6</v>
      </c>
      <c r="B36" s="396" t="s">
        <v>203</v>
      </c>
      <c r="C36" s="537">
        <v>0</v>
      </c>
      <c r="D36" s="537">
        <v>0</v>
      </c>
      <c r="E36" s="538">
        <f t="shared" si="0"/>
        <v>0</v>
      </c>
      <c r="F36" s="537">
        <v>0</v>
      </c>
      <c r="G36" s="537">
        <v>0</v>
      </c>
      <c r="H36" s="539">
        <f t="shared" si="1"/>
        <v>0</v>
      </c>
      <c r="J36" s="531"/>
      <c r="K36" s="531"/>
      <c r="L36" s="531"/>
      <c r="M36" s="531"/>
      <c r="N36" s="531"/>
      <c r="O36" s="531"/>
    </row>
    <row r="37" spans="1:15" ht="15.75">
      <c r="A37" s="364">
        <v>9.6999999999999993</v>
      </c>
      <c r="B37" s="396" t="s">
        <v>204</v>
      </c>
      <c r="C37" s="537">
        <v>0</v>
      </c>
      <c r="D37" s="537">
        <v>0</v>
      </c>
      <c r="E37" s="538">
        <f t="shared" si="0"/>
        <v>0</v>
      </c>
      <c r="F37" s="537">
        <v>0</v>
      </c>
      <c r="G37" s="537">
        <v>0</v>
      </c>
      <c r="H37" s="539">
        <f t="shared" si="1"/>
        <v>0</v>
      </c>
      <c r="J37" s="531"/>
      <c r="K37" s="531"/>
      <c r="L37" s="531"/>
      <c r="M37" s="531"/>
      <c r="N37" s="531"/>
      <c r="O37" s="531"/>
    </row>
    <row r="38" spans="1:15" ht="15.75">
      <c r="A38" s="364">
        <v>10</v>
      </c>
      <c r="B38" s="391" t="s">
        <v>207</v>
      </c>
      <c r="C38" s="537">
        <f>C39+C40+C41+C42</f>
        <v>29993000.859431751</v>
      </c>
      <c r="D38" s="537">
        <f>D39+D40+D41+D42</f>
        <v>81165689.662610009</v>
      </c>
      <c r="E38" s="538">
        <f t="shared" si="0"/>
        <v>111158690.52204177</v>
      </c>
      <c r="F38" s="537">
        <f>F39+F40+F41+F42</f>
        <v>36874784.152094275</v>
      </c>
      <c r="G38" s="537">
        <f>G39+G40+G41+G42</f>
        <v>77947847.624742314</v>
      </c>
      <c r="H38" s="539">
        <f t="shared" si="1"/>
        <v>114822631.77683659</v>
      </c>
      <c r="J38" s="531"/>
      <c r="K38" s="531"/>
      <c r="L38" s="531"/>
      <c r="M38" s="531"/>
      <c r="N38" s="531"/>
      <c r="O38" s="531"/>
    </row>
    <row r="39" spans="1:15" ht="15.75">
      <c r="A39" s="364">
        <v>10.1</v>
      </c>
      <c r="B39" s="397" t="s">
        <v>208</v>
      </c>
      <c r="C39" s="537">
        <v>0</v>
      </c>
      <c r="D39" s="537">
        <v>876027.95609999995</v>
      </c>
      <c r="E39" s="538">
        <f t="shared" si="0"/>
        <v>876027.95609999995</v>
      </c>
      <c r="F39" s="537">
        <v>0</v>
      </c>
      <c r="G39" s="537">
        <v>0</v>
      </c>
      <c r="H39" s="539">
        <f t="shared" si="1"/>
        <v>0</v>
      </c>
      <c r="J39" s="531"/>
      <c r="K39" s="531"/>
      <c r="L39" s="531"/>
      <c r="M39" s="531"/>
      <c r="N39" s="531"/>
      <c r="O39" s="531"/>
    </row>
    <row r="40" spans="1:15" ht="15.75">
      <c r="A40" s="364">
        <v>10.199999999999999</v>
      </c>
      <c r="B40" s="397" t="s">
        <v>209</v>
      </c>
      <c r="C40" s="537">
        <v>0</v>
      </c>
      <c r="D40" s="537">
        <v>2711.9942000000001</v>
      </c>
      <c r="E40" s="538">
        <f t="shared" si="0"/>
        <v>2711.9942000000001</v>
      </c>
      <c r="F40" s="537">
        <v>9753768.452037137</v>
      </c>
      <c r="G40" s="537">
        <v>21769164.225004651</v>
      </c>
      <c r="H40" s="539">
        <f t="shared" si="1"/>
        <v>31522932.677041788</v>
      </c>
      <c r="J40" s="531"/>
      <c r="K40" s="531"/>
      <c r="L40" s="531"/>
      <c r="M40" s="531"/>
      <c r="N40" s="531"/>
      <c r="O40" s="531"/>
    </row>
    <row r="41" spans="1:15" ht="15.75">
      <c r="A41" s="364">
        <v>10.3</v>
      </c>
      <c r="B41" s="397" t="s">
        <v>212</v>
      </c>
      <c r="C41" s="537">
        <v>11853788.23</v>
      </c>
      <c r="D41" s="537">
        <v>26044083.259599995</v>
      </c>
      <c r="E41" s="538">
        <f t="shared" si="0"/>
        <v>37897871.489599995</v>
      </c>
      <c r="F41" s="537">
        <v>11775661.130000001</v>
      </c>
      <c r="G41" s="537">
        <v>9420486.2130999956</v>
      </c>
      <c r="H41" s="539">
        <f t="shared" si="1"/>
        <v>21196147.343099996</v>
      </c>
      <c r="J41" s="531"/>
      <c r="K41" s="531"/>
      <c r="L41" s="531"/>
      <c r="M41" s="531"/>
      <c r="N41" s="531"/>
      <c r="O41" s="531"/>
    </row>
    <row r="42" spans="1:15" ht="25.5">
      <c r="A42" s="364">
        <v>10.4</v>
      </c>
      <c r="B42" s="397" t="s">
        <v>213</v>
      </c>
      <c r="C42" s="537">
        <v>18139212.629431751</v>
      </c>
      <c r="D42" s="537">
        <v>54242866.452710018</v>
      </c>
      <c r="E42" s="538">
        <f t="shared" si="0"/>
        <v>72382079.082141772</v>
      </c>
      <c r="F42" s="537">
        <v>15345354.570057139</v>
      </c>
      <c r="G42" s="537">
        <v>46758197.18663767</v>
      </c>
      <c r="H42" s="539">
        <f t="shared" si="1"/>
        <v>62103551.756694809</v>
      </c>
      <c r="J42" s="531"/>
      <c r="K42" s="531"/>
      <c r="L42" s="531"/>
      <c r="M42" s="531"/>
      <c r="N42" s="531"/>
      <c r="O42" s="531"/>
    </row>
    <row r="43" spans="1:15" ht="16.5" thickBot="1">
      <c r="A43" s="364">
        <v>11</v>
      </c>
      <c r="B43" s="133" t="s">
        <v>210</v>
      </c>
      <c r="C43" s="537">
        <v>0</v>
      </c>
      <c r="D43" s="537">
        <v>0</v>
      </c>
      <c r="E43" s="538">
        <f t="shared" si="0"/>
        <v>0</v>
      </c>
      <c r="F43" s="537">
        <v>0</v>
      </c>
      <c r="G43" s="537">
        <v>0</v>
      </c>
      <c r="H43" s="539">
        <f t="shared" si="1"/>
        <v>0</v>
      </c>
      <c r="J43" s="531"/>
      <c r="K43" s="531"/>
      <c r="L43" s="531"/>
      <c r="M43" s="531"/>
      <c r="N43" s="531"/>
      <c r="O43" s="531"/>
    </row>
    <row r="44" spans="1:15" ht="15.75">
      <c r="C44" s="540"/>
      <c r="D44" s="540"/>
      <c r="E44" s="540"/>
      <c r="F44" s="540"/>
      <c r="G44" s="540"/>
      <c r="H44" s="540"/>
    </row>
    <row r="45" spans="1:15" ht="15.75">
      <c r="C45" s="540"/>
      <c r="D45" s="540"/>
      <c r="E45" s="540"/>
      <c r="F45" s="540"/>
      <c r="G45" s="540"/>
      <c r="H45" s="540"/>
    </row>
    <row r="46" spans="1:15" ht="15.75">
      <c r="C46" s="540"/>
      <c r="D46" s="540"/>
      <c r="E46" s="540"/>
      <c r="F46" s="540"/>
      <c r="G46" s="540"/>
      <c r="H46" s="540"/>
    </row>
    <row r="47" spans="1:15" ht="15.75">
      <c r="C47" s="540"/>
      <c r="D47" s="540"/>
      <c r="E47" s="540"/>
      <c r="F47" s="540"/>
      <c r="G47" s="540"/>
      <c r="H47" s="540"/>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90" zoomScaleNormal="9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4" width="13" style="4" bestFit="1" customWidth="1"/>
    <col min="5" max="7" width="14" style="19" bestFit="1" customWidth="1"/>
    <col min="8" max="11" width="9.7109375" style="19" customWidth="1"/>
    <col min="12" max="16384" width="9.140625" style="19"/>
  </cols>
  <sheetData>
    <row r="1" spans="1:7">
      <c r="A1" s="2" t="s">
        <v>30</v>
      </c>
      <c r="B1" s="3" t="str">
        <f>'Info '!C2</f>
        <v>JSC Cartu Bank</v>
      </c>
      <c r="C1" s="3"/>
    </row>
    <row r="2" spans="1:7">
      <c r="A2" s="2" t="s">
        <v>31</v>
      </c>
      <c r="B2" s="640">
        <f>'1. key ratios '!B2</f>
        <v>45199</v>
      </c>
      <c r="C2" s="3"/>
    </row>
    <row r="3" spans="1:7">
      <c r="A3" s="2"/>
      <c r="B3" s="3"/>
      <c r="C3" s="3"/>
    </row>
    <row r="4" spans="1:7" ht="15" customHeight="1" thickBot="1">
      <c r="A4" s="4" t="s">
        <v>96</v>
      </c>
      <c r="B4" s="83" t="s">
        <v>187</v>
      </c>
      <c r="C4" s="22" t="s">
        <v>35</v>
      </c>
    </row>
    <row r="5" spans="1:7" ht="15" customHeight="1">
      <c r="A5" s="157" t="s">
        <v>6</v>
      </c>
      <c r="B5" s="158"/>
      <c r="C5" s="306" t="str">
        <f>INT((MONTH($B$2))/3)&amp;"Q"&amp;"-"&amp;YEAR($B$2)</f>
        <v>3Q-2023</v>
      </c>
      <c r="D5" s="306" t="str">
        <f>IF(INT(MONTH($B$2))=3, "4"&amp;"Q"&amp;"-"&amp;YEAR($B$2)-1, IF(INT(MONTH($B$2))=6, "1"&amp;"Q"&amp;"-"&amp;YEAR($B$2), IF(INT(MONTH($B$2))=9, "2"&amp;"Q"&amp;"-"&amp;YEAR($B$2),IF(INT(MONTH($B$2))=12, "3"&amp;"Q"&amp;"-"&amp;YEAR($B$2), 0))))</f>
        <v>2Q-2023</v>
      </c>
      <c r="E5" s="306" t="str">
        <f>IF(INT(MONTH($B$2))=3, "3"&amp;"Q"&amp;"-"&amp;YEAR($B$2)-1, IF(INT(MONTH($B$2))=6, "4"&amp;"Q"&amp;"-"&amp;YEAR($B$2)-1, IF(INT(MONTH($B$2))=9, "1"&amp;"Q"&amp;"-"&amp;YEAR($B$2),IF(INT(MONTH($B$2))=12, "2"&amp;"Q"&amp;"-"&amp;YEAR($B$2), 0))))</f>
        <v>1Q-2023</v>
      </c>
      <c r="F5" s="306" t="str">
        <f>IF(INT(MONTH($B$2))=3, "2"&amp;"Q"&amp;"-"&amp;YEAR($B$2)-1, IF(INT(MONTH($B$2))=6, "3"&amp;"Q"&amp;"-"&amp;YEAR($B$2)-1, IF(INT(MONTH($B$2))=9, "4"&amp;"Q"&amp;"-"&amp;YEAR($B$2)-1,IF(INT(MONTH($B$2))=12, "1"&amp;"Q"&amp;"-"&amp;YEAR($B$2), 0))))</f>
        <v>4Q-2022</v>
      </c>
      <c r="G5" s="307" t="str">
        <f>IF(INT(MONTH($B$2))=3, "1"&amp;"Q"&amp;"-"&amp;YEAR($B$2)-1, IF(INT(MONTH($B$2))=6, "2"&amp;"Q"&amp;"-"&amp;YEAR($B$2)-1, IF(INT(MONTH($B$2))=9, "3"&amp;"Q"&amp;"-"&amp;YEAR($B$2)-1,IF(INT(MONTH($B$2))=12, "4"&amp;"Q"&amp;"-"&amp;YEAR($B$2)-1, 0))))</f>
        <v>3Q-2022</v>
      </c>
    </row>
    <row r="6" spans="1:7" ht="15" customHeight="1">
      <c r="A6" s="23">
        <v>1</v>
      </c>
      <c r="B6" s="242" t="s">
        <v>191</v>
      </c>
      <c r="C6" s="655">
        <f>C7+C9+C10</f>
        <v>1390165990.5325701</v>
      </c>
      <c r="D6" s="656">
        <f>D7+D9+D10</f>
        <v>1289625090.9909933</v>
      </c>
      <c r="E6" s="657">
        <f t="shared" ref="E6:G6" si="0">E7+E9+E10</f>
        <v>1211822580.3565857</v>
      </c>
      <c r="F6" s="655">
        <f t="shared" si="0"/>
        <v>1347034861.7048948</v>
      </c>
      <c r="G6" s="658">
        <f t="shared" si="0"/>
        <v>1341538379.3193991</v>
      </c>
    </row>
    <row r="7" spans="1:7" ht="15" customHeight="1">
      <c r="A7" s="23">
        <v>1.1000000000000001</v>
      </c>
      <c r="B7" s="242" t="s">
        <v>357</v>
      </c>
      <c r="C7" s="659">
        <v>1334594322.9250157</v>
      </c>
      <c r="D7" s="660">
        <v>1250049503.1956866</v>
      </c>
      <c r="E7" s="659">
        <v>1164660429.7591593</v>
      </c>
      <c r="F7" s="659">
        <v>1308503120.5425007</v>
      </c>
      <c r="G7" s="661">
        <v>1310818079.8066757</v>
      </c>
    </row>
    <row r="8" spans="1:7">
      <c r="A8" s="23" t="s">
        <v>14</v>
      </c>
      <c r="B8" s="242" t="s">
        <v>95</v>
      </c>
      <c r="C8" s="659">
        <v>23430750</v>
      </c>
      <c r="D8" s="660">
        <v>23430750</v>
      </c>
      <c r="E8" s="659">
        <v>23430750</v>
      </c>
      <c r="F8" s="659">
        <v>23430750</v>
      </c>
      <c r="G8" s="661">
        <v>23430750</v>
      </c>
    </row>
    <row r="9" spans="1:7" ht="15" customHeight="1">
      <c r="A9" s="23">
        <v>1.2</v>
      </c>
      <c r="B9" s="243" t="s">
        <v>94</v>
      </c>
      <c r="C9" s="659">
        <v>55571667.607554324</v>
      </c>
      <c r="D9" s="660">
        <v>39575587.795306772</v>
      </c>
      <c r="E9" s="659">
        <v>47162150.597426437</v>
      </c>
      <c r="F9" s="659">
        <v>38531741.162394121</v>
      </c>
      <c r="G9" s="661">
        <v>30720299.512723375</v>
      </c>
    </row>
    <row r="10" spans="1:7" ht="15" customHeight="1">
      <c r="A10" s="23">
        <v>1.3</v>
      </c>
      <c r="B10" s="242" t="s">
        <v>28</v>
      </c>
      <c r="C10" s="659">
        <v>0</v>
      </c>
      <c r="D10" s="660">
        <v>0</v>
      </c>
      <c r="E10" s="659">
        <v>0</v>
      </c>
      <c r="F10" s="659">
        <v>0</v>
      </c>
      <c r="G10" s="661">
        <v>0</v>
      </c>
    </row>
    <row r="11" spans="1:7" ht="15" customHeight="1">
      <c r="A11" s="23">
        <v>2</v>
      </c>
      <c r="B11" s="242" t="s">
        <v>188</v>
      </c>
      <c r="C11" s="659">
        <v>16616445.014524076</v>
      </c>
      <c r="D11" s="660">
        <v>28313091.104904324</v>
      </c>
      <c r="E11" s="659">
        <v>34114742.157791719</v>
      </c>
      <c r="F11" s="659">
        <v>36598529.393214002</v>
      </c>
      <c r="G11" s="661">
        <v>54550173.91298195</v>
      </c>
    </row>
    <row r="12" spans="1:7" ht="15" customHeight="1">
      <c r="A12" s="23">
        <v>3</v>
      </c>
      <c r="B12" s="242" t="s">
        <v>189</v>
      </c>
      <c r="C12" s="659">
        <v>130705235.87062578</v>
      </c>
      <c r="D12" s="660">
        <v>130705235.87062578</v>
      </c>
      <c r="E12" s="659">
        <v>130705235.87062578</v>
      </c>
      <c r="F12" s="659">
        <v>130705235.87062578</v>
      </c>
      <c r="G12" s="661">
        <v>138448224.87269154</v>
      </c>
    </row>
    <row r="13" spans="1:7" ht="15" customHeight="1" thickBot="1">
      <c r="A13" s="25">
        <v>4</v>
      </c>
      <c r="B13" s="26" t="s">
        <v>190</v>
      </c>
      <c r="C13" s="662">
        <f>C6+C11+C12</f>
        <v>1537487671.4177198</v>
      </c>
      <c r="D13" s="663">
        <f>D6+D11+D12</f>
        <v>1448643417.9665234</v>
      </c>
      <c r="E13" s="664">
        <f t="shared" ref="E13:G13" si="1">E6+E11+E12</f>
        <v>1376642558.3850031</v>
      </c>
      <c r="F13" s="662">
        <f t="shared" si="1"/>
        <v>1514338626.9687345</v>
      </c>
      <c r="G13" s="665">
        <f t="shared" si="1"/>
        <v>1534536778.1050727</v>
      </c>
    </row>
    <row r="14" spans="1:7">
      <c r="B14" s="28"/>
    </row>
    <row r="15" spans="1:7" ht="25.5">
      <c r="B15" s="28" t="s">
        <v>358</v>
      </c>
    </row>
    <row r="16" spans="1:7">
      <c r="B16" s="28"/>
      <c r="C16" s="654"/>
      <c r="D16" s="654"/>
      <c r="E16" s="654"/>
      <c r="F16" s="654"/>
      <c r="G16" s="654"/>
    </row>
    <row r="17" spans="3:7" s="19" customFormat="1">
      <c r="C17" s="654"/>
      <c r="D17" s="654"/>
      <c r="E17" s="654"/>
      <c r="F17" s="654"/>
      <c r="G17" s="654"/>
    </row>
    <row r="18" spans="3:7" s="19" customFormat="1">
      <c r="C18" s="654"/>
      <c r="D18" s="654"/>
      <c r="E18" s="654"/>
      <c r="F18" s="654"/>
      <c r="G18" s="654"/>
    </row>
    <row r="19" spans="3:7" s="19" customFormat="1">
      <c r="C19" s="654"/>
      <c r="D19" s="654"/>
      <c r="E19" s="654"/>
      <c r="F19" s="654"/>
      <c r="G19" s="654"/>
    </row>
    <row r="20" spans="3:7" s="19" customFormat="1">
      <c r="C20" s="654"/>
      <c r="D20" s="654"/>
      <c r="E20" s="654"/>
      <c r="F20" s="654"/>
      <c r="G20" s="654"/>
    </row>
    <row r="21" spans="3:7" s="19" customFormat="1">
      <c r="C21" s="654"/>
      <c r="D21" s="654"/>
      <c r="E21" s="654"/>
      <c r="F21" s="654"/>
      <c r="G21" s="654"/>
    </row>
    <row r="22" spans="3:7" s="19" customFormat="1">
      <c r="C22" s="654"/>
      <c r="D22" s="654"/>
      <c r="E22" s="654"/>
      <c r="F22" s="654"/>
      <c r="G22" s="654"/>
    </row>
    <row r="23" spans="3:7" s="19" customFormat="1">
      <c r="C23" s="654"/>
      <c r="D23" s="654"/>
      <c r="E23" s="654"/>
      <c r="F23" s="654"/>
      <c r="G23" s="654"/>
    </row>
    <row r="24" spans="3:7" s="19" customFormat="1">
      <c r="C24" s="654"/>
      <c r="D24" s="654"/>
      <c r="E24" s="654"/>
      <c r="F24" s="654"/>
      <c r="G24" s="654"/>
    </row>
    <row r="25" spans="3:7" s="19" customFormat="1">
      <c r="C25" s="654"/>
      <c r="D25" s="654"/>
      <c r="E25" s="654"/>
      <c r="F25" s="654"/>
      <c r="G25" s="654"/>
    </row>
    <row r="26" spans="3:7" s="19" customFormat="1" ht="11.25"/>
    <row r="27" spans="3:7" s="19" customFormat="1" ht="11.25"/>
    <row r="28" spans="3:7" s="19" customFormat="1" ht="11.25"/>
    <row r="29" spans="3:7" s="19"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90" zoomScaleNormal="9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52.5703125" style="4" bestFit="1" customWidth="1"/>
    <col min="4" max="16384" width="9.140625" style="5"/>
  </cols>
  <sheetData>
    <row r="1" spans="1:8">
      <c r="A1" s="2" t="s">
        <v>30</v>
      </c>
      <c r="B1" s="3" t="str">
        <f>'Info '!C2</f>
        <v>JSC Cartu Bank</v>
      </c>
    </row>
    <row r="2" spans="1:8">
      <c r="A2" s="2" t="s">
        <v>31</v>
      </c>
      <c r="B2" s="640">
        <f>'1. key ratios '!B2</f>
        <v>45199</v>
      </c>
    </row>
    <row r="4" spans="1:8" ht="27.95" customHeight="1" thickBot="1">
      <c r="A4" s="29" t="s">
        <v>41</v>
      </c>
      <c r="B4" s="30" t="s">
        <v>163</v>
      </c>
      <c r="C4" s="31"/>
    </row>
    <row r="5" spans="1:8">
      <c r="A5" s="32"/>
      <c r="B5" s="301" t="s">
        <v>42</v>
      </c>
      <c r="C5" s="302" t="s">
        <v>371</v>
      </c>
    </row>
    <row r="6" spans="1:8">
      <c r="A6" s="33">
        <v>1</v>
      </c>
      <c r="B6" s="34" t="s">
        <v>714</v>
      </c>
      <c r="C6" s="35" t="s">
        <v>722</v>
      </c>
    </row>
    <row r="7" spans="1:8">
      <c r="A7" s="33">
        <v>2</v>
      </c>
      <c r="B7" s="34" t="s">
        <v>741</v>
      </c>
      <c r="C7" s="37" t="s">
        <v>726</v>
      </c>
    </row>
    <row r="8" spans="1:8">
      <c r="A8" s="33">
        <v>3</v>
      </c>
      <c r="B8" s="34" t="s">
        <v>723</v>
      </c>
      <c r="C8" s="35" t="s">
        <v>724</v>
      </c>
    </row>
    <row r="9" spans="1:8">
      <c r="A9" s="33">
        <v>4</v>
      </c>
      <c r="B9" s="34" t="s">
        <v>725</v>
      </c>
      <c r="C9" s="35" t="s">
        <v>726</v>
      </c>
    </row>
    <row r="10" spans="1:8">
      <c r="A10" s="33">
        <v>5</v>
      </c>
      <c r="B10" s="34" t="s">
        <v>727</v>
      </c>
      <c r="C10" s="35" t="s">
        <v>724</v>
      </c>
    </row>
    <row r="11" spans="1:8">
      <c r="A11" s="33">
        <v>6</v>
      </c>
      <c r="B11" s="34"/>
      <c r="C11" s="35"/>
    </row>
    <row r="12" spans="1:8">
      <c r="A12" s="33">
        <v>7</v>
      </c>
      <c r="B12" s="34"/>
      <c r="C12" s="35"/>
      <c r="H12" s="36"/>
    </row>
    <row r="13" spans="1:8">
      <c r="A13" s="33">
        <v>8</v>
      </c>
      <c r="B13" s="34"/>
      <c r="C13" s="35"/>
    </row>
    <row r="14" spans="1:8">
      <c r="A14" s="33">
        <v>9</v>
      </c>
      <c r="B14" s="34"/>
      <c r="C14" s="35"/>
    </row>
    <row r="15" spans="1:8">
      <c r="A15" s="33">
        <v>10</v>
      </c>
      <c r="B15" s="34"/>
      <c r="C15" s="35"/>
    </row>
    <row r="16" spans="1:8">
      <c r="A16" s="33"/>
      <c r="B16" s="303"/>
      <c r="C16" s="304"/>
    </row>
    <row r="17" spans="1:3">
      <c r="A17" s="33"/>
      <c r="B17" s="139" t="s">
        <v>43</v>
      </c>
      <c r="C17" s="305" t="s">
        <v>372</v>
      </c>
    </row>
    <row r="18" spans="1:3">
      <c r="A18" s="33">
        <v>1</v>
      </c>
      <c r="B18" s="34" t="s">
        <v>715</v>
      </c>
      <c r="C18" s="37" t="s">
        <v>728</v>
      </c>
    </row>
    <row r="19" spans="1:3">
      <c r="A19" s="33">
        <v>2</v>
      </c>
      <c r="B19" s="34" t="s">
        <v>729</v>
      </c>
      <c r="C19" s="37" t="s">
        <v>730</v>
      </c>
    </row>
    <row r="20" spans="1:3">
      <c r="A20" s="33">
        <v>3</v>
      </c>
      <c r="B20" s="34" t="s">
        <v>731</v>
      </c>
      <c r="C20" s="37" t="s">
        <v>732</v>
      </c>
    </row>
    <row r="21" spans="1:3">
      <c r="A21" s="33">
        <v>4</v>
      </c>
      <c r="B21" s="34" t="s">
        <v>733</v>
      </c>
      <c r="C21" s="37" t="s">
        <v>734</v>
      </c>
    </row>
    <row r="22" spans="1:3">
      <c r="A22" s="33">
        <v>5</v>
      </c>
      <c r="B22" s="34" t="s">
        <v>735</v>
      </c>
      <c r="C22" s="37" t="s">
        <v>736</v>
      </c>
    </row>
    <row r="23" spans="1:3">
      <c r="A23" s="33">
        <v>6</v>
      </c>
      <c r="B23" s="34" t="s">
        <v>737</v>
      </c>
      <c r="C23" s="37" t="s">
        <v>738</v>
      </c>
    </row>
    <row r="24" spans="1:3">
      <c r="A24" s="33">
        <v>7</v>
      </c>
      <c r="B24" s="34"/>
      <c r="C24" s="37"/>
    </row>
    <row r="25" spans="1:3">
      <c r="A25" s="33">
        <v>8</v>
      </c>
      <c r="B25" s="34"/>
      <c r="C25" s="37"/>
    </row>
    <row r="26" spans="1:3">
      <c r="A26" s="33">
        <v>9</v>
      </c>
      <c r="B26" s="34"/>
      <c r="C26" s="37"/>
    </row>
    <row r="27" spans="1:3" ht="15.75" customHeight="1">
      <c r="A27" s="33">
        <v>10</v>
      </c>
      <c r="B27" s="34"/>
      <c r="C27" s="38"/>
    </row>
    <row r="28" spans="1:3" ht="15.75" customHeight="1">
      <c r="A28" s="33"/>
      <c r="B28" s="34"/>
      <c r="C28" s="38"/>
    </row>
    <row r="29" spans="1:3" ht="30" customHeight="1">
      <c r="A29" s="33"/>
      <c r="B29" s="723" t="s">
        <v>44</v>
      </c>
      <c r="C29" s="724"/>
    </row>
    <row r="30" spans="1:3">
      <c r="A30" s="33">
        <v>1</v>
      </c>
      <c r="B30" s="34" t="s">
        <v>739</v>
      </c>
      <c r="C30" s="639">
        <v>1</v>
      </c>
    </row>
    <row r="31" spans="1:3" ht="15.75" customHeight="1">
      <c r="A31" s="33"/>
      <c r="B31" s="34"/>
      <c r="C31" s="35"/>
    </row>
    <row r="32" spans="1:3" ht="29.25" customHeight="1">
      <c r="A32" s="33"/>
      <c r="B32" s="723" t="s">
        <v>45</v>
      </c>
      <c r="C32" s="724"/>
    </row>
    <row r="33" spans="1:3">
      <c r="A33" s="33">
        <v>1</v>
      </c>
      <c r="B33" s="34" t="s">
        <v>740</v>
      </c>
      <c r="C33" s="639">
        <v>1</v>
      </c>
    </row>
    <row r="34" spans="1:3" ht="15" thickBot="1">
      <c r="A34" s="39"/>
      <c r="B34" s="40"/>
      <c r="C34" s="41"/>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53"/>
  <sheetViews>
    <sheetView zoomScale="90" zoomScaleNormal="9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9.140625" style="5" bestFit="1" customWidth="1"/>
    <col min="8" max="8" width="16.42578125" style="5" bestFit="1" customWidth="1"/>
    <col min="9" max="9" width="19.140625" style="5" bestFit="1" customWidth="1"/>
    <col min="10" max="16384" width="9.140625" style="5"/>
  </cols>
  <sheetData>
    <row r="1" spans="1:9">
      <c r="A1" s="27" t="s">
        <v>30</v>
      </c>
      <c r="B1" s="3" t="str">
        <f>'Info '!C2</f>
        <v>JSC Cartu Bank</v>
      </c>
    </row>
    <row r="2" spans="1:9" s="2" customFormat="1" ht="15.75" customHeight="1">
      <c r="A2" s="27" t="s">
        <v>31</v>
      </c>
      <c r="B2" s="640">
        <f>'1. key ratios '!B2</f>
        <v>45199</v>
      </c>
    </row>
    <row r="3" spans="1:9" s="2" customFormat="1" ht="15.75" customHeight="1">
      <c r="A3" s="27"/>
    </row>
    <row r="4" spans="1:9" s="2" customFormat="1" ht="15.75" customHeight="1" thickBot="1">
      <c r="A4" s="193" t="s">
        <v>99</v>
      </c>
      <c r="B4" s="729" t="s">
        <v>225</v>
      </c>
      <c r="C4" s="730"/>
      <c r="D4" s="730"/>
      <c r="E4" s="730"/>
    </row>
    <row r="5" spans="1:9" s="45" customFormat="1" ht="17.45" customHeight="1">
      <c r="A5" s="142"/>
      <c r="B5" s="143"/>
      <c r="C5" s="43" t="s">
        <v>0</v>
      </c>
      <c r="D5" s="43" t="s">
        <v>1</v>
      </c>
      <c r="E5" s="44" t="s">
        <v>2</v>
      </c>
    </row>
    <row r="6" spans="1:9" ht="14.45" customHeight="1">
      <c r="A6" s="97"/>
      <c r="B6" s="725" t="s">
        <v>232</v>
      </c>
      <c r="C6" s="725" t="s">
        <v>660</v>
      </c>
      <c r="D6" s="727" t="s">
        <v>98</v>
      </c>
      <c r="E6" s="728"/>
    </row>
    <row r="7" spans="1:9" ht="99.6" customHeight="1">
      <c r="A7" s="97"/>
      <c r="B7" s="726"/>
      <c r="C7" s="725"/>
      <c r="D7" s="228" t="s">
        <v>97</v>
      </c>
      <c r="E7" s="229" t="s">
        <v>233</v>
      </c>
    </row>
    <row r="8" spans="1:9" ht="21">
      <c r="A8" s="349">
        <v>1</v>
      </c>
      <c r="B8" s="350" t="s">
        <v>561</v>
      </c>
      <c r="C8" s="398">
        <f>SUM(C9:C11)</f>
        <v>786399309.79217958</v>
      </c>
      <c r="D8" s="398">
        <f>SUM(D9:D11)</f>
        <v>0</v>
      </c>
      <c r="E8" s="398">
        <f>SUM(E9:E11)</f>
        <v>786399309.79217958</v>
      </c>
      <c r="G8" s="541"/>
      <c r="H8" s="541"/>
      <c r="I8" s="541"/>
    </row>
    <row r="9" spans="1:9" ht="15">
      <c r="A9" s="349">
        <v>1.1000000000000001</v>
      </c>
      <c r="B9" s="351" t="s">
        <v>562</v>
      </c>
      <c r="C9" s="398">
        <v>34342865.866900004</v>
      </c>
      <c r="D9" s="398"/>
      <c r="E9" s="398">
        <f>C9-D9</f>
        <v>34342865.866900004</v>
      </c>
      <c r="G9" s="541"/>
      <c r="H9" s="541"/>
      <c r="I9" s="541"/>
    </row>
    <row r="10" spans="1:9" ht="15">
      <c r="A10" s="349">
        <v>1.2</v>
      </c>
      <c r="B10" s="351" t="s">
        <v>563</v>
      </c>
      <c r="C10" s="398">
        <v>271658676.16031379</v>
      </c>
      <c r="D10" s="398"/>
      <c r="E10" s="398">
        <f t="shared" ref="E10:E36" si="0">C10-D10</f>
        <v>271658676.16031379</v>
      </c>
      <c r="G10" s="541"/>
      <c r="H10" s="541"/>
      <c r="I10" s="541"/>
    </row>
    <row r="11" spans="1:9" ht="15">
      <c r="A11" s="349">
        <v>1.3</v>
      </c>
      <c r="B11" s="351" t="s">
        <v>564</v>
      </c>
      <c r="C11" s="398">
        <v>480397767.76496583</v>
      </c>
      <c r="D11" s="398"/>
      <c r="E11" s="398">
        <f t="shared" si="0"/>
        <v>480397767.76496583</v>
      </c>
      <c r="G11" s="541"/>
      <c r="H11" s="541"/>
      <c r="I11" s="541"/>
    </row>
    <row r="12" spans="1:9" ht="15">
      <c r="A12" s="349">
        <v>2</v>
      </c>
      <c r="B12" s="352" t="s">
        <v>565</v>
      </c>
      <c r="C12" s="398">
        <v>0</v>
      </c>
      <c r="D12" s="398"/>
      <c r="E12" s="398">
        <f t="shared" si="0"/>
        <v>0</v>
      </c>
      <c r="G12" s="541"/>
      <c r="H12" s="541"/>
      <c r="I12" s="541"/>
    </row>
    <row r="13" spans="1:9" ht="15">
      <c r="A13" s="349">
        <v>2.1</v>
      </c>
      <c r="B13" s="353" t="s">
        <v>566</v>
      </c>
      <c r="C13" s="399">
        <v>0</v>
      </c>
      <c r="D13" s="399"/>
      <c r="E13" s="398">
        <f t="shared" si="0"/>
        <v>0</v>
      </c>
      <c r="G13" s="541"/>
      <c r="H13" s="541"/>
      <c r="I13" s="541"/>
    </row>
    <row r="14" spans="1:9" ht="21">
      <c r="A14" s="349">
        <v>3</v>
      </c>
      <c r="B14" s="354" t="s">
        <v>567</v>
      </c>
      <c r="C14" s="399">
        <v>0</v>
      </c>
      <c r="D14" s="399"/>
      <c r="E14" s="398">
        <f t="shared" si="0"/>
        <v>0</v>
      </c>
      <c r="G14" s="541"/>
      <c r="H14" s="541"/>
      <c r="I14" s="541"/>
    </row>
    <row r="15" spans="1:9" ht="21">
      <c r="A15" s="349">
        <v>4</v>
      </c>
      <c r="B15" s="355" t="s">
        <v>568</v>
      </c>
      <c r="C15" s="399">
        <v>0</v>
      </c>
      <c r="D15" s="399"/>
      <c r="E15" s="398">
        <f t="shared" si="0"/>
        <v>0</v>
      </c>
      <c r="G15" s="541"/>
      <c r="H15" s="541"/>
      <c r="I15" s="541"/>
    </row>
    <row r="16" spans="1:9" ht="21">
      <c r="A16" s="349">
        <v>5</v>
      </c>
      <c r="B16" s="356" t="s">
        <v>569</v>
      </c>
      <c r="C16" s="399">
        <f>SUM(C17:C19)</f>
        <v>7366984.9400000004</v>
      </c>
      <c r="D16" s="399">
        <f>SUM(D17:D19)</f>
        <v>3769.7642761884999</v>
      </c>
      <c r="E16" s="399">
        <f>SUM(E17:E19)</f>
        <v>7363215.1757238116</v>
      </c>
      <c r="G16" s="541"/>
      <c r="H16" s="541"/>
      <c r="I16" s="541"/>
    </row>
    <row r="17" spans="1:9" ht="15">
      <c r="A17" s="349">
        <v>5.0999999999999996</v>
      </c>
      <c r="B17" s="357" t="s">
        <v>570</v>
      </c>
      <c r="C17" s="399">
        <v>168050</v>
      </c>
      <c r="D17" s="399"/>
      <c r="E17" s="398">
        <f t="shared" si="0"/>
        <v>168050</v>
      </c>
      <c r="G17" s="541"/>
      <c r="H17" s="541"/>
      <c r="I17" s="541"/>
    </row>
    <row r="18" spans="1:9" ht="15">
      <c r="A18" s="349">
        <v>5.2</v>
      </c>
      <c r="B18" s="357" t="s">
        <v>571</v>
      </c>
      <c r="C18" s="399">
        <v>7198934.9400000004</v>
      </c>
      <c r="D18" s="399">
        <v>3769.7642761884999</v>
      </c>
      <c r="E18" s="398">
        <f t="shared" si="0"/>
        <v>7195165.1757238116</v>
      </c>
      <c r="G18" s="541"/>
      <c r="H18" s="541"/>
      <c r="I18" s="541"/>
    </row>
    <row r="19" spans="1:9" ht="15">
      <c r="A19" s="349">
        <v>5.3</v>
      </c>
      <c r="B19" s="358" t="s">
        <v>572</v>
      </c>
      <c r="C19" s="399">
        <v>0</v>
      </c>
      <c r="D19" s="399"/>
      <c r="E19" s="398">
        <f t="shared" si="0"/>
        <v>0</v>
      </c>
      <c r="G19" s="541"/>
      <c r="H19" s="541"/>
      <c r="I19" s="541"/>
    </row>
    <row r="20" spans="1:9" ht="15">
      <c r="A20" s="349">
        <v>6</v>
      </c>
      <c r="B20" s="354" t="s">
        <v>573</v>
      </c>
      <c r="C20" s="399">
        <f>SUM(C21:C22)</f>
        <v>848276631.5828234</v>
      </c>
      <c r="D20" s="399">
        <f>SUM(D21:D22)</f>
        <v>0</v>
      </c>
      <c r="E20" s="399">
        <f>SUM(E21:E22)</f>
        <v>848276631.5828234</v>
      </c>
      <c r="G20" s="541"/>
      <c r="H20" s="541"/>
      <c r="I20" s="541"/>
    </row>
    <row r="21" spans="1:9" ht="15">
      <c r="A21" s="349">
        <v>6.1</v>
      </c>
      <c r="B21" s="357" t="s">
        <v>571</v>
      </c>
      <c r="C21" s="399">
        <v>50237085.773015566</v>
      </c>
      <c r="D21" s="399"/>
      <c r="E21" s="398">
        <f t="shared" si="0"/>
        <v>50237085.773015566</v>
      </c>
      <c r="G21" s="541"/>
      <c r="H21" s="541"/>
      <c r="I21" s="541"/>
    </row>
    <row r="22" spans="1:9" ht="15">
      <c r="A22" s="349">
        <v>6.2</v>
      </c>
      <c r="B22" s="358" t="s">
        <v>572</v>
      </c>
      <c r="C22" s="399">
        <v>798039545.80980778</v>
      </c>
      <c r="D22" s="399"/>
      <c r="E22" s="398">
        <f t="shared" si="0"/>
        <v>798039545.80980778</v>
      </c>
      <c r="G22" s="541"/>
      <c r="H22" s="541"/>
      <c r="I22" s="541"/>
    </row>
    <row r="23" spans="1:9" ht="21">
      <c r="A23" s="349">
        <v>7</v>
      </c>
      <c r="B23" s="352" t="s">
        <v>574</v>
      </c>
      <c r="C23" s="399">
        <v>9372300</v>
      </c>
      <c r="D23" s="399"/>
      <c r="E23" s="398">
        <f t="shared" si="0"/>
        <v>9372300</v>
      </c>
      <c r="G23" s="541"/>
      <c r="H23" s="541"/>
      <c r="I23" s="541"/>
    </row>
    <row r="24" spans="1:9" ht="21">
      <c r="A24" s="349">
        <v>8</v>
      </c>
      <c r="B24" s="359" t="s">
        <v>575</v>
      </c>
      <c r="C24" s="399">
        <v>105878857.28584003</v>
      </c>
      <c r="D24" s="399"/>
      <c r="E24" s="398">
        <f t="shared" si="0"/>
        <v>105878857.28584003</v>
      </c>
      <c r="G24" s="541"/>
      <c r="H24" s="541"/>
      <c r="I24" s="541"/>
    </row>
    <row r="25" spans="1:9" ht="15">
      <c r="A25" s="349">
        <v>9</v>
      </c>
      <c r="B25" s="355" t="s">
        <v>576</v>
      </c>
      <c r="C25" s="399">
        <f>SUM(C26:C27)</f>
        <v>14436793.080759324</v>
      </c>
      <c r="D25" s="399">
        <f>SUM(D26:D27)</f>
        <v>0</v>
      </c>
      <c r="E25" s="399">
        <f>SUM(E26:E27)</f>
        <v>14436793.080759324</v>
      </c>
      <c r="G25" s="541"/>
      <c r="H25" s="541"/>
      <c r="I25" s="541"/>
    </row>
    <row r="26" spans="1:9" ht="15">
      <c r="A26" s="349">
        <v>9.1</v>
      </c>
      <c r="B26" s="357" t="s">
        <v>577</v>
      </c>
      <c r="C26" s="399">
        <v>14436793.080759324</v>
      </c>
      <c r="D26" s="399"/>
      <c r="E26" s="398">
        <f t="shared" si="0"/>
        <v>14436793.080759324</v>
      </c>
      <c r="G26" s="541"/>
      <c r="H26" s="541"/>
      <c r="I26" s="541"/>
    </row>
    <row r="27" spans="1:9" ht="15">
      <c r="A27" s="349">
        <v>9.1999999999999993</v>
      </c>
      <c r="B27" s="357" t="s">
        <v>578</v>
      </c>
      <c r="C27" s="399">
        <v>0</v>
      </c>
      <c r="D27" s="399"/>
      <c r="E27" s="398">
        <f t="shared" si="0"/>
        <v>0</v>
      </c>
      <c r="G27" s="541"/>
      <c r="H27" s="541"/>
      <c r="I27" s="541"/>
    </row>
    <row r="28" spans="1:9" ht="15">
      <c r="A28" s="349">
        <v>10</v>
      </c>
      <c r="B28" s="355" t="s">
        <v>579</v>
      </c>
      <c r="C28" s="399">
        <f>SUM(C29:C30)</f>
        <v>5155515.6399999997</v>
      </c>
      <c r="D28" s="399">
        <f>SUM(D29:D30)</f>
        <v>5155515.6399999997</v>
      </c>
      <c r="E28" s="399">
        <f>SUM(E29:E30)</f>
        <v>0</v>
      </c>
      <c r="G28" s="541"/>
      <c r="H28" s="541"/>
      <c r="I28" s="541"/>
    </row>
    <row r="29" spans="1:9" ht="15">
      <c r="A29" s="349">
        <v>10.1</v>
      </c>
      <c r="B29" s="357" t="s">
        <v>580</v>
      </c>
      <c r="C29" s="399">
        <v>0</v>
      </c>
      <c r="D29" s="399"/>
      <c r="E29" s="398">
        <f t="shared" si="0"/>
        <v>0</v>
      </c>
      <c r="G29" s="541"/>
      <c r="H29" s="541"/>
      <c r="I29" s="541"/>
    </row>
    <row r="30" spans="1:9" ht="15">
      <c r="A30" s="349">
        <v>10.199999999999999</v>
      </c>
      <c r="B30" s="357" t="s">
        <v>581</v>
      </c>
      <c r="C30" s="399">
        <v>5155515.6399999997</v>
      </c>
      <c r="D30" s="399">
        <v>5155515.6399999997</v>
      </c>
      <c r="E30" s="398">
        <f t="shared" si="0"/>
        <v>0</v>
      </c>
      <c r="G30" s="541"/>
      <c r="H30" s="541"/>
      <c r="I30" s="541"/>
    </row>
    <row r="31" spans="1:9" ht="15">
      <c r="A31" s="349">
        <v>11</v>
      </c>
      <c r="B31" s="355" t="s">
        <v>582</v>
      </c>
      <c r="C31" s="399">
        <f>SUM(C32:C33)</f>
        <v>0</v>
      </c>
      <c r="D31" s="399">
        <f>SUM(D32:D33)</f>
        <v>0</v>
      </c>
      <c r="E31" s="399">
        <f>SUM(E32:E33)</f>
        <v>0</v>
      </c>
      <c r="G31" s="541"/>
      <c r="H31" s="541"/>
      <c r="I31" s="541"/>
    </row>
    <row r="32" spans="1:9" ht="15">
      <c r="A32" s="349">
        <v>11.1</v>
      </c>
      <c r="B32" s="357" t="s">
        <v>583</v>
      </c>
      <c r="C32" s="399">
        <v>0</v>
      </c>
      <c r="D32" s="399">
        <v>0</v>
      </c>
      <c r="E32" s="398">
        <f t="shared" si="0"/>
        <v>0</v>
      </c>
      <c r="G32" s="541"/>
      <c r="H32" s="541"/>
      <c r="I32" s="541"/>
    </row>
    <row r="33" spans="1:9" ht="15">
      <c r="A33" s="349">
        <v>11.2</v>
      </c>
      <c r="B33" s="357" t="s">
        <v>584</v>
      </c>
      <c r="C33" s="399">
        <v>0</v>
      </c>
      <c r="D33" s="399">
        <v>0</v>
      </c>
      <c r="E33" s="398">
        <f t="shared" si="0"/>
        <v>0</v>
      </c>
      <c r="G33" s="541"/>
      <c r="H33" s="541"/>
      <c r="I33" s="541"/>
    </row>
    <row r="34" spans="1:9" ht="15">
      <c r="A34" s="349">
        <v>13</v>
      </c>
      <c r="B34" s="355" t="s">
        <v>585</v>
      </c>
      <c r="C34" s="399">
        <v>4724386.0993999997</v>
      </c>
      <c r="D34" s="399">
        <v>0</v>
      </c>
      <c r="E34" s="398">
        <f t="shared" si="0"/>
        <v>4724386.0993999997</v>
      </c>
      <c r="G34" s="541"/>
      <c r="H34" s="541"/>
      <c r="I34" s="541"/>
    </row>
    <row r="35" spans="1:9" ht="15">
      <c r="A35" s="349">
        <v>13.1</v>
      </c>
      <c r="B35" s="360" t="s">
        <v>586</v>
      </c>
      <c r="C35" s="399">
        <v>0</v>
      </c>
      <c r="D35" s="399">
        <v>0</v>
      </c>
      <c r="E35" s="398">
        <f t="shared" si="0"/>
        <v>0</v>
      </c>
      <c r="G35" s="541"/>
      <c r="H35" s="541"/>
      <c r="I35" s="541"/>
    </row>
    <row r="36" spans="1:9" ht="15">
      <c r="A36" s="349">
        <v>13.2</v>
      </c>
      <c r="B36" s="360" t="s">
        <v>587</v>
      </c>
      <c r="C36" s="399">
        <v>0</v>
      </c>
      <c r="D36" s="399">
        <v>0</v>
      </c>
      <c r="E36" s="398">
        <f t="shared" si="0"/>
        <v>0</v>
      </c>
      <c r="G36" s="541"/>
      <c r="H36" s="541"/>
      <c r="I36" s="541"/>
    </row>
    <row r="37" spans="1:9" ht="26.25" thickBot="1">
      <c r="A37" s="100"/>
      <c r="B37" s="194" t="s">
        <v>234</v>
      </c>
      <c r="C37" s="144">
        <f>SUM(C8,C12,C14,C15,C16,C20,C23,C24,C25,C28,C31,C34)</f>
        <v>1781610778.4210024</v>
      </c>
      <c r="D37" s="144">
        <f>SUM(D8,D12,D14,D15,D16,D20,D23,D24,D25,D28,D31,D34)</f>
        <v>5159285.4042761885</v>
      </c>
      <c r="E37" s="144">
        <f>SUM(E8,E12,E14,E15,E16,E20,E23,E24,E25,E28,E31,E34)</f>
        <v>1776451493.0167263</v>
      </c>
      <c r="G37" s="541"/>
      <c r="H37" s="541"/>
      <c r="I37" s="541"/>
    </row>
    <row r="38" spans="1:9">
      <c r="A38" s="5"/>
      <c r="B38" s="5"/>
      <c r="C38" s="5"/>
      <c r="D38" s="5"/>
      <c r="E38" s="5"/>
    </row>
    <row r="39" spans="1:9">
      <c r="A39" s="5"/>
      <c r="B39" s="5"/>
      <c r="C39" s="5"/>
      <c r="D39" s="5"/>
      <c r="E39" s="5"/>
    </row>
    <row r="41" spans="1:9" s="4" customFormat="1">
      <c r="B41" s="46"/>
      <c r="F41" s="5"/>
      <c r="G41" s="5"/>
    </row>
    <row r="42" spans="1:9" s="4" customFormat="1">
      <c r="B42" s="46"/>
      <c r="F42" s="5"/>
      <c r="G42" s="5"/>
    </row>
    <row r="43" spans="1:9" s="4" customFormat="1">
      <c r="B43" s="46"/>
      <c r="F43" s="5"/>
      <c r="G43" s="5"/>
    </row>
    <row r="44" spans="1:9" s="4" customFormat="1">
      <c r="B44" s="46"/>
      <c r="F44" s="5"/>
      <c r="G44" s="5"/>
    </row>
    <row r="45" spans="1:9" s="4" customFormat="1">
      <c r="B45" s="46"/>
      <c r="F45" s="5"/>
      <c r="G45" s="5"/>
    </row>
    <row r="46" spans="1:9" s="4" customFormat="1">
      <c r="B46" s="46"/>
      <c r="F46" s="5"/>
      <c r="G46" s="5"/>
    </row>
    <row r="47" spans="1:9" s="4" customFormat="1">
      <c r="B47" s="46"/>
      <c r="F47" s="5"/>
      <c r="G47" s="5"/>
    </row>
    <row r="48" spans="1:9" s="4" customFormat="1">
      <c r="B48" s="46"/>
      <c r="F48" s="5"/>
      <c r="G48" s="5"/>
    </row>
    <row r="49" spans="2:7" s="4" customFormat="1">
      <c r="B49" s="46"/>
      <c r="F49" s="5"/>
      <c r="G49" s="5"/>
    </row>
    <row r="50" spans="2:7" s="4" customFormat="1">
      <c r="B50" s="46"/>
      <c r="F50" s="5"/>
      <c r="G50" s="5"/>
    </row>
    <row r="51" spans="2:7" s="4" customFormat="1">
      <c r="B51" s="46"/>
      <c r="F51" s="5"/>
      <c r="G51" s="5"/>
    </row>
    <row r="52" spans="2:7" s="4" customFormat="1">
      <c r="B52" s="46"/>
      <c r="F52" s="5"/>
      <c r="G52" s="5"/>
    </row>
    <row r="53" spans="2:7" s="4" customFormat="1">
      <c r="B53" s="46"/>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90" zoomScaleNormal="9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640">
        <f>'1. key ratios '!B2</f>
        <v>45199</v>
      </c>
      <c r="C2" s="4"/>
      <c r="D2" s="4"/>
      <c r="E2" s="4"/>
      <c r="F2" s="4"/>
    </row>
    <row r="3" spans="1:6" s="2" customFormat="1" ht="15.75" customHeight="1">
      <c r="C3" s="4"/>
      <c r="D3" s="4"/>
      <c r="E3" s="4"/>
      <c r="F3" s="4"/>
    </row>
    <row r="4" spans="1:6" s="2" customFormat="1" ht="13.5" thickBot="1">
      <c r="A4" s="2" t="s">
        <v>46</v>
      </c>
      <c r="B4" s="195" t="s">
        <v>554</v>
      </c>
      <c r="C4" s="42" t="s">
        <v>35</v>
      </c>
      <c r="D4" s="4"/>
      <c r="E4" s="4"/>
      <c r="F4" s="4"/>
    </row>
    <row r="5" spans="1:6">
      <c r="A5" s="148">
        <v>1</v>
      </c>
      <c r="B5" s="196" t="s">
        <v>556</v>
      </c>
      <c r="C5" s="149">
        <f>'7. LI1 '!E37</f>
        <v>1776451493.0167263</v>
      </c>
      <c r="D5" s="132"/>
    </row>
    <row r="6" spans="1:6">
      <c r="A6" s="47">
        <v>2.1</v>
      </c>
      <c r="B6" s="98" t="s">
        <v>214</v>
      </c>
      <c r="C6" s="92">
        <v>111982284.72556899</v>
      </c>
      <c r="D6" s="132"/>
    </row>
    <row r="7" spans="1:6" s="28" customFormat="1" outlineLevel="1">
      <c r="A7" s="23">
        <v>2.2000000000000002</v>
      </c>
      <c r="B7" s="24" t="s">
        <v>215</v>
      </c>
      <c r="C7" s="542">
        <v>0</v>
      </c>
      <c r="D7" s="132"/>
    </row>
    <row r="8" spans="1:6" s="28" customFormat="1">
      <c r="A8" s="23">
        <v>3</v>
      </c>
      <c r="B8" s="146" t="s">
        <v>555</v>
      </c>
      <c r="C8" s="151">
        <f>SUM(C5:C7)</f>
        <v>1888433777.7422953</v>
      </c>
      <c r="D8" s="132"/>
    </row>
    <row r="9" spans="1:6">
      <c r="A9" s="47">
        <v>4</v>
      </c>
      <c r="B9" s="48" t="s">
        <v>48</v>
      </c>
      <c r="C9" s="92"/>
      <c r="D9" s="132"/>
    </row>
    <row r="10" spans="1:6" s="28" customFormat="1" outlineLevel="1">
      <c r="A10" s="23">
        <v>5.0999999999999996</v>
      </c>
      <c r="B10" s="24" t="s">
        <v>216</v>
      </c>
      <c r="C10" s="666">
        <v>-51027170.094403371</v>
      </c>
      <c r="D10" s="132"/>
    </row>
    <row r="11" spans="1:6" s="28" customFormat="1" outlineLevel="1">
      <c r="A11" s="23">
        <v>5.2</v>
      </c>
      <c r="B11" s="24" t="s">
        <v>217</v>
      </c>
      <c r="C11" s="542">
        <v>0</v>
      </c>
      <c r="D11" s="132"/>
    </row>
    <row r="12" spans="1:6" s="28" customFormat="1">
      <c r="A12" s="23">
        <v>6</v>
      </c>
      <c r="B12" s="145" t="s">
        <v>359</v>
      </c>
      <c r="C12" s="150"/>
      <c r="D12" s="132"/>
    </row>
    <row r="13" spans="1:6" s="28" customFormat="1" ht="13.5" thickBot="1">
      <c r="A13" s="25">
        <v>7</v>
      </c>
      <c r="B13" s="147" t="s">
        <v>177</v>
      </c>
      <c r="C13" s="152">
        <f>SUM(C8:C12)</f>
        <v>1837406607.647892</v>
      </c>
      <c r="D13" s="132"/>
    </row>
    <row r="15" spans="1:6" ht="25.5">
      <c r="B15" s="28" t="s">
        <v>360</v>
      </c>
    </row>
    <row r="17" spans="1:2" ht="15">
      <c r="A17" s="159"/>
      <c r="B17" s="160"/>
    </row>
    <row r="18" spans="1:2" ht="15">
      <c r="A18" s="164"/>
      <c r="B18" s="165"/>
    </row>
    <row r="19" spans="1:2">
      <c r="A19" s="166"/>
      <c r="B19" s="161"/>
    </row>
    <row r="20" spans="1:2">
      <c r="A20" s="167"/>
      <c r="B20" s="162"/>
    </row>
    <row r="21" spans="1:2">
      <c r="A21" s="167"/>
      <c r="B21" s="165"/>
    </row>
    <row r="22" spans="1:2">
      <c r="A22" s="166"/>
      <c r="B22" s="163"/>
    </row>
    <row r="23" spans="1:2">
      <c r="A23" s="167"/>
      <c r="B23" s="162"/>
    </row>
    <row r="24" spans="1:2">
      <c r="A24" s="167"/>
      <c r="B24" s="162"/>
    </row>
    <row r="25" spans="1:2">
      <c r="A25" s="167"/>
      <c r="B25" s="168"/>
    </row>
    <row r="26" spans="1:2">
      <c r="A26" s="167"/>
      <c r="B26" s="165"/>
    </row>
    <row r="27" spans="1:2">
      <c r="B27" s="46"/>
    </row>
    <row r="28" spans="1:2">
      <c r="B28" s="46"/>
    </row>
    <row r="29" spans="1:2">
      <c r="B29" s="46"/>
    </row>
    <row r="30" spans="1:2">
      <c r="B30" s="46"/>
    </row>
    <row r="31" spans="1:2">
      <c r="B31" s="46"/>
    </row>
    <row r="32" spans="1:2">
      <c r="B32" s="46"/>
    </row>
    <row r="33" spans="2:2">
      <c r="B33" s="46"/>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2023-12-28T07:36:50Z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