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583B3DED-DB5C-4D03-8EF2-B1112AC40C81}" xr6:coauthVersionLast="47" xr6:coauthVersionMax="47" xr10:uidLastSave="{00000000-0000-0000-0000-000000000000}"/>
  <bookViews>
    <workbookView xWindow="28680" yWindow="-120" windowWidth="29040" windowHeight="1599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9" l="1"/>
  <c r="C43" i="89"/>
  <c r="C52" i="89" s="1"/>
  <c r="C35" i="89"/>
  <c r="C31" i="89"/>
  <c r="C30" i="89" s="1"/>
  <c r="C41" i="89" s="1"/>
  <c r="C12" i="89"/>
  <c r="C6" i="89"/>
  <c r="C28" i="89" s="1"/>
  <c r="D61" i="85"/>
  <c r="C61" i="85"/>
  <c r="D53" i="85"/>
  <c r="C53" i="85"/>
  <c r="D45" i="85"/>
  <c r="D54" i="85" s="1"/>
  <c r="C45" i="85"/>
  <c r="C54" i="85" s="1"/>
  <c r="D34" i="85"/>
  <c r="C34" i="85"/>
  <c r="D30" i="85"/>
  <c r="C30" i="85"/>
  <c r="D22" i="85"/>
  <c r="D31" i="85" s="1"/>
  <c r="C22" i="85"/>
  <c r="C31" i="85" s="1"/>
  <c r="C56" i="85" s="1"/>
  <c r="C63" i="85" s="1"/>
  <c r="C65" i="85" s="1"/>
  <c r="C67" i="85" s="1"/>
  <c r="D9" i="85"/>
  <c r="C9" i="85"/>
  <c r="D41" i="83"/>
  <c r="C41" i="83"/>
  <c r="D31" i="83"/>
  <c r="C31" i="83"/>
  <c r="D20" i="83"/>
  <c r="C20" i="83"/>
  <c r="D14" i="83"/>
  <c r="C14" i="83"/>
  <c r="C29" i="69"/>
  <c r="C27" i="69"/>
  <c r="C20" i="69"/>
  <c r="C53" i="89" l="1"/>
  <c r="D56" i="85"/>
  <c r="D63" i="85" s="1"/>
  <c r="D65" i="85" s="1"/>
  <c r="D67" i="85" s="1"/>
  <c r="C7" i="101"/>
  <c r="U22" i="103"/>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B2" i="97"/>
  <c r="G37" i="97"/>
  <c r="H8" i="91"/>
  <c r="H9" i="91"/>
  <c r="H10" i="91"/>
  <c r="H11" i="91"/>
  <c r="H12" i="91"/>
  <c r="H13" i="91"/>
  <c r="H14" i="91"/>
  <c r="H15" i="91"/>
  <c r="H16" i="91"/>
  <c r="H17" i="91"/>
  <c r="H18" i="91"/>
  <c r="H19" i="91"/>
  <c r="H20" i="91"/>
  <c r="H21" i="91"/>
  <c r="C22" i="91"/>
  <c r="D22" i="91"/>
  <c r="E22" i="91"/>
  <c r="C10" i="73" s="1"/>
  <c r="F22" i="91"/>
  <c r="G22" i="91"/>
  <c r="G39" i="97" l="1"/>
  <c r="C38" i="95"/>
  <c r="H22" i="91"/>
  <c r="C19" i="94" l="1"/>
  <c r="C20" i="94"/>
  <c r="C21" i="94"/>
  <c r="G6" i="86" l="1"/>
  <c r="G13" i="86" s="1"/>
  <c r="F6" i="86"/>
  <c r="F13" i="86" s="1"/>
  <c r="E6" i="86"/>
  <c r="E13" i="86" s="1"/>
  <c r="D6" i="86"/>
  <c r="D13" i="86" s="1"/>
  <c r="C6" i="86"/>
  <c r="C13" i="86" s="1"/>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E45" i="75" l="1"/>
  <c r="H66" i="85"/>
  <c r="E66" i="85"/>
  <c r="H64" i="85"/>
  <c r="E64" i="85"/>
  <c r="G61" i="85"/>
  <c r="F61" i="85"/>
  <c r="H61" i="85" s="1"/>
  <c r="E61" i="85"/>
  <c r="H60" i="85"/>
  <c r="E60" i="85"/>
  <c r="H59" i="85"/>
  <c r="E59" i="85"/>
  <c r="H58" i="85"/>
  <c r="E58" i="85"/>
  <c r="G53" i="85"/>
  <c r="H53" i="85" s="1"/>
  <c r="F53" i="85"/>
  <c r="E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G30" i="85"/>
  <c r="F30" i="85"/>
  <c r="H30" i="85" s="1"/>
  <c r="E30" i="85"/>
  <c r="H29" i="85"/>
  <c r="E29" i="85"/>
  <c r="H28" i="85"/>
  <c r="E28" i="85"/>
  <c r="H27" i="85"/>
  <c r="E27" i="85"/>
  <c r="H26" i="85"/>
  <c r="E26" i="85"/>
  <c r="H25" i="85"/>
  <c r="E25" i="85"/>
  <c r="H24" i="85"/>
  <c r="E24" i="85"/>
  <c r="G22" i="85"/>
  <c r="G31" i="85" s="1"/>
  <c r="H21" i="85"/>
  <c r="E21" i="85"/>
  <c r="H20" i="85"/>
  <c r="E20" i="85"/>
  <c r="H19" i="85"/>
  <c r="E19" i="85"/>
  <c r="H18" i="85"/>
  <c r="E18" i="85"/>
  <c r="H17" i="85"/>
  <c r="E17" i="85"/>
  <c r="H16" i="85"/>
  <c r="E16" i="85"/>
  <c r="H15" i="85"/>
  <c r="E15" i="85"/>
  <c r="H14" i="85"/>
  <c r="E14" i="85"/>
  <c r="H13" i="85"/>
  <c r="E13" i="85"/>
  <c r="H12" i="85"/>
  <c r="E12" i="85"/>
  <c r="H11" i="85"/>
  <c r="E11" i="85"/>
  <c r="H10" i="85"/>
  <c r="E10" i="85"/>
  <c r="G9" i="85"/>
  <c r="F9" i="85"/>
  <c r="F22" i="85" s="1"/>
  <c r="E9" i="85"/>
  <c r="H8" i="85"/>
  <c r="E8" i="85"/>
  <c r="E34" i="85" l="1"/>
  <c r="G56" i="85"/>
  <c r="G63" i="85" s="1"/>
  <c r="G65" i="85" s="1"/>
  <c r="G67" i="85" s="1"/>
  <c r="H9" i="85"/>
  <c r="E22" i="85"/>
  <c r="F31" i="85"/>
  <c r="H22" i="85"/>
  <c r="F54" i="85"/>
  <c r="H54" i="85" s="1"/>
  <c r="H45" i="85"/>
  <c r="E54" i="85"/>
  <c r="H34" i="85"/>
  <c r="E45" i="85" l="1"/>
  <c r="E31" i="85"/>
  <c r="F56" i="85"/>
  <c r="H31" i="85"/>
  <c r="F63" i="85" l="1"/>
  <c r="H56" i="85"/>
  <c r="E56" i="85"/>
  <c r="E63" i="85" l="1"/>
  <c r="F65" i="85"/>
  <c r="H63" i="85"/>
  <c r="E65" i="85" l="1"/>
  <c r="E67" i="85"/>
  <c r="F67" i="85"/>
  <c r="H67" i="85" s="1"/>
  <c r="H65" i="85"/>
  <c r="H40" i="83" l="1"/>
  <c r="E40" i="83"/>
  <c r="H39" i="83"/>
  <c r="E39" i="83"/>
  <c r="C54" i="69" s="1"/>
  <c r="H38" i="83"/>
  <c r="E38" i="83"/>
  <c r="C53" i="69" s="1"/>
  <c r="H37" i="83"/>
  <c r="E37" i="83"/>
  <c r="C50" i="69" s="1"/>
  <c r="H36" i="83"/>
  <c r="E36" i="83"/>
  <c r="C49" i="69" s="1"/>
  <c r="H35" i="83"/>
  <c r="E35" i="83"/>
  <c r="C48" i="69" s="1"/>
  <c r="H34" i="83"/>
  <c r="E34" i="83"/>
  <c r="C47" i="69" s="1"/>
  <c r="H33" i="83"/>
  <c r="E33" i="83"/>
  <c r="C46" i="69" s="1"/>
  <c r="G31" i="83"/>
  <c r="G41" i="83" s="1"/>
  <c r="F31" i="83"/>
  <c r="H31" i="83" s="1"/>
  <c r="E41" i="83"/>
  <c r="H30" i="83"/>
  <c r="E30" i="83"/>
  <c r="C43" i="69" s="1"/>
  <c r="C44" i="69" s="1"/>
  <c r="H29" i="83"/>
  <c r="E29" i="83"/>
  <c r="C41" i="69" s="1"/>
  <c r="H28" i="83"/>
  <c r="E28" i="83"/>
  <c r="C40" i="69" s="1"/>
  <c r="H27" i="83"/>
  <c r="E27" i="83"/>
  <c r="C39" i="69" s="1"/>
  <c r="H26" i="83"/>
  <c r="E26" i="83"/>
  <c r="C38" i="69" s="1"/>
  <c r="H25" i="83"/>
  <c r="E25" i="83"/>
  <c r="C37" i="69" s="1"/>
  <c r="H24" i="83"/>
  <c r="E24" i="83"/>
  <c r="C36" i="69" s="1"/>
  <c r="H23" i="83"/>
  <c r="E23" i="83"/>
  <c r="C35" i="69" s="1"/>
  <c r="H22" i="83"/>
  <c r="E22" i="83"/>
  <c r="C34" i="69" s="1"/>
  <c r="H19" i="83"/>
  <c r="E19" i="83"/>
  <c r="C28" i="69" s="1"/>
  <c r="C32" i="69" s="1"/>
  <c r="H18" i="83"/>
  <c r="E18" i="83"/>
  <c r="C26" i="69" s="1"/>
  <c r="H17" i="83"/>
  <c r="E17" i="83"/>
  <c r="H16" i="83"/>
  <c r="E16" i="83"/>
  <c r="C19" i="69" s="1"/>
  <c r="H15" i="83"/>
  <c r="E15" i="83"/>
  <c r="C18" i="69" s="1"/>
  <c r="G14" i="83"/>
  <c r="G20" i="83" s="1"/>
  <c r="F14" i="83"/>
  <c r="E14" i="83"/>
  <c r="H13" i="83"/>
  <c r="E13" i="83"/>
  <c r="C14" i="69" s="1"/>
  <c r="H12" i="83"/>
  <c r="E12" i="83"/>
  <c r="C13" i="69" s="1"/>
  <c r="C17" i="69" s="1"/>
  <c r="H11" i="83"/>
  <c r="E11" i="83"/>
  <c r="C10" i="69" s="1"/>
  <c r="C12" i="69" s="1"/>
  <c r="H10" i="83"/>
  <c r="E10" i="83"/>
  <c r="C9" i="69" s="1"/>
  <c r="H9" i="83"/>
  <c r="E9" i="83"/>
  <c r="C8" i="69" s="1"/>
  <c r="H8" i="83"/>
  <c r="E8" i="83"/>
  <c r="C7" i="69" s="1"/>
  <c r="H7" i="83"/>
  <c r="E7" i="83"/>
  <c r="C6" i="69" s="1"/>
  <c r="C45" i="69" l="1"/>
  <c r="C33" i="69"/>
  <c r="H14" i="83"/>
  <c r="C55" i="69"/>
  <c r="F41" i="83"/>
  <c r="H41" i="83" s="1"/>
  <c r="E20" i="83"/>
  <c r="F20" i="83"/>
  <c r="H20" i="83" s="1"/>
  <c r="E31" i="83"/>
  <c r="C19" i="102" l="1"/>
  <c r="D12" i="101"/>
  <c r="D19" i="101" s="1"/>
  <c r="C12" i="101"/>
  <c r="C19" i="101"/>
  <c r="I23" i="99"/>
  <c r="I22" i="99"/>
  <c r="H21" i="99"/>
  <c r="F21" i="99"/>
  <c r="E21" i="99"/>
  <c r="D21" i="99"/>
  <c r="C21" i="99"/>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D20" i="88"/>
  <c r="D19" i="88"/>
  <c r="C18" i="88"/>
  <c r="E18" i="88" s="1"/>
  <c r="C16" i="88"/>
  <c r="E16" i="88" s="1"/>
  <c r="C15" i="88"/>
  <c r="C11" i="88"/>
  <c r="E11" i="88" s="1"/>
  <c r="C8" i="88"/>
  <c r="E8" i="88" s="1"/>
  <c r="H53" i="75"/>
  <c r="E53" i="75"/>
  <c r="H7" i="75"/>
  <c r="E7" i="75"/>
  <c r="D12" i="88"/>
  <c r="C20" i="88"/>
  <c r="C14" i="88"/>
  <c r="E14" i="88" s="1"/>
  <c r="C12" i="88"/>
  <c r="I21" i="99" l="1"/>
  <c r="E12" i="88"/>
  <c r="C9" i="88"/>
  <c r="E9" i="88" s="1"/>
  <c r="H22" i="98"/>
  <c r="C10" i="88"/>
  <c r="E10" i="88" s="1"/>
  <c r="C17" i="88"/>
  <c r="E17" i="88" s="1"/>
  <c r="C19" i="88"/>
  <c r="E19" i="88" s="1"/>
  <c r="C13" i="88"/>
  <c r="E13" i="88" s="1"/>
  <c r="E15" i="88" s="1"/>
  <c r="D21" i="88"/>
  <c r="E20" i="88"/>
  <c r="C21" i="88" l="1"/>
  <c r="E21" i="88"/>
  <c r="S21" i="90" l="1"/>
  <c r="S20" i="90"/>
  <c r="S19" i="90"/>
  <c r="S18" i="90"/>
  <c r="S17" i="90"/>
  <c r="S16" i="90"/>
  <c r="S15" i="90"/>
  <c r="S14" i="90"/>
  <c r="S13" i="90"/>
  <c r="S12" i="90"/>
  <c r="S11" i="90"/>
  <c r="S10" i="90"/>
  <c r="S9" i="90"/>
  <c r="S8" i="90"/>
  <c r="N33" i="105" l="1"/>
  <c r="M33" i="105"/>
  <c r="L33" i="105"/>
  <c r="K33" i="105"/>
  <c r="J33" i="105"/>
  <c r="I33" i="105"/>
  <c r="H33" i="105"/>
  <c r="G33" i="105"/>
  <c r="F33" i="105"/>
  <c r="E33" i="105"/>
  <c r="D33" i="105"/>
  <c r="C33" i="105"/>
  <c r="B2" i="107" l="1"/>
  <c r="B2" i="75" l="1"/>
  <c r="B2" i="95" l="1"/>
  <c r="B2" i="92"/>
  <c r="B2" i="93"/>
  <c r="B2" i="91"/>
  <c r="B2" i="64"/>
  <c r="B2" i="90"/>
  <c r="B2" i="69"/>
  <c r="B2" i="94"/>
  <c r="B2" i="89"/>
  <c r="B2" i="73"/>
  <c r="B2" i="88"/>
  <c r="B2" i="52"/>
  <c r="B2" i="86"/>
  <c r="H34" i="100" l="1"/>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K23" i="93"/>
  <c r="J23" i="93"/>
  <c r="I23" i="93"/>
  <c r="H23" i="93"/>
  <c r="G23" i="93"/>
  <c r="F23" i="93"/>
  <c r="K24" i="93"/>
  <c r="J24" i="93"/>
  <c r="I24" i="93"/>
  <c r="H24" i="93"/>
  <c r="G24" i="93"/>
  <c r="F24" i="93"/>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S22" i="90"/>
  <c r="R22" i="90"/>
  <c r="Q22" i="90"/>
  <c r="P22" i="90"/>
  <c r="O22" i="90"/>
  <c r="N22" i="90"/>
  <c r="M22" i="90"/>
  <c r="L22" i="90"/>
  <c r="K22" i="90"/>
  <c r="J22" i="90"/>
  <c r="I22" i="90"/>
  <c r="H22" i="90"/>
  <c r="G22" i="90"/>
  <c r="F22" i="90"/>
  <c r="E22" i="90"/>
  <c r="D22" i="90"/>
  <c r="C22" i="90"/>
  <c r="B2" i="85"/>
  <c r="D21" i="94" l="1"/>
  <c r="G25" i="93"/>
  <c r="H25" i="93"/>
  <c r="I25" i="93"/>
  <c r="J25" i="93"/>
  <c r="D19" i="94"/>
  <c r="K25" i="93"/>
  <c r="V21" i="64"/>
  <c r="D16" i="94"/>
  <c r="D8" i="94"/>
  <c r="D7" i="94"/>
  <c r="D15" i="94"/>
  <c r="D12" i="94"/>
  <c r="D17" i="94"/>
  <c r="D13" i="94"/>
  <c r="D11" i="94"/>
  <c r="D9" i="94"/>
  <c r="D20" i="94"/>
  <c r="F25" i="93"/>
  <c r="B2" i="106" l="1"/>
  <c r="B2" i="105"/>
  <c r="B2" i="104"/>
  <c r="B2" i="103"/>
  <c r="B2" i="102"/>
  <c r="B2" i="101"/>
  <c r="B2" i="100"/>
  <c r="B2" i="99"/>
  <c r="B2" i="98"/>
  <c r="B1" i="97" l="1"/>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B1" i="107" l="1"/>
  <c r="B1" i="98"/>
  <c r="B1" i="106"/>
  <c r="B1" i="100"/>
  <c r="B1" i="105"/>
  <c r="B1" i="99"/>
  <c r="B1" i="103"/>
  <c r="B1" i="104"/>
  <c r="B1" i="102"/>
  <c r="B1" i="101"/>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K7" i="92"/>
  <c r="J7" i="92"/>
  <c r="I7" i="92"/>
  <c r="H7" i="92"/>
  <c r="H21" i="92" s="1"/>
  <c r="G7" i="92"/>
  <c r="G21" i="92" s="1"/>
  <c r="F7" i="92"/>
  <c r="C7" i="92"/>
  <c r="F21" i="92" l="1"/>
  <c r="L21" i="92"/>
  <c r="K21" i="92"/>
  <c r="E14" i="92"/>
  <c r="N14" i="92"/>
  <c r="J21" i="92"/>
  <c r="E7" i="92"/>
  <c r="I21" i="92"/>
  <c r="M21" i="92"/>
  <c r="C21" i="92"/>
  <c r="N7" i="92"/>
  <c r="N21" i="92" l="1"/>
  <c r="E21" i="92"/>
  <c r="C5" i="73"/>
  <c r="C8" i="73" l="1"/>
  <c r="C13" i="73" s="1"/>
</calcChain>
</file>

<file path=xl/sharedStrings.xml><?xml version="1.0" encoding="utf-8"?>
<sst xmlns="http://schemas.openxmlformats.org/spreadsheetml/2006/main" count="1197" uniqueCount="783">
  <si>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</si>
  <si>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</si>
  <si>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</si>
  <si>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</si>
  <si>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</si>
  <si>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</si>
  <si>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</si>
  <si>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</si>
  <si>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</si>
  <si>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</si>
  <si>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</si>
  <si>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</si>
  <si>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</si>
  <si>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</si>
  <si>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</si>
  <si>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</si>
  <si>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</si>
  <si>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</si>
  <si>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</si>
  <si>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</si>
  <si>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</si>
  <si>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</si>
  <si>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</si>
  <si>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</si>
  <si>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</si>
  <si>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</si>
  <si>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</si>
  <si>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</si>
  <si>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</si>
  <si>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</si>
  <si>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</si>
  <si>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</si>
  <si>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</si>
  <si>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</si>
  <si>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</si>
  <si>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</si>
  <si>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</si>
  <si>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</si>
  <si>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</si>
  <si>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</si>
  <si>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</si>
  <si>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</si>
  <si>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</si>
  <si>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</si>
  <si>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</si>
  <si>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</si>
  <si>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</si>
  <si>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</si>
  <si>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</si>
  <si>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</si>
  <si>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</si>
  <si>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</si>
  <si>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</si>
  <si>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</si>
  <si>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</si>
  <si>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</si>
  <si>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</si>
  <si>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</si>
  <si>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</si>
  <si>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</si>
  <si>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</si>
  <si>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</si>
  <si>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</si>
  <si>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</si>
  <si>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</si>
  <si>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</si>
  <si>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</si>
  <si>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</si>
  <si>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</si>
  <si>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</si>
  <si>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</si>
  <si>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</si>
  <si>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</si>
  <si>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</si>
  <si>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</si>
  <si>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</si>
  <si>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</si>
  <si>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</si>
  <si>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</si>
  <si>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</si>
  <si>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</si>
  <si>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</si>
  <si>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</si>
  <si>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</si>
  <si>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</si>
  <si>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</si>
  <si>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</si>
  <si>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</si>
  <si>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</si>
  <si>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</si>
  <si>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</si>
  <si>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</si>
  <si>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</si>
  <si>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</si>
  <si>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</si>
  <si>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</si>
  <si>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</si>
  <si>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</si>
  <si>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</si>
  <si>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</si>
  <si>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</si>
  <si>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</si>
  <si>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</si>
  <si>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</si>
  <si>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</si>
  <si>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</si>
  <si>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</si>
  <si>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</si>
  <si>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</si>
  <si>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</si>
  <si>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</si>
  <si>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</si>
  <si>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</si>
  <si>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</si>
  <si>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</si>
  <si>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</si>
  <si>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</si>
  <si>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</si>
  <si>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</si>
  <si>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</si>
  <si>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</si>
  <si>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</si>
  <si>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</si>
  <si>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</si>
  <si>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</si>
  <si>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</si>
  <si>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</si>
  <si>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</si>
  <si>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</si>
  <si>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</si>
  <si>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</si>
  <si>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</si>
  <si>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</si>
  <si>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</si>
  <si>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</si>
  <si>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</si>
  <si>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</si>
  <si>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</si>
  <si>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</si>
  <si>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</si>
  <si>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</si>
  <si>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</si>
  <si>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</si>
  <si>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</si>
  <si>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</si>
  <si>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</si>
  <si>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</si>
  <si>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</si>
  <si>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</si>
  <si>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</si>
  <si>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</si>
  <si>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</si>
  <si>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</si>
  <si>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</si>
  <si>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</si>
  <si>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</si>
  <si>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</si>
  <si>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</si>
  <si>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</si>
  <si>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</si>
  <si>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</si>
  <si>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</si>
  <si>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</si>
  <si>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</si>
  <si>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</si>
  <si>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</si>
  <si>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</si>
  <si>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</si>
  <si>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</si>
  <si>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</si>
  <si>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</si>
  <si>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</si>
  <si>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</si>
  <si>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</si>
  <si>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</si>
  <si>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</si>
  <si>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</si>
  <si>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</si>
  <si>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</si>
  <si>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</si>
  <si>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</si>
  <si>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</si>
  <si>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</si>
  <si>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</si>
  <si>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</si>
  <si>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</si>
  <si>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</si>
  <si>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</si>
  <si>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</si>
  <si>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</si>
  <si>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</si>
  <si>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</si>
  <si>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</si>
  <si>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</si>
  <si>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</si>
  <si>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</si>
  <si>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</si>
  <si>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</si>
  <si>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</si>
  <si>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</si>
  <si>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</si>
  <si>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</si>
  <si>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</si>
  <si>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</si>
  <si>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</si>
  <si>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</si>
  <si>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</si>
  <si>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</si>
  <si>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</si>
  <si>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</si>
  <si>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</si>
  <si>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</si>
  <si>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</si>
  <si>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</si>
  <si>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</si>
  <si>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</si>
  <si>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</si>
  <si>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</si>
  <si>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</si>
  <si>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</si>
  <si>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</si>
  <si>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</si>
  <si>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</si>
  <si>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</si>
  <si>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</si>
  <si>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</si>
  <si>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</si>
  <si>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</si>
  <si>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</si>
  <si>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</si>
  <si>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</si>
  <si>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</si>
  <si>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</si>
  <si>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</si>
  <si>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</si>
  <si>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</si>
  <si>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</si>
  <si>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</si>
  <si>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</si>
  <si>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</si>
  <si>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</si>
  <si>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</si>
  <si>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</si>
  <si>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</si>
  <si>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</si>
  <si>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</si>
  <si>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</si>
  <si>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</si>
  <si>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</si>
  <si>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</si>
  <si>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</si>
  <si>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</si>
  <si>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</si>
  <si>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</si>
  <si>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</si>
  <si>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</si>
  <si>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</si>
  <si>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</si>
  <si>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</si>
  <si>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</si>
  <si>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</si>
  <si>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</si>
  <si>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</si>
  <si>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</si>
  <si>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</si>
  <si>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</si>
  <si>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</si>
  <si>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</si>
  <si>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</si>
  <si>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</si>
  <si>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</si>
  <si>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</si>
  <si>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</si>
  <si>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</si>
  <si>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</si>
  <si>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</si>
  <si>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</si>
  <si>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</si>
  <si>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</si>
  <si>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</si>
  <si>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</si>
  <si>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</si>
  <si>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</si>
  <si>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</si>
  <si>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</si>
  <si>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</si>
  <si>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</si>
  <si>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</si>
  <si>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</si>
  <si>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</si>
  <si>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</si>
  <si>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</si>
  <si>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</si>
  <si>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</si>
  <si>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</si>
  <si>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</si>
  <si>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</si>
  <si>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</si>
  <si>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</si>
  <si>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</si>
  <si>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</si>
  <si>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</si>
  <si>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</si>
  <si>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</si>
  <si>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</si>
  <si>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</si>
  <si>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</si>
  <si>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</si>
  <si>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</si>
  <si>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</si>
  <si>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</si>
  <si>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</si>
  <si>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</si>
  <si>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</si>
  <si>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</si>
  <si>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</si>
  <si>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</si>
  <si>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</si>
  <si>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</si>
  <si>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</si>
  <si>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</si>
  <si>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</si>
  <si>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</si>
  <si>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</si>
  <si>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</si>
  <si>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</si>
  <si>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</si>
  <si>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</si>
  <si>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</si>
  <si>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</si>
  <si>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</si>
  <si>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</si>
  <si>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</si>
  <si>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</si>
  <si>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</si>
  <si>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</si>
  <si>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</si>
  <si>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</si>
  <si>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</si>
  <si>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</si>
  <si>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</si>
  <si>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</si>
  <si>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</si>
  <si>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</si>
  <si>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</si>
  <si>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</si>
  <si>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</si>
  <si>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</si>
  <si>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</si>
  <si>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</si>
  <si>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</si>
  <si>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</si>
  <si>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</si>
  <si>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</si>
  <si>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</si>
  <si>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</si>
  <si>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</si>
  <si>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</si>
  <si>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</si>
  <si>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</si>
  <si>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</si>
  <si>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</si>
  <si>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</si>
  <si>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</si>
  <si>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</si>
  <si>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</si>
  <si>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</si>
  <si>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</si>
  <si>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</si>
  <si>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</si>
  <si>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</si>
  <si>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</si>
  <si>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</si>
  <si>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</si>
  <si>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</si>
  <si>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</si>
  <si>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</si>
  <si>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</si>
  <si>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</si>
  <si>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</si>
  <si>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</si>
  <si>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</si>
  <si>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</si>
  <si>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</si>
  <si>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</si>
  <si>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</si>
  <si>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</si>
  <si>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</si>
  <si>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</si>
  <si>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</si>
  <si>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</si>
  <si>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</si>
  <si>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</si>
  <si>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</si>
  <si>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</si>
  <si>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</si>
  <si>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</si>
  <si>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</si>
  <si>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</si>
  <si>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</si>
  <si>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</si>
  <si>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</si>
  <si>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</si>
  <si>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</si>
  <si>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</si>
  <si>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</si>
  <si>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</si>
  <si>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</si>
  <si>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</si>
  <si>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</si>
  <si>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</si>
  <si>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</si>
  <si>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</si>
  <si>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</si>
  <si>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</si>
  <si>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</si>
  <si>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</si>
  <si>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</si>
  <si>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</si>
  <si>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</si>
  <si>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</si>
  <si>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</si>
  <si>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</si>
  <si>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</si>
  <si>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</si>
  <si>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</si>
  <si>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</si>
  <si>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</si>
  <si>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</si>
  <si>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</si>
  <si>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</si>
  <si>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</si>
  <si>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</si>
  <si>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</si>
  <si>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</si>
  <si>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</si>
  <si>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</si>
  <si>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</si>
  <si>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</si>
  <si>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</si>
  <si>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</si>
  <si>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</si>
  <si>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</si>
  <si>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</si>
  <si>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</si>
  <si>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</si>
  <si>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</si>
  <si>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</si>
  <si>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</si>
  <si>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</si>
  <si>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</si>
  <si>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</si>
  <si>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</si>
  <si>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</si>
  <si>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</si>
  <si>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</si>
  <si>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</si>
  <si>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</si>
  <si>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</si>
  <si>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</si>
  <si>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</si>
  <si>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</si>
  <si>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</si>
  <si>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</si>
  <si>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</si>
  <si>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</si>
  <si>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</si>
  <si>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</si>
  <si>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</si>
  <si>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</si>
  <si>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</si>
  <si>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</si>
  <si>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</si>
  <si>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</si>
  <si>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</si>
  <si>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</si>
  <si>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</si>
  <si>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</si>
  <si>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</si>
  <si>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</si>
  <si>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</si>
  <si>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</si>
  <si>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</si>
  <si>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</si>
  <si>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</si>
  <si>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</si>
  <si>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</si>
  <si>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</si>
  <si>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</si>
  <si>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</si>
  <si>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</si>
  <si>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</si>
  <si>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</si>
  <si>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</si>
  <si>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</si>
  <si>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</si>
  <si>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</si>
  <si>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</si>
  <si>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</si>
  <si>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</si>
  <si>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</si>
  <si>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</si>
  <si>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</si>
  <si>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</si>
  <si>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</si>
  <si>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</si>
  <si>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</si>
  <si>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</si>
  <si>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</si>
  <si>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</si>
  <si>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</si>
  <si>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</si>
  <si>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</si>
  <si>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</si>
  <si>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</si>
  <si>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</si>
  <si>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</si>
  <si>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</si>
  <si>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</si>
  <si>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</si>
  <si>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</si>
  <si>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</si>
  <si>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</si>
  <si>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</si>
  <si>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</si>
  <si>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</si>
  <si>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</si>
  <si>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</si>
  <si>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</si>
  <si>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</si>
  <si>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</si>
  <si>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</si>
  <si>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</si>
  <si>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</si>
  <si>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</si>
  <si>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</si>
  <si>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</si>
  <si>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</si>
  <si>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</si>
  <si>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</si>
  <si>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</si>
  <si>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</si>
  <si>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</si>
  <si>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</si>
  <si>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</si>
  <si>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</si>
  <si>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</si>
  <si>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</si>
  <si>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</si>
  <si>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</si>
  <si>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</si>
  <si>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</si>
  <si>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</si>
  <si>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</si>
  <si>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</si>
  <si>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</si>
  <si>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</si>
  <si>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</si>
  <si>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</si>
  <si>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</si>
  <si>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</si>
  <si>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</si>
  <si>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</si>
  <si>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</si>
  <si>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</si>
  <si>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</si>
  <si>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</si>
  <si>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</si>
  <si>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</si>
  <si>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</si>
  <si>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</si>
  <si>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</si>
  <si>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</si>
  <si>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</si>
  <si>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</si>
  <si>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</si>
  <si>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</si>
  <si>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</si>
  <si>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</si>
  <si>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</si>
  <si>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</si>
  <si>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</si>
  <si>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</si>
  <si>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</si>
  <si>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</si>
  <si>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</si>
  <si>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</si>
  <si>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</si>
  <si>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</si>
  <si>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</si>
  <si>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</si>
  <si>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</si>
  <si>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</si>
  <si>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</si>
  <si>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</si>
  <si>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</si>
  <si>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</si>
  <si>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</si>
  <si>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</si>
  <si>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</si>
  <si>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</si>
  <si>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</si>
  <si>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</si>
  <si>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</si>
  <si>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</si>
  <si>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</si>
  <si>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</si>
  <si>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</si>
  <si>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</si>
  <si>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</si>
  <si>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</si>
  <si>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</si>
  <si>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</si>
  <si>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</si>
  <si>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</si>
  <si>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</si>
  <si>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</si>
  <si>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</si>
  <si>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</si>
  <si>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</si>
  <si>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</si>
  <si>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</si>
  <si>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</si>
  <si>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</si>
  <si>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</si>
  <si>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</si>
  <si>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</si>
  <si>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</si>
  <si>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</si>
  <si>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</si>
  <si>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</si>
  <si>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</si>
  <si>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</si>
  <si>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</si>
  <si>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</si>
  <si>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</si>
  <si>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</si>
  <si>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</si>
  <si>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</si>
  <si>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</si>
  <si>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</si>
  <si>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</si>
  <si>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</si>
  <si>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</si>
  <si>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</si>
  <si>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</si>
  <si>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</si>
  <si>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</si>
  <si>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</si>
  <si>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</si>
  <si>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</si>
  <si>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</si>
  <si>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</si>
  <si>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</si>
  <si>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</si>
  <si>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</si>
  <si>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</si>
  <si>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</si>
  <si>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</si>
  <si>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</si>
  <si>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</si>
  <si>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</si>
  <si>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</si>
  <si>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</si>
  <si>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</si>
  <si>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</si>
  <si>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</si>
  <si>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</si>
  <si>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</si>
  <si>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</si>
  <si>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</si>
  <si>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</si>
  <si>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</si>
  <si>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</si>
  <si>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</si>
  <si>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</si>
  <si>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</si>
  <si>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</si>
  <si>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</si>
  <si>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</si>
  <si>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</si>
  <si>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</si>
  <si>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</si>
  <si>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</si>
  <si>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</si>
  <si>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</si>
  <si>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</si>
  <si>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</si>
  <si>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</si>
  <si>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</si>
  <si>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</si>
  <si>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</si>
  <si>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</si>
  <si>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</si>
  <si>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</si>
  <si>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</si>
  <si>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</si>
  <si>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</si>
  <si>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</si>
  <si>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</si>
  <si>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</si>
  <si>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</si>
  <si>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</si>
  <si>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</si>
  <si>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</si>
  <si>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</si>
  <si>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</si>
  <si>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</si>
  <si>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</si>
  <si>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</si>
  <si>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</si>
  <si>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CARTU BANK</t>
  </si>
  <si>
    <t>Nikoloz Chkhetiani</t>
  </si>
  <si>
    <t>Nato Khaindrava</t>
  </si>
  <si>
    <t>www.cartubank.ge</t>
  </si>
  <si>
    <t xml:space="preserve">  </t>
  </si>
  <si>
    <t>Non-independent chair</t>
  </si>
  <si>
    <t>Besik Demetrashvili</t>
  </si>
  <si>
    <t>Non-independent member</t>
  </si>
  <si>
    <t>Independent member</t>
  </si>
  <si>
    <t>Zaza Verdzeuli</t>
  </si>
  <si>
    <t>Tea Jokhadze</t>
  </si>
  <si>
    <t>General Director</t>
  </si>
  <si>
    <t>Givi Lebanidze</t>
  </si>
  <si>
    <t>Beka Kvaratskhelia</t>
  </si>
  <si>
    <t xml:space="preserve">Zurab Gogua </t>
  </si>
  <si>
    <t>David Galuashvili</t>
  </si>
  <si>
    <t xml:space="preserve">N(N)LP INTERNATIONAL CHARITY FUND "CARTU"                                                           </t>
  </si>
  <si>
    <t xml:space="preserve">Uta Ivanishvili </t>
  </si>
  <si>
    <t>Table 9 (Capital), N39</t>
  </si>
  <si>
    <t>Table 9 (Capital), N15</t>
  </si>
  <si>
    <t>Table 9 (Capital), N37</t>
  </si>
  <si>
    <t>Table 9 (Capital), N2</t>
  </si>
  <si>
    <t>Table 9 (Capital), N5</t>
  </si>
  <si>
    <t>Table 9 (Capital), N6</t>
  </si>
  <si>
    <t>Of which common reserves</t>
  </si>
  <si>
    <t>Net Investment Securities</t>
  </si>
  <si>
    <t>6.2.1</t>
  </si>
  <si>
    <t>6.2.2</t>
  </si>
  <si>
    <t>Of which the COVID 19 reserve</t>
  </si>
  <si>
    <t xml:space="preserve"> Significant Investments Reserves</t>
  </si>
  <si>
    <t>Investments Reserves</t>
  </si>
  <si>
    <t>Including deferred tax assets</t>
  </si>
  <si>
    <t xml:space="preserve"> Significant Reserves</t>
  </si>
  <si>
    <t>Net Other Assets</t>
  </si>
  <si>
    <t>Of which offblance liabilities reserves</t>
  </si>
  <si>
    <t>Of which Regulatory Reserves</t>
  </si>
  <si>
    <t>Of which Special Funds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</si>
  <si>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</si>
  <si>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</si>
  <si>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</si>
  <si>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</si>
  <si>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</si>
  <si>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</si>
  <si>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</si>
  <si>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</si>
  <si>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</si>
  <si>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</si>
  <si>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</si>
  <si>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</si>
  <si>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</si>
  <si>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</si>
  <si>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</si>
  <si>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</si>
  <si>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</si>
  <si>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</si>
  <si>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</si>
  <si>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</si>
  <si>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</si>
  <si>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</si>
  <si>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</si>
  <si>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</si>
  <si>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X</t>
  </si>
  <si>
    <t>Table 9 (Capital), N8</t>
  </si>
  <si>
    <t>Grigol Katsia</t>
  </si>
  <si>
    <t>Giorgi Sulamanidze</t>
  </si>
  <si>
    <t>Deputy General Director - Financial Director</t>
  </si>
  <si>
    <t>Deputy General Director - Risk Director</t>
  </si>
  <si>
    <t>Deputy General Director - Commercial Director</t>
  </si>
  <si>
    <t>Deputy General Director - Operations Director</t>
  </si>
  <si>
    <t>Deputy General Director</t>
  </si>
  <si>
    <t>Deputy General Director - Digital Banking Director</t>
  </si>
  <si>
    <t>in 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</si>
</sst>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i/>
      <sz val="10"/>
      <color rgb="FFFF0000"/>
      <name val="Calibri"/>
      <family val="2"/>
      <scheme val="minor"/>
    </font>
    <font>
      <sz val="10"/>
      <color theme="1"/>
      <name val="Sylfaen"/>
      <family val="1"/>
    </font>
    <font>
      <i/>
      <sz val="10"/>
      <name val="Sylfaen"/>
      <family val="1"/>
    </font>
    <font>
      <i/>
      <sz val="10"/>
      <color theme="1"/>
      <name val="Sylfaen"/>
      <family val="1"/>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62">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3"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85" fillId="0" borderId="0" xfId="0" applyFont="1" applyAlignment="1">
      <alignment wrapText="1"/>
    </xf>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6"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4" xfId="0" applyNumberFormat="1" applyFont="1" applyBorder="1" applyAlignment="1">
      <alignment horizontal="center"/>
    </xf>
    <xf numFmtId="167" fontId="87" fillId="0" borderId="64"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167" fontId="84" fillId="0" borderId="67"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8"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8"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4"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4" xfId="0" applyFont="1" applyFill="1" applyBorder="1" applyAlignment="1">
      <alignment horizontal="left"/>
    </xf>
    <xf numFmtId="0" fontId="99"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6" xfId="0" applyFont="1" applyBorder="1" applyAlignment="1">
      <alignment vertical="center"/>
    </xf>
    <xf numFmtId="0" fontId="4" fillId="0" borderId="86"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27" xfId="20" applyBorder="1"/>
    <xf numFmtId="169" fontId="9" fillId="37" borderId="94" xfId="20" applyBorder="1"/>
    <xf numFmtId="169" fontId="9" fillId="37" borderId="28" xfId="20" applyBorder="1"/>
    <xf numFmtId="0" fontId="3" fillId="0" borderId="96" xfId="0" applyFont="1" applyBorder="1" applyAlignment="1">
      <alignment horizontal="center" vertical="center"/>
    </xf>
    <xf numFmtId="0" fontId="3" fillId="0" borderId="97" xfId="0" applyFont="1" applyBorder="1" applyAlignment="1">
      <alignment vertical="center"/>
    </xf>
    <xf numFmtId="169" fontId="9" fillId="37" borderId="33"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0" fontId="84" fillId="0" borderId="86" xfId="0" applyFont="1" applyBorder="1" applyAlignment="1">
      <alignment horizontal="left" indent="1"/>
    </xf>
    <xf numFmtId="0" fontId="87" fillId="0" borderId="86"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3"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4" xfId="20964" applyFont="1" applyFill="1" applyBorder="1">
      <alignment vertical="center"/>
    </xf>
    <xf numFmtId="0" fontId="45" fillId="77" borderId="105" xfId="20964" applyFont="1" applyFill="1" applyBorder="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Border="1" applyAlignment="1">
      <alignment horizontal="center" vertical="center"/>
    </xf>
    <xf numFmtId="0" fontId="105" fillId="0" borderId="102" xfId="20964" applyFont="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lignment vertical="center"/>
    </xf>
    <xf numFmtId="0" fontId="104" fillId="77" borderId="104" xfId="20964" applyFont="1" applyFill="1" applyBorder="1">
      <alignment vertical="center"/>
    </xf>
    <xf numFmtId="0" fontId="104" fillId="77" borderId="105" xfId="20964" applyFont="1" applyFill="1" applyBorder="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Border="1" applyAlignment="1">
      <alignment horizontal="left" vertical="center" wrapText="1"/>
    </xf>
    <xf numFmtId="0" fontId="4" fillId="36" borderId="103" xfId="0" applyFont="1" applyFill="1" applyBorder="1" applyAlignment="1">
      <alignment horizontal="left" vertical="center" wrapText="1"/>
    </xf>
    <xf numFmtId="0" fontId="3" fillId="0" borderId="103" xfId="0" applyFont="1" applyBorder="1" applyAlignment="1">
      <alignment horizontal="lef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100"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0" borderId="103"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0" fontId="111" fillId="3" borderId="68"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Alignment="1">
      <alignment wrapText="1"/>
    </xf>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xf numFmtId="0" fontId="114" fillId="0" borderId="0" xfId="11" applyFont="1"/>
    <xf numFmtId="0" fontId="117" fillId="0" borderId="118" xfId="13" applyFont="1" applyBorder="1" applyAlignment="1" applyProtection="1">
      <alignment horizontal="left" vertical="center" wrapText="1"/>
      <protection locked="0"/>
    </xf>
    <xf numFmtId="49" fontId="117" fillId="0" borderId="118" xfId="5" applyNumberFormat="1" applyFont="1" applyBorder="1" applyAlignment="1" applyProtection="1">
      <alignment horizontal="right" vertical="center"/>
      <protection locked="0"/>
    </xf>
    <xf numFmtId="49" fontId="118" fillId="0" borderId="118" xfId="5" applyNumberFormat="1" applyFont="1" applyBorder="1" applyAlignment="1" applyProtection="1">
      <alignment horizontal="right" vertical="center"/>
      <protection locked="0"/>
    </xf>
    <xf numFmtId="0" fontId="113" fillId="0" borderId="118" xfId="0" applyFont="1" applyBorder="1"/>
    <xf numFmtId="49" fontId="117" fillId="0" borderId="118" xfId="5" applyNumberFormat="1" applyFont="1" applyBorder="1" applyAlignment="1" applyProtection="1">
      <alignment horizontal="right" vertical="center" wrapText="1"/>
      <protection locked="0"/>
    </xf>
    <xf numFmtId="49" fontId="118" fillId="0" borderId="118" xfId="5" applyNumberFormat="1" applyFont="1" applyBorder="1" applyAlignment="1" applyProtection="1">
      <alignment horizontal="right" vertical="center" wrapText="1"/>
      <protection locked="0"/>
    </xf>
    <xf numFmtId="0" fontId="113" fillId="0" borderId="0" xfId="0" applyFont="1"/>
    <xf numFmtId="0" fontId="112" fillId="0" borderId="118" xfId="0" applyFont="1" applyBorder="1" applyAlignment="1">
      <alignment horizontal="left" vertical="center" wrapText="1"/>
    </xf>
    <xf numFmtId="0" fontId="116" fillId="0" borderId="118" xfId="0" applyFont="1" applyBorder="1"/>
    <xf numFmtId="0" fontId="115" fillId="0" borderId="118" xfId="0" applyFont="1" applyBorder="1" applyAlignment="1">
      <alignment horizontal="left" indent="1"/>
    </xf>
    <xf numFmtId="0" fontId="115" fillId="0" borderId="118" xfId="0" applyFont="1" applyBorder="1" applyAlignment="1">
      <alignment horizontal="left" wrapText="1" indent="1"/>
    </xf>
    <xf numFmtId="0" fontId="112" fillId="0" borderId="118" xfId="0" applyFont="1" applyBorder="1" applyAlignment="1">
      <alignment horizontal="left" indent="1"/>
    </xf>
    <xf numFmtId="0" fontId="112" fillId="0" borderId="118" xfId="0" applyFont="1" applyBorder="1" applyAlignment="1">
      <alignment horizontal="left" wrapText="1" indent="2"/>
    </xf>
    <xf numFmtId="0" fontId="115" fillId="0" borderId="118" xfId="0" applyFont="1" applyBorder="1" applyAlignment="1">
      <alignment horizontal="left" vertical="center" indent="1"/>
    </xf>
    <xf numFmtId="0" fontId="113" fillId="0" borderId="118" xfId="0" applyFont="1" applyBorder="1" applyAlignment="1">
      <alignment horizontal="left" wrapText="1"/>
    </xf>
    <xf numFmtId="0" fontId="113" fillId="0" borderId="118" xfId="0" applyFont="1" applyBorder="1" applyAlignment="1">
      <alignment horizontal="left" wrapText="1" indent="2"/>
    </xf>
    <xf numFmtId="49" fontId="113" fillId="0" borderId="118" xfId="0" applyNumberFormat="1" applyFont="1" applyBorder="1" applyAlignment="1">
      <alignment horizontal="left" indent="3"/>
    </xf>
    <xf numFmtId="49" fontId="113" fillId="0" borderId="118" xfId="0" applyNumberFormat="1" applyFont="1" applyBorder="1" applyAlignment="1">
      <alignment horizontal="left" indent="1"/>
    </xf>
    <xf numFmtId="49" fontId="113" fillId="0" borderId="118" xfId="0" applyNumberFormat="1" applyFont="1" applyBorder="1" applyAlignment="1">
      <alignment horizontal="left" vertical="top" wrapText="1" indent="2"/>
    </xf>
    <xf numFmtId="49" fontId="113" fillId="0" borderId="118" xfId="0" applyNumberFormat="1" applyFont="1" applyBorder="1" applyAlignment="1">
      <alignment horizontal="left" wrapText="1" indent="3"/>
    </xf>
    <xf numFmtId="49" fontId="113" fillId="0" borderId="118" xfId="0" applyNumberFormat="1" applyFont="1" applyBorder="1" applyAlignment="1">
      <alignment horizontal="left" wrapText="1" indent="2"/>
    </xf>
    <xf numFmtId="0" fontId="113" fillId="0" borderId="118" xfId="0" applyFont="1" applyBorder="1" applyAlignment="1">
      <alignment horizontal="left" wrapText="1" indent="1"/>
    </xf>
    <xf numFmtId="49" fontId="113" fillId="0" borderId="118" xfId="0" applyNumberFormat="1" applyFont="1" applyBorder="1" applyAlignment="1">
      <alignment horizontal="left" wrapText="1" indent="1"/>
    </xf>
    <xf numFmtId="0" fontId="115" fillId="0" borderId="74" xfId="0" applyFont="1" applyBorder="1" applyAlignment="1">
      <alignment horizontal="left" vertical="center" wrapText="1"/>
    </xf>
    <xf numFmtId="0" fontId="113" fillId="0" borderId="119" xfId="0" applyFont="1" applyBorder="1" applyAlignment="1">
      <alignment horizontal="center" vertical="center" wrapText="1"/>
    </xf>
    <xf numFmtId="0" fontId="115" fillId="0" borderId="118" xfId="0" applyFont="1" applyBorder="1" applyAlignment="1">
      <alignment horizontal="left" vertical="center" wrapText="1"/>
    </xf>
    <xf numFmtId="0" fontId="113" fillId="0" borderId="118" xfId="0" applyFont="1" applyBorder="1" applyAlignment="1">
      <alignment horizontal="left" indent="1"/>
    </xf>
    <xf numFmtId="0" fontId="6" fillId="0" borderId="118" xfId="17" applyBorder="1" applyAlignment="1" applyProtection="1"/>
    <xf numFmtId="0" fontId="116" fillId="0" borderId="11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18"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8" xfId="0" applyFont="1" applyBorder="1" applyAlignment="1">
      <alignment horizontal="center" vertical="center"/>
    </xf>
    <xf numFmtId="0" fontId="113" fillId="0" borderId="118" xfId="0" applyFont="1" applyBorder="1" applyAlignment="1">
      <alignment horizontal="center" vertical="center" wrapText="1"/>
    </xf>
    <xf numFmtId="0" fontId="116" fillId="0" borderId="0" xfId="0" applyFont="1"/>
    <xf numFmtId="0" fontId="113" fillId="0" borderId="118" xfId="0" applyFont="1" applyBorder="1" applyAlignment="1">
      <alignment wrapText="1"/>
    </xf>
    <xf numFmtId="0" fontId="113" fillId="0" borderId="118"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8" xfId="0" applyNumberFormat="1" applyFont="1" applyBorder="1" applyAlignment="1">
      <alignment horizontal="center" vertical="center" wrapText="1"/>
    </xf>
    <xf numFmtId="0" fontId="113" fillId="0" borderId="118" xfId="0" applyFont="1" applyBorder="1" applyAlignment="1">
      <alignment horizontal="center"/>
    </xf>
    <xf numFmtId="0" fontId="113" fillId="0" borderId="7" xfId="0" applyFont="1" applyBorder="1"/>
    <xf numFmtId="0" fontId="113" fillId="0" borderId="118"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8" xfId="0" applyFont="1" applyBorder="1" applyAlignment="1">
      <alignment horizontal="center" vertical="center" wrapText="1"/>
    </xf>
    <xf numFmtId="0" fontId="85" fillId="0" borderId="118" xfId="0" applyFont="1" applyBorder="1"/>
    <xf numFmtId="193" fontId="3" fillId="0" borderId="118" xfId="0" applyNumberFormat="1" applyFont="1" applyBorder="1" applyAlignment="1" applyProtection="1">
      <alignment vertical="center" wrapText="1"/>
      <protection locked="0"/>
    </xf>
    <xf numFmtId="193" fontId="3" fillId="0" borderId="87" xfId="0" applyNumberFormat="1" applyFont="1" applyBorder="1" applyAlignment="1" applyProtection="1">
      <alignment vertical="center" wrapText="1"/>
      <protection locked="0"/>
    </xf>
    <xf numFmtId="169" fontId="9" fillId="37" borderId="0" xfId="20"/>
    <xf numFmtId="169" fontId="9" fillId="37" borderId="100" xfId="20" applyBorder="1"/>
    <xf numFmtId="10" fontId="3" fillId="0" borderId="118" xfId="20962" applyNumberFormat="1" applyFont="1" applyBorder="1" applyAlignment="1" applyProtection="1">
      <alignment vertical="center" wrapText="1"/>
      <protection locked="0"/>
    </xf>
    <xf numFmtId="10" fontId="3" fillId="0" borderId="87" xfId="20962" applyNumberFormat="1" applyFont="1" applyBorder="1" applyAlignment="1" applyProtection="1">
      <alignment vertical="center" wrapText="1"/>
      <protection locked="0"/>
    </xf>
    <xf numFmtId="10" fontId="3" fillId="0" borderId="118" xfId="20962" applyNumberFormat="1" applyFont="1" applyFill="1" applyBorder="1" applyAlignment="1" applyProtection="1">
      <alignment vertical="center" wrapText="1"/>
      <protection locked="0"/>
    </xf>
    <xf numFmtId="10" fontId="3" fillId="0" borderId="87" xfId="20962" applyNumberFormat="1" applyFont="1" applyFill="1" applyBorder="1" applyAlignment="1" applyProtection="1">
      <alignment vertical="center" wrapText="1"/>
      <protection locked="0"/>
    </xf>
    <xf numFmtId="10" fontId="122" fillId="2" borderId="87" xfId="20962" applyNumberFormat="1" applyFont="1" applyFill="1" applyBorder="1" applyAlignment="1" applyProtection="1">
      <alignment vertical="center"/>
      <protection locked="0"/>
    </xf>
    <xf numFmtId="193" fontId="94" fillId="2" borderId="118" xfId="0" applyNumberFormat="1" applyFont="1" applyFill="1" applyBorder="1" applyAlignment="1" applyProtection="1">
      <alignment vertical="center"/>
      <protection locked="0"/>
    </xf>
    <xf numFmtId="193" fontId="94" fillId="2" borderId="87" xfId="0" applyNumberFormat="1" applyFont="1" applyFill="1" applyBorder="1" applyAlignment="1" applyProtection="1">
      <alignment vertical="center"/>
      <protection locked="0"/>
    </xf>
    <xf numFmtId="193" fontId="122" fillId="2" borderId="118" xfId="0" applyNumberFormat="1" applyFont="1" applyFill="1" applyBorder="1" applyAlignment="1" applyProtection="1">
      <alignment vertical="center"/>
      <protection locked="0"/>
    </xf>
    <xf numFmtId="193" fontId="122" fillId="2" borderId="87" xfId="0" applyNumberFormat="1" applyFont="1" applyFill="1" applyBorder="1" applyAlignment="1" applyProtection="1">
      <alignment vertical="center"/>
      <protection locked="0"/>
    </xf>
    <xf numFmtId="9" fontId="122" fillId="2" borderId="25" xfId="20962" applyFont="1" applyFill="1" applyBorder="1" applyAlignment="1" applyProtection="1">
      <alignment vertical="center"/>
      <protection locked="0"/>
    </xf>
    <xf numFmtId="9" fontId="122" fillId="2" borderId="26" xfId="20962" applyFont="1" applyFill="1" applyBorder="1" applyAlignment="1" applyProtection="1">
      <alignment vertical="center"/>
      <protection locked="0"/>
    </xf>
    <xf numFmtId="193" fontId="94" fillId="0" borderId="118" xfId="0" applyNumberFormat="1" applyFont="1" applyBorder="1" applyAlignment="1" applyProtection="1">
      <alignment vertical="center"/>
      <protection locked="0"/>
    </xf>
    <xf numFmtId="193" fontId="94" fillId="0" borderId="87" xfId="0" applyNumberFormat="1" applyFont="1" applyBorder="1" applyAlignment="1" applyProtection="1">
      <alignment vertical="center"/>
      <protection locked="0"/>
    </xf>
    <xf numFmtId="193" fontId="122" fillId="0" borderId="118" xfId="0" applyNumberFormat="1" applyFont="1" applyBorder="1" applyAlignment="1" applyProtection="1">
      <alignment vertical="center"/>
      <protection locked="0"/>
    </xf>
    <xf numFmtId="193" fontId="122" fillId="0" borderId="87" xfId="0" applyNumberFormat="1" applyFont="1" applyBorder="1" applyAlignment="1" applyProtection="1">
      <alignment vertical="center"/>
      <protection locked="0"/>
    </xf>
    <xf numFmtId="9" fontId="122" fillId="0" borderId="25" xfId="20962" applyFont="1" applyFill="1" applyBorder="1" applyAlignment="1" applyProtection="1">
      <alignment vertical="center"/>
      <protection locked="0"/>
    </xf>
    <xf numFmtId="9" fontId="122" fillId="0" borderId="26" xfId="20962" applyFont="1" applyFill="1" applyBorder="1" applyAlignment="1" applyProtection="1">
      <alignment vertical="center"/>
      <protection locked="0"/>
    </xf>
    <xf numFmtId="193" fontId="94" fillId="0" borderId="122" xfId="0" applyNumberFormat="1" applyFont="1" applyBorder="1" applyAlignment="1">
      <alignment horizontal="right"/>
    </xf>
    <xf numFmtId="193" fontId="94" fillId="0" borderId="122" xfId="0" applyNumberFormat="1" applyFont="1" applyBorder="1" applyAlignment="1" applyProtection="1">
      <alignment horizontal="right"/>
      <protection locked="0"/>
    </xf>
    <xf numFmtId="0" fontId="2" fillId="0" borderId="120" xfId="0" applyFont="1" applyBorder="1" applyAlignment="1">
      <alignment wrapText="1"/>
    </xf>
    <xf numFmtId="0" fontId="84" fillId="0" borderId="90" xfId="0" applyFont="1" applyBorder="1"/>
    <xf numFmtId="0" fontId="2" fillId="0" borderId="90" xfId="0" applyFont="1" applyBorder="1"/>
    <xf numFmtId="9" fontId="84" fillId="0" borderId="90" xfId="20962" applyFont="1" applyBorder="1" applyAlignment="1"/>
    <xf numFmtId="193" fontId="0" fillId="0" borderId="87" xfId="0" applyNumberFormat="1" applyBorder="1"/>
    <xf numFmtId="193" fontId="0" fillId="0" borderId="87" xfId="0" applyNumberFormat="1" applyBorder="1" applyAlignment="1">
      <alignment wrapText="1"/>
    </xf>
    <xf numFmtId="10" fontId="96" fillId="0" borderId="118" xfId="20962" applyNumberFormat="1" applyFont="1" applyFill="1" applyBorder="1" applyAlignment="1">
      <alignment horizontal="center" vertical="center" wrapText="1"/>
    </xf>
    <xf numFmtId="164" fontId="3" fillId="0" borderId="87" xfId="7" applyNumberFormat="1" applyFont="1" applyFill="1" applyBorder="1" applyAlignment="1">
      <alignment horizontal="right" vertical="center" wrapText="1"/>
    </xf>
    <xf numFmtId="10" fontId="3" fillId="0" borderId="118" xfId="20962" applyNumberFormat="1" applyFont="1" applyFill="1" applyBorder="1" applyAlignment="1">
      <alignment horizontal="center" vertical="center" wrapText="1"/>
    </xf>
    <xf numFmtId="10" fontId="4" fillId="36" borderId="118" xfId="0" applyNumberFormat="1" applyFont="1" applyFill="1" applyBorder="1" applyAlignment="1">
      <alignment horizontal="center" vertical="center" wrapText="1"/>
    </xf>
    <xf numFmtId="164" fontId="4" fillId="36" borderId="87" xfId="7" applyNumberFormat="1" applyFont="1" applyFill="1" applyBorder="1" applyAlignment="1">
      <alignment horizontal="left" vertical="center" wrapText="1"/>
    </xf>
    <xf numFmtId="10" fontId="100" fillId="0" borderId="118" xfId="20962" applyNumberFormat="1" applyFont="1" applyFill="1" applyBorder="1" applyAlignment="1">
      <alignment horizontal="center" vertical="center" wrapText="1"/>
    </xf>
    <xf numFmtId="10" fontId="4" fillId="36" borderId="118" xfId="20962" applyNumberFormat="1" applyFont="1" applyFill="1" applyBorder="1" applyAlignment="1">
      <alignment horizontal="center" vertical="center" wrapText="1"/>
    </xf>
    <xf numFmtId="164" fontId="4" fillId="36" borderId="87" xfId="7"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center" vertical="center"/>
    </xf>
    <xf numFmtId="164" fontId="3" fillId="0" borderId="26" xfId="7" applyNumberFormat="1" applyFont="1" applyFill="1" applyBorder="1" applyAlignment="1">
      <alignment horizontal="right" vertical="center" wrapText="1"/>
    </xf>
    <xf numFmtId="167" fontId="127" fillId="76" borderId="64" xfId="0" applyNumberFormat="1" applyFont="1" applyFill="1" applyBorder="1" applyAlignment="1">
      <alignment horizontal="center"/>
    </xf>
    <xf numFmtId="167" fontId="126" fillId="0" borderId="64" xfId="0" applyNumberFormat="1" applyFont="1" applyBorder="1" applyAlignment="1">
      <alignment horizontal="center"/>
    </xf>
    <xf numFmtId="167" fontId="46" fillId="76" borderId="67" xfId="0" applyNumberFormat="1" applyFont="1" applyFill="1" applyBorder="1" applyAlignment="1">
      <alignment horizontal="center"/>
    </xf>
    <xf numFmtId="0" fontId="84" fillId="0" borderId="11" xfId="0" applyFont="1" applyBorder="1" applyAlignment="1">
      <alignment horizontal="left" wrapText="1" indent="2"/>
    </xf>
    <xf numFmtId="0" fontId="87" fillId="0" borderId="11" xfId="0" applyFont="1" applyBorder="1" applyAlignment="1">
      <alignment horizontal="left" wrapText="1" indent="3"/>
    </xf>
    <xf numFmtId="0" fontId="84" fillId="0" borderId="92" xfId="0" applyFont="1" applyBorder="1" applyAlignment="1">
      <alignment horizontal="center"/>
    </xf>
    <xf numFmtId="0" fontId="84" fillId="0" borderId="118" xfId="0" applyFont="1" applyBorder="1" applyAlignment="1">
      <alignment horizontal="center"/>
    </xf>
    <xf numFmtId="0" fontId="84" fillId="0" borderId="118" xfId="0" applyFont="1" applyBorder="1" applyAlignment="1">
      <alignment wrapText="1"/>
    </xf>
    <xf numFmtId="0" fontId="84" fillId="0" borderId="118" xfId="0" applyFont="1" applyBorder="1" applyAlignment="1">
      <alignment horizontal="right" wrapText="1"/>
    </xf>
    <xf numFmtId="0" fontId="84" fillId="0" borderId="12" xfId="0" applyFont="1" applyBorder="1" applyAlignment="1">
      <alignment horizontal="right" wrapText="1" indent="3"/>
    </xf>
    <xf numFmtId="0" fontId="84" fillId="0" borderId="12" xfId="0" applyFont="1" applyBorder="1" applyAlignment="1">
      <alignment horizontal="left" wrapText="1" indent="2"/>
    </xf>
    <xf numFmtId="193" fontId="3" fillId="0" borderId="118" xfId="0" applyNumberFormat="1" applyFont="1" applyBorder="1"/>
    <xf numFmtId="193" fontId="3" fillId="0" borderId="120" xfId="0" applyNumberFormat="1" applyFont="1" applyBorder="1"/>
    <xf numFmtId="167" fontId="84" fillId="0" borderId="118" xfId="0" applyNumberFormat="1" applyFont="1" applyBorder="1"/>
    <xf numFmtId="193" fontId="3" fillId="0" borderId="87" xfId="0" applyNumberFormat="1" applyFont="1" applyBorder="1"/>
    <xf numFmtId="193" fontId="3" fillId="0" borderId="90" xfId="0" applyNumberFormat="1" applyFont="1" applyBorder="1" applyAlignment="1">
      <alignment wrapText="1"/>
    </xf>
    <xf numFmtId="193" fontId="3" fillId="0" borderId="90" xfId="0" applyNumberFormat="1" applyFont="1" applyBorder="1"/>
    <xf numFmtId="193" fontId="84" fillId="36" borderId="56" xfId="0" applyNumberFormat="1" applyFont="1" applyFill="1" applyBorder="1"/>
    <xf numFmtId="193" fontId="3" fillId="0" borderId="21" xfId="0" applyNumberFormat="1" applyFont="1" applyBorder="1"/>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87" xfId="7" applyNumberFormat="1" applyFont="1" applyFill="1" applyBorder="1" applyAlignment="1">
      <alignment vertical="center"/>
    </xf>
    <xf numFmtId="0" fontId="3" fillId="3" borderId="121" xfId="0" applyFont="1" applyFill="1" applyBorder="1" applyAlignment="1">
      <alignment vertical="center"/>
    </xf>
    <xf numFmtId="164" fontId="4" fillId="0" borderId="118"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0" fontId="3" fillId="3" borderId="0" xfId="0" applyFont="1" applyFill="1"/>
    <xf numFmtId="164" fontId="113" fillId="0" borderId="118" xfId="7" applyNumberFormat="1" applyFont="1" applyBorder="1"/>
    <xf numFmtId="164" fontId="116" fillId="0" borderId="118" xfId="7" applyNumberFormat="1" applyFont="1" applyBorder="1"/>
    <xf numFmtId="164" fontId="112" fillId="36" borderId="118" xfId="7" applyNumberFormat="1" applyFont="1" applyFill="1" applyBorder="1"/>
    <xf numFmtId="164" fontId="113" fillId="0" borderId="118" xfId="7" applyNumberFormat="1" applyFont="1" applyBorder="1" applyAlignment="1">
      <alignment horizontal="left" indent="1"/>
    </xf>
    <xf numFmtId="164" fontId="116" fillId="0" borderId="7" xfId="7" applyNumberFormat="1" applyFont="1" applyBorder="1"/>
    <xf numFmtId="164" fontId="113" fillId="0" borderId="118" xfId="7" applyNumberFormat="1" applyFont="1" applyBorder="1" applyAlignment="1">
      <alignment horizontal="left" indent="2"/>
    </xf>
    <xf numFmtId="164" fontId="113" fillId="0" borderId="118" xfId="7" applyNumberFormat="1" applyFont="1" applyBorder="1" applyAlignment="1">
      <alignment horizontal="left" indent="3"/>
    </xf>
    <xf numFmtId="164" fontId="113" fillId="81" borderId="118" xfId="7" applyNumberFormat="1" applyFont="1" applyFill="1" applyBorder="1"/>
    <xf numFmtId="164" fontId="113" fillId="0" borderId="118" xfId="7" applyNumberFormat="1" applyFont="1" applyBorder="1" applyAlignment="1">
      <alignment horizontal="left" vertical="top" wrapText="1" indent="2"/>
    </xf>
    <xf numFmtId="164" fontId="113" fillId="0" borderId="118" xfId="7" applyNumberFormat="1" applyFont="1" applyBorder="1" applyAlignment="1">
      <alignment horizontal="left" wrapText="1" indent="3"/>
    </xf>
    <xf numFmtId="164" fontId="113" fillId="0" borderId="118" xfId="7" applyNumberFormat="1" applyFont="1" applyBorder="1" applyAlignment="1">
      <alignment horizontal="left" wrapText="1" indent="2"/>
    </xf>
    <xf numFmtId="164" fontId="113" fillId="0" borderId="118" xfId="7" applyNumberFormat="1" applyFont="1" applyBorder="1" applyAlignment="1">
      <alignment horizontal="left" wrapText="1" indent="1"/>
    </xf>
    <xf numFmtId="164" fontId="112" fillId="0" borderId="118" xfId="7" applyNumberFormat="1" applyFont="1" applyBorder="1" applyAlignment="1">
      <alignment horizontal="left" vertical="center" wrapText="1"/>
    </xf>
    <xf numFmtId="164" fontId="113" fillId="0" borderId="118" xfId="7" applyNumberFormat="1" applyFont="1" applyBorder="1" applyAlignment="1">
      <alignment horizontal="center" vertical="center" wrapText="1"/>
    </xf>
    <xf numFmtId="164" fontId="113" fillId="0" borderId="118" xfId="7" applyNumberFormat="1" applyFont="1" applyBorder="1" applyAlignment="1">
      <alignment horizontal="center" vertical="center"/>
    </xf>
    <xf numFmtId="164" fontId="115" fillId="0" borderId="118" xfId="7" applyNumberFormat="1" applyFont="1" applyBorder="1" applyAlignment="1">
      <alignment horizontal="left" vertical="center" wrapText="1"/>
    </xf>
    <xf numFmtId="0" fontId="0" fillId="0" borderId="7" xfId="0" applyBorder="1"/>
    <xf numFmtId="0" fontId="113" fillId="0" borderId="127" xfId="0" applyFont="1" applyBorder="1" applyAlignment="1">
      <alignment horizontal="center" vertical="center" wrapText="1"/>
    </xf>
    <xf numFmtId="0" fontId="113" fillId="0" borderId="125" xfId="0" applyFont="1" applyBorder="1" applyAlignment="1">
      <alignment horizontal="center" vertical="center" wrapText="1"/>
    </xf>
    <xf numFmtId="0" fontId="0" fillId="0" borderId="126" xfId="0" applyBorder="1" applyAlignment="1">
      <alignment horizontal="left" indent="2"/>
    </xf>
    <xf numFmtId="0" fontId="131" fillId="0" borderId="128" xfId="0" applyFont="1" applyBorder="1" applyAlignment="1">
      <alignment vertical="center" wrapText="1" readingOrder="1"/>
    </xf>
    <xf numFmtId="0" fontId="121" fillId="0" borderId="126" xfId="0" applyFont="1" applyBorder="1"/>
    <xf numFmtId="0" fontId="131" fillId="0" borderId="129" xfId="0" applyFont="1" applyBorder="1" applyAlignment="1">
      <alignment vertical="center" wrapText="1" readingOrder="1"/>
    </xf>
    <xf numFmtId="0" fontId="0" fillId="0" borderId="126" xfId="0" applyBorder="1" applyAlignment="1">
      <alignment horizontal="left" indent="3"/>
    </xf>
    <xf numFmtId="0" fontId="131" fillId="0" borderId="129" xfId="0" applyFont="1" applyBorder="1" applyAlignment="1">
      <alignment horizontal="left" vertical="center" wrapText="1" indent="1" readingOrder="1"/>
    </xf>
    <xf numFmtId="0" fontId="0" fillId="0" borderId="127" xfId="0" applyBorder="1" applyAlignment="1">
      <alignment horizontal="left" indent="2"/>
    </xf>
    <xf numFmtId="0" fontId="131" fillId="0" borderId="130" xfId="0" applyFont="1" applyBorder="1" applyAlignment="1">
      <alignment vertical="center" wrapText="1" readingOrder="1"/>
    </xf>
    <xf numFmtId="0" fontId="132" fillId="0" borderId="126" xfId="0" applyFont="1" applyBorder="1" applyAlignment="1">
      <alignment vertical="center" wrapText="1" readingOrder="1"/>
    </xf>
    <xf numFmtId="0" fontId="84" fillId="0" borderId="126" xfId="0" applyFont="1" applyBorder="1"/>
    <xf numFmtId="0" fontId="6" fillId="0" borderId="126" xfId="17" applyFill="1" applyBorder="1" applyAlignment="1" applyProtection="1"/>
    <xf numFmtId="193" fontId="123" fillId="0" borderId="126" xfId="0" applyNumberFormat="1" applyFont="1" applyBorder="1" applyAlignment="1" applyProtection="1">
      <alignment horizontal="right"/>
      <protection locked="0"/>
    </xf>
    <xf numFmtId="193" fontId="94" fillId="36" borderId="126" xfId="7" applyNumberFormat="1" applyFont="1" applyFill="1" applyBorder="1" applyAlignment="1" applyProtection="1">
      <alignment horizontal="right"/>
    </xf>
    <xf numFmtId="193" fontId="94" fillId="36" borderId="131" xfId="7" applyNumberFormat="1" applyFont="1" applyFill="1" applyBorder="1" applyAlignment="1" applyProtection="1">
      <alignment horizontal="right"/>
    </xf>
    <xf numFmtId="193" fontId="123" fillId="36" borderId="126" xfId="0" applyNumberFormat="1" applyFont="1" applyFill="1" applyBorder="1" applyAlignment="1">
      <alignment horizontal="right"/>
    </xf>
    <xf numFmtId="193" fontId="94" fillId="0" borderId="126" xfId="7" applyNumberFormat="1" applyFont="1" applyFill="1" applyBorder="1" applyAlignment="1" applyProtection="1">
      <alignment horizontal="right"/>
    </xf>
    <xf numFmtId="193" fontId="94" fillId="0" borderId="131" xfId="7" applyNumberFormat="1" applyFont="1" applyFill="1" applyBorder="1" applyAlignment="1" applyProtection="1">
      <alignment horizontal="right"/>
    </xf>
    <xf numFmtId="193" fontId="124" fillId="0" borderId="126" xfId="0" applyNumberFormat="1" applyFont="1" applyBorder="1" applyAlignment="1">
      <alignment horizontal="center"/>
    </xf>
    <xf numFmtId="193" fontId="124" fillId="0" borderId="131" xfId="0" applyNumberFormat="1" applyFont="1" applyBorder="1" applyAlignment="1">
      <alignment horizontal="center"/>
    </xf>
    <xf numFmtId="193" fontId="123" fillId="0" borderId="131" xfId="0" applyNumberFormat="1" applyFont="1" applyBorder="1" applyAlignment="1" applyProtection="1">
      <alignment horizontal="right"/>
      <protection locked="0"/>
    </xf>
    <xf numFmtId="193" fontId="123" fillId="0" borderId="126" xfId="0" applyNumberFormat="1" applyFont="1" applyBorder="1" applyAlignment="1" applyProtection="1">
      <alignment horizontal="left" indent="1"/>
      <protection locked="0"/>
    </xf>
    <xf numFmtId="193" fontId="94" fillId="36" borderId="126" xfId="7" applyNumberFormat="1" applyFont="1" applyFill="1" applyBorder="1" applyAlignment="1" applyProtection="1"/>
    <xf numFmtId="193" fontId="123" fillId="0" borderId="126" xfId="0" applyNumberFormat="1" applyFont="1" applyBorder="1" applyProtection="1">
      <protection locked="0"/>
    </xf>
    <xf numFmtId="193" fontId="94" fillId="36" borderId="131" xfId="7" applyNumberFormat="1" applyFont="1" applyFill="1" applyBorder="1" applyAlignment="1" applyProtection="1"/>
    <xf numFmtId="193" fontId="123" fillId="0" borderId="126" xfId="0" applyNumberFormat="1" applyFont="1" applyBorder="1" applyAlignment="1" applyProtection="1">
      <alignment horizontal="right" vertical="center"/>
      <protection locked="0"/>
    </xf>
    <xf numFmtId="193" fontId="123" fillId="36" borderId="25"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193" fontId="94" fillId="36" borderId="26" xfId="7" applyNumberFormat="1" applyFont="1" applyFill="1" applyBorder="1" applyAlignment="1" applyProtection="1">
      <alignment horizontal="right"/>
    </xf>
    <xf numFmtId="193" fontId="94" fillId="0" borderId="126" xfId="0" applyNumberFormat="1" applyFont="1" applyBorder="1" applyAlignment="1">
      <alignment horizontal="right"/>
    </xf>
    <xf numFmtId="193" fontId="94" fillId="36" borderId="126" xfId="0" applyNumberFormat="1" applyFont="1" applyFill="1" applyBorder="1" applyAlignment="1">
      <alignment horizontal="right"/>
    </xf>
    <xf numFmtId="193" fontId="94" fillId="36" borderId="131"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193" fontId="94" fillId="36" borderId="26" xfId="0" applyNumberFormat="1" applyFont="1" applyFill="1" applyBorder="1" applyAlignment="1">
      <alignment horizontal="right"/>
    </xf>
    <xf numFmtId="3" fontId="103" fillId="36" borderId="126"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26" xfId="0" applyNumberFormat="1" applyFont="1" applyBorder="1" applyAlignment="1">
      <alignment vertical="center" wrapText="1"/>
    </xf>
    <xf numFmtId="3" fontId="103" fillId="0" borderId="132" xfId="0" applyNumberFormat="1" applyFont="1" applyBorder="1" applyAlignment="1">
      <alignment vertical="center" wrapText="1"/>
    </xf>
    <xf numFmtId="3" fontId="103" fillId="0" borderId="133" xfId="0" applyNumberFormat="1" applyFont="1" applyBorder="1" applyAlignment="1">
      <alignment vertical="center" wrapText="1"/>
    </xf>
    <xf numFmtId="164" fontId="121" fillId="0" borderId="126" xfId="7" applyNumberFormat="1" applyFont="1" applyBorder="1"/>
    <xf numFmtId="9" fontId="121" fillId="0" borderId="126" xfId="20962" applyFont="1" applyBorder="1"/>
    <xf numFmtId="164" fontId="121" fillId="0" borderId="127" xfId="7" applyNumberFormat="1" applyFont="1" applyBorder="1"/>
    <xf numFmtId="9" fontId="121" fillId="0" borderId="127" xfId="20962" applyFont="1" applyBorder="1"/>
    <xf numFmtId="164" fontId="133" fillId="0" borderId="126" xfId="7" applyNumberFormat="1" applyFont="1" applyBorder="1"/>
    <xf numFmtId="9" fontId="133" fillId="0" borderId="126" xfId="20962" applyFont="1" applyBorder="1"/>
    <xf numFmtId="14" fontId="2" fillId="0" borderId="0" xfId="0" applyNumberFormat="1" applyFont="1" applyAlignment="1">
      <alignment horizontal="left"/>
    </xf>
    <xf numFmtId="193" fontId="94" fillId="0" borderId="126" xfId="7" applyNumberFormat="1" applyFont="1" applyFill="1" applyBorder="1" applyAlignment="1" applyProtection="1">
      <alignment horizontal="right"/>
      <protection locked="0"/>
    </xf>
    <xf numFmtId="193" fontId="94" fillId="0" borderId="126" xfId="0" applyNumberFormat="1" applyFont="1" applyBorder="1" applyAlignment="1" applyProtection="1">
      <alignment horizontal="right"/>
      <protection locked="0"/>
    </xf>
    <xf numFmtId="193" fontId="94" fillId="0" borderId="131" xfId="0" applyNumberFormat="1" applyFont="1" applyBorder="1" applyAlignment="1">
      <alignment horizontal="right"/>
    </xf>
    <xf numFmtId="14" fontId="84" fillId="0" borderId="0" xfId="0" applyNumberFormat="1" applyFont="1" applyAlignment="1">
      <alignment horizontal="left"/>
    </xf>
    <xf numFmtId="167" fontId="3" fillId="0" borderId="126" xfId="0" applyNumberFormat="1" applyFont="1" applyBorder="1" applyAlignment="1">
      <alignment horizontal="center" vertical="center"/>
    </xf>
    <xf numFmtId="167" fontId="3" fillId="0" borderId="131" xfId="0" applyNumberFormat="1" applyFont="1" applyBorder="1" applyAlignment="1">
      <alignment horizontal="center" vertical="center"/>
    </xf>
    <xf numFmtId="167" fontId="99" fillId="0" borderId="126" xfId="0" applyNumberFormat="1" applyFont="1" applyBorder="1" applyAlignment="1">
      <alignment horizontal="center" vertical="center"/>
    </xf>
    <xf numFmtId="167" fontId="125" fillId="0" borderId="126" xfId="0" applyNumberFormat="1" applyFont="1" applyBorder="1" applyAlignment="1">
      <alignment horizontal="center" vertical="center"/>
    </xf>
    <xf numFmtId="167" fontId="7" fillId="0" borderId="126" xfId="0" applyNumberFormat="1" applyFont="1" applyBorder="1" applyAlignment="1">
      <alignment horizontal="center" vertical="center"/>
    </xf>
    <xf numFmtId="167" fontId="7" fillId="0" borderId="131"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64" fontId="4" fillId="0" borderId="131" xfId="7" applyNumberFormat="1" applyFont="1" applyBorder="1"/>
    <xf numFmtId="164" fontId="3" fillId="0" borderId="126" xfId="7" applyNumberFormat="1" applyFont="1" applyBorder="1"/>
    <xf numFmtId="164" fontId="3" fillId="0" borderId="131" xfId="7" applyNumberFormat="1" applyFont="1" applyBorder="1"/>
    <xf numFmtId="164" fontId="3" fillId="0" borderId="126" xfId="7" applyNumberFormat="1" applyFont="1" applyBorder="1" applyAlignment="1">
      <alignment vertical="center"/>
    </xf>
    <xf numFmtId="164" fontId="3" fillId="0" borderId="126" xfId="7" applyNumberFormat="1" applyFont="1" applyFill="1" applyBorder="1"/>
    <xf numFmtId="164" fontId="3" fillId="0" borderId="126" xfId="7" applyNumberFormat="1" applyFont="1" applyFill="1" applyBorder="1" applyAlignment="1">
      <alignment vertical="center"/>
    </xf>
    <xf numFmtId="169" fontId="9" fillId="37" borderId="126" xfId="20" applyBorder="1"/>
    <xf numFmtId="164" fontId="113" fillId="0" borderId="126" xfId="7" applyNumberFormat="1" applyFont="1" applyBorder="1"/>
    <xf numFmtId="164" fontId="116" fillId="0" borderId="126" xfId="7" applyNumberFormat="1" applyFont="1" applyBorder="1"/>
    <xf numFmtId="164" fontId="112" fillId="36" borderId="126" xfId="7" applyNumberFormat="1" applyFont="1" applyFill="1" applyBorder="1"/>
    <xf numFmtId="164" fontId="115" fillId="36" borderId="126" xfId="7" applyNumberFormat="1" applyFont="1" applyFill="1" applyBorder="1"/>
    <xf numFmtId="164" fontId="113" fillId="79" borderId="126" xfId="7" applyNumberFormat="1" applyFont="1" applyFill="1" applyBorder="1"/>
    <xf numFmtId="164" fontId="116" fillId="79" borderId="126" xfId="7" applyNumberFormat="1" applyFont="1" applyFill="1" applyBorder="1"/>
    <xf numFmtId="164" fontId="113" fillId="0" borderId="126" xfId="7" applyNumberFormat="1" applyFont="1" applyBorder="1" applyAlignment="1">
      <alignment horizontal="left" indent="1"/>
    </xf>
    <xf numFmtId="164" fontId="116" fillId="80" borderId="126" xfId="7" applyNumberFormat="1" applyFont="1" applyFill="1" applyBorder="1"/>
    <xf numFmtId="164" fontId="113" fillId="80" borderId="126" xfId="7" applyNumberFormat="1" applyFont="1" applyFill="1" applyBorder="1"/>
    <xf numFmtId="43" fontId="121" fillId="0" borderId="126" xfId="7" applyFont="1" applyBorder="1"/>
    <xf numFmtId="43" fontId="121" fillId="0" borderId="127" xfId="7" applyFont="1" applyBorder="1"/>
    <xf numFmtId="43" fontId="133" fillId="0" borderId="126" xfId="7" applyFont="1" applyBorder="1"/>
    <xf numFmtId="9" fontId="3" fillId="0" borderId="131" xfId="20962" applyFont="1" applyBorder="1"/>
    <xf numFmtId="164" fontId="0" fillId="0" borderId="0" xfId="0" applyNumberFormat="1"/>
    <xf numFmtId="43" fontId="0" fillId="0" borderId="0" xfId="0" applyNumberFormat="1"/>
    <xf numFmtId="164" fontId="113" fillId="0" borderId="0" xfId="0" applyNumberFormat="1" applyFont="1"/>
    <xf numFmtId="193" fontId="0" fillId="0" borderId="131" xfId="0" applyNumberFormat="1" applyBorder="1"/>
    <xf numFmtId="43" fontId="84" fillId="0" borderId="0" xfId="7" applyFont="1"/>
    <xf numFmtId="43" fontId="84" fillId="0" borderId="0" xfId="0" applyNumberFormat="1" applyFont="1"/>
    <xf numFmtId="43" fontId="85" fillId="0" borderId="0" xfId="7" applyFont="1"/>
    <xf numFmtId="43" fontId="85" fillId="0" borderId="0" xfId="0" applyNumberFormat="1" applyFont="1"/>
    <xf numFmtId="193" fontId="85" fillId="0" borderId="0" xfId="0" applyNumberFormat="1" applyFont="1"/>
    <xf numFmtId="3" fontId="88" fillId="0" borderId="0" xfId="0" applyNumberFormat="1" applyFont="1"/>
    <xf numFmtId="43" fontId="3" fillId="0" borderId="0" xfId="7" applyFont="1" applyAlignment="1">
      <alignment horizontal="left" vertical="center"/>
    </xf>
    <xf numFmtId="193" fontId="3" fillId="0" borderId="0" xfId="0" applyNumberFormat="1" applyFont="1"/>
    <xf numFmtId="43" fontId="3" fillId="0" borderId="0" xfId="7" applyFont="1"/>
    <xf numFmtId="164" fontId="121" fillId="0" borderId="0" xfId="0" applyNumberFormat="1" applyFont="1"/>
    <xf numFmtId="164" fontId="3" fillId="0" borderId="0" xfId="7" applyNumberFormat="1" applyFont="1"/>
    <xf numFmtId="164" fontId="94" fillId="0" borderId="0" xfId="7" applyNumberFormat="1" applyFont="1"/>
    <xf numFmtId="164" fontId="96" fillId="3" borderId="20" xfId="7" applyNumberFormat="1" applyFont="1" applyFill="1" applyBorder="1" applyAlignment="1" applyProtection="1">
      <alignment horizontal="center" vertical="center"/>
      <protection locked="0"/>
    </xf>
    <xf numFmtId="164" fontId="96" fillId="36" borderId="131" xfId="7" applyNumberFormat="1" applyFont="1" applyFill="1" applyBorder="1" applyAlignment="1" applyProtection="1">
      <alignment vertical="top"/>
    </xf>
    <xf numFmtId="164" fontId="96" fillId="3" borderId="131" xfId="7" applyNumberFormat="1" applyFont="1" applyFill="1" applyBorder="1" applyAlignment="1" applyProtection="1">
      <alignment vertical="top"/>
      <protection locked="0"/>
    </xf>
    <xf numFmtId="164" fontId="96" fillId="36" borderId="131" xfId="7" applyNumberFormat="1" applyFont="1" applyFill="1" applyBorder="1" applyAlignment="1" applyProtection="1">
      <alignment vertical="top" wrapText="1"/>
    </xf>
    <xf numFmtId="164" fontId="96" fillId="3" borderId="131" xfId="7" applyNumberFormat="1" applyFont="1" applyFill="1" applyBorder="1" applyAlignment="1" applyProtection="1">
      <alignment vertical="top" wrapText="1"/>
      <protection locked="0"/>
    </xf>
    <xf numFmtId="164" fontId="96" fillId="36" borderId="131" xfId="7" applyNumberFormat="1" applyFont="1" applyFill="1" applyBorder="1" applyAlignment="1" applyProtection="1">
      <alignment vertical="top" wrapText="1"/>
      <protection locked="0"/>
    </xf>
    <xf numFmtId="164" fontId="96" fillId="36" borderId="26" xfId="7" applyNumberFormat="1" applyFont="1" applyFill="1" applyBorder="1" applyAlignment="1" applyProtection="1">
      <alignment vertical="top" wrapText="1"/>
    </xf>
    <xf numFmtId="164" fontId="84" fillId="0" borderId="0" xfId="7" applyNumberFormat="1" applyFont="1"/>
    <xf numFmtId="164" fontId="2" fillId="0" borderId="0" xfId="7" applyNumberFormat="1" applyFont="1"/>
    <xf numFmtId="164" fontId="84" fillId="0" borderId="65" xfId="7" applyNumberFormat="1" applyFont="1" applyBorder="1" applyAlignment="1">
      <alignment horizontal="center" vertical="center" wrapText="1"/>
    </xf>
    <xf numFmtId="164" fontId="126" fillId="0" borderId="34" xfId="7" applyNumberFormat="1" applyFont="1" applyBorder="1" applyAlignment="1">
      <alignment vertical="center"/>
    </xf>
    <xf numFmtId="164" fontId="126" fillId="0" borderId="13" xfId="7" applyNumberFormat="1" applyFont="1" applyBorder="1" applyAlignment="1">
      <alignment vertical="center"/>
    </xf>
    <xf numFmtId="164" fontId="94" fillId="0" borderId="34" xfId="7" applyNumberFormat="1" applyFont="1" applyBorder="1" applyAlignment="1">
      <alignment vertical="center"/>
    </xf>
    <xf numFmtId="164" fontId="128" fillId="0" borderId="13" xfId="7" applyNumberFormat="1" applyFont="1" applyBorder="1" applyAlignment="1">
      <alignment vertical="center"/>
    </xf>
    <xf numFmtId="164" fontId="126" fillId="36" borderId="13" xfId="7" applyNumberFormat="1" applyFont="1" applyFill="1" applyBorder="1" applyAlignment="1">
      <alignment vertical="center"/>
    </xf>
    <xf numFmtId="164" fontId="87" fillId="0" borderId="13" xfId="7" applyNumberFormat="1" applyFont="1" applyBorder="1" applyAlignment="1">
      <alignment vertical="center"/>
    </xf>
    <xf numFmtId="164" fontId="84" fillId="0" borderId="13" xfId="7" applyNumberFormat="1" applyFont="1" applyBorder="1" applyAlignment="1">
      <alignment vertical="center"/>
    </xf>
    <xf numFmtId="164" fontId="84" fillId="0" borderId="14" xfId="7" applyNumberFormat="1" applyFont="1" applyBorder="1" applyAlignment="1">
      <alignment vertical="center"/>
    </xf>
    <xf numFmtId="164" fontId="86" fillId="36" borderId="16" xfId="7" applyNumberFormat="1" applyFont="1" applyFill="1" applyBorder="1" applyAlignment="1">
      <alignment vertical="center"/>
    </xf>
    <xf numFmtId="164" fontId="84" fillId="0" borderId="17" xfId="7" applyNumberFormat="1" applyFont="1" applyBorder="1" applyAlignment="1">
      <alignment vertical="center"/>
    </xf>
    <xf numFmtId="164" fontId="87" fillId="0" borderId="14" xfId="7" applyNumberFormat="1" applyFont="1" applyBorder="1" applyAlignment="1">
      <alignment vertical="center"/>
    </xf>
    <xf numFmtId="164" fontId="86" fillId="36" borderId="62" xfId="7" applyNumberFormat="1" applyFont="1" applyFill="1" applyBorder="1" applyAlignment="1">
      <alignment vertical="center"/>
    </xf>
    <xf numFmtId="164" fontId="0" fillId="0" borderId="0" xfId="7" applyNumberFormat="1" applyFont="1"/>
    <xf numFmtId="164" fontId="45" fillId="77" borderId="102" xfId="7" applyNumberFormat="1" applyFont="1" applyFill="1" applyBorder="1" applyAlignment="1">
      <alignment vertical="center"/>
    </xf>
    <xf numFmtId="164" fontId="105" fillId="0" borderId="118" xfId="7" applyNumberFormat="1" applyFont="1" applyFill="1" applyBorder="1" applyAlignment="1" applyProtection="1">
      <alignment horizontal="right" vertical="center"/>
      <protection locked="0"/>
    </xf>
    <xf numFmtId="164" fontId="105" fillId="78" borderId="118" xfId="7" applyNumberFormat="1" applyFont="1" applyFill="1" applyBorder="1" applyAlignment="1" applyProtection="1">
      <alignment horizontal="right" vertical="center"/>
    </xf>
    <xf numFmtId="164" fontId="104" fillId="77" borderId="122" xfId="7" applyNumberFormat="1" applyFont="1" applyFill="1" applyBorder="1" applyAlignment="1" applyProtection="1">
      <alignment horizontal="right" vertical="center"/>
      <protection locked="0"/>
    </xf>
    <xf numFmtId="164" fontId="45" fillId="77" borderId="122" xfId="7" applyNumberFormat="1" applyFont="1" applyFill="1" applyBorder="1" applyAlignment="1" applyProtection="1">
      <alignment horizontal="right" vertical="center"/>
      <protection locked="0"/>
    </xf>
    <xf numFmtId="164" fontId="105" fillId="3" borderId="118" xfId="7" applyNumberFormat="1" applyFont="1" applyFill="1" applyBorder="1" applyAlignment="1" applyProtection="1">
      <alignment horizontal="right" vertical="center"/>
      <protection locked="0"/>
    </xf>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5" fillId="0" borderId="113"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7" xfId="0" applyFont="1" applyBorder="1" applyAlignment="1">
      <alignment horizontal="left" vertical="center" wrapText="1"/>
    </xf>
    <xf numFmtId="0" fontId="116" fillId="0" borderId="110"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91"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81" xfId="0" applyFont="1" applyBorder="1" applyAlignment="1">
      <alignment horizontal="center" vertical="center" wrapText="1"/>
    </xf>
    <xf numFmtId="0" fontId="113"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8" xfId="0" applyFont="1" applyBorder="1" applyAlignment="1">
      <alignment horizontal="center" vertical="center" wrapText="1"/>
    </xf>
    <xf numFmtId="0" fontId="120" fillId="0" borderId="118" xfId="0" applyFont="1" applyBorder="1" applyAlignment="1">
      <alignment horizontal="center" vertical="center"/>
    </xf>
    <xf numFmtId="0" fontId="120" fillId="0" borderId="110" xfId="0" applyFont="1" applyBorder="1" applyAlignment="1">
      <alignment horizontal="center" vertical="center"/>
    </xf>
    <xf numFmtId="0" fontId="120" fillId="0" borderId="112" xfId="0" applyFont="1" applyBorder="1" applyAlignment="1">
      <alignment horizontal="center" vertical="center"/>
    </xf>
    <xf numFmtId="0" fontId="120" fillId="0" borderId="91" xfId="0" applyFont="1" applyBorder="1" applyAlignment="1">
      <alignment horizontal="center" vertical="center"/>
    </xf>
    <xf numFmtId="0" fontId="120" fillId="0" borderId="81" xfId="0" applyFont="1" applyBorder="1" applyAlignment="1">
      <alignment horizontal="center" vertical="center"/>
    </xf>
    <xf numFmtId="0" fontId="116" fillId="0" borderId="11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2"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0" xfId="0" applyFont="1" applyAlignment="1">
      <alignment horizontal="center" vertical="center" wrapText="1"/>
    </xf>
    <xf numFmtId="0" fontId="113" fillId="0" borderId="74" xfId="0" applyFont="1" applyBorder="1" applyAlignment="1">
      <alignment horizontal="center" vertical="center" wrapText="1"/>
    </xf>
    <xf numFmtId="0" fontId="113" fillId="0" borderId="81" xfId="0" applyFont="1" applyBorder="1" applyAlignment="1">
      <alignment horizontal="center" vertical="center" wrapText="1"/>
    </xf>
    <xf numFmtId="0" fontId="116" fillId="0" borderId="110" xfId="0" applyFont="1" applyBorder="1" applyAlignment="1">
      <alignment horizontal="center" vertical="top" wrapText="1"/>
    </xf>
    <xf numFmtId="0" fontId="116" fillId="0" borderId="112" xfId="0" applyFont="1" applyBorder="1" applyAlignment="1">
      <alignment horizontal="center" vertical="top" wrapText="1"/>
    </xf>
    <xf numFmtId="0" fontId="116" fillId="0" borderId="76" xfId="0" applyFont="1" applyBorder="1" applyAlignment="1">
      <alignment horizontal="center" vertical="top" wrapText="1"/>
    </xf>
    <xf numFmtId="0" fontId="116" fillId="0" borderId="74" xfId="0" applyFont="1" applyBorder="1" applyAlignment="1">
      <alignment horizontal="center" vertical="top" wrapText="1"/>
    </xf>
    <xf numFmtId="0" fontId="116" fillId="0" borderId="91" xfId="0" applyFont="1" applyBorder="1" applyAlignment="1">
      <alignment horizontal="center" vertical="top" wrapText="1"/>
    </xf>
    <xf numFmtId="0" fontId="116" fillId="0" borderId="81" xfId="0" applyFont="1" applyBorder="1" applyAlignment="1">
      <alignment horizontal="center" vertical="top" wrapText="1"/>
    </xf>
    <xf numFmtId="0" fontId="113" fillId="0" borderId="0" xfId="0" applyFont="1" applyAlignment="1">
      <alignment horizontal="center" vertical="center"/>
    </xf>
    <xf numFmtId="0" fontId="113" fillId="0" borderId="74" xfId="0" applyFont="1" applyBorder="1" applyAlignment="1">
      <alignment horizontal="center" vertical="center"/>
    </xf>
    <xf numFmtId="0" fontId="113" fillId="0" borderId="76" xfId="0" applyFont="1" applyBorder="1" applyAlignment="1">
      <alignment horizontal="center" vertical="center"/>
    </xf>
    <xf numFmtId="0" fontId="113" fillId="0" borderId="120"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10" xfId="0" applyFont="1" applyBorder="1" applyAlignment="1">
      <alignment horizontal="center" vertical="top" wrapText="1"/>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21"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19" xfId="0" applyFont="1" applyBorder="1" applyAlignment="1">
      <alignment horizontal="center" vertical="top" wrapText="1"/>
    </xf>
    <xf numFmtId="0" fontId="113" fillId="0" borderId="7" xfId="0" applyFont="1" applyBorder="1" applyAlignment="1">
      <alignment horizontal="center" vertical="top" wrapText="1"/>
    </xf>
    <xf numFmtId="0" fontId="115" fillId="0" borderId="123" xfId="0" applyFont="1" applyBorder="1" applyAlignment="1">
      <alignment horizontal="left" vertical="top" wrapText="1"/>
    </xf>
    <xf numFmtId="0" fontId="115" fillId="0" borderId="124" xfId="0" applyFont="1" applyBorder="1" applyAlignment="1">
      <alignment horizontal="left" vertical="top" wrapText="1"/>
    </xf>
    <xf numFmtId="0" fontId="130" fillId="0" borderId="126" xfId="0" applyFont="1" applyBorder="1" applyAlignment="1">
      <alignment horizontal="center" vertical="center" wrapText="1"/>
    </xf>
    <xf numFmtId="0" fontId="129" fillId="0" borderId="118" xfId="0" applyFont="1" applyBorder="1" applyAlignment="1">
      <alignment horizontal="center" vertical="center"/>
    </xf>
    <xf numFmtId="0" fontId="129" fillId="0" borderId="126" xfId="0" applyFont="1" applyBorder="1" applyAlignment="1">
      <alignment horizontal="center" vertical="center"/>
    </xf>
    <xf numFmtId="0" fontId="121" fillId="0" borderId="119" xfId="0" applyFont="1" applyBorder="1" applyAlignment="1">
      <alignment horizontal="center" vertical="center" wrapText="1"/>
    </xf>
    <xf numFmtId="0" fontId="121" fillId="0" borderId="125"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1" defaultTableStyle="TableStyleMedium2" defaultPivotStyle="PivotStyleMedium9">
    <tableStyle name="Invisible" pivot="0" table="0" count="0" xr9:uid="{47EE5672-5F0A-4579-A346-183FC3CF83A3}"/>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9" t="s">
        <v>344</v>
      </c>
      <c r="C1" s="136"/>
    </row>
    <row r="2" spans="1:3">
      <c r="A2" s="180">
        <v>1</v>
      </c>
      <c r="B2" s="297" t="s">
        <v>345</v>
      </c>
      <c r="C2" s="438" t="s">
        <v>711</v>
      </c>
    </row>
    <row r="3" spans="1:3">
      <c r="A3" s="180">
        <v>2</v>
      </c>
      <c r="B3" s="298" t="s">
        <v>341</v>
      </c>
      <c r="C3" s="438" t="s">
        <v>712</v>
      </c>
    </row>
    <row r="4" spans="1:3">
      <c r="A4" s="180">
        <v>3</v>
      </c>
      <c r="B4" s="299" t="s">
        <v>346</v>
      </c>
      <c r="C4" s="438" t="s">
        <v>713</v>
      </c>
    </row>
    <row r="5" spans="1:3">
      <c r="A5" s="181">
        <v>4</v>
      </c>
      <c r="B5" s="300" t="s">
        <v>342</v>
      </c>
      <c r="C5" s="438" t="s">
        <v>714</v>
      </c>
    </row>
    <row r="6" spans="1:3" s="182" customFormat="1" ht="45.75" customHeight="1">
      <c r="A6" s="655" t="s">
        <v>420</v>
      </c>
      <c r="B6" s="656"/>
      <c r="C6" s="656"/>
    </row>
    <row r="7" spans="1:3" ht="15">
      <c r="A7" s="183" t="s">
        <v>29</v>
      </c>
      <c r="B7" s="179" t="s">
        <v>343</v>
      </c>
    </row>
    <row r="8" spans="1:3">
      <c r="A8" s="136">
        <v>1</v>
      </c>
      <c r="B8" s="221" t="s">
        <v>20</v>
      </c>
    </row>
    <row r="9" spans="1:3">
      <c r="A9" s="136">
        <v>2</v>
      </c>
      <c r="B9" s="222" t="s">
        <v>21</v>
      </c>
    </row>
    <row r="10" spans="1:3">
      <c r="A10" s="136">
        <v>3</v>
      </c>
      <c r="B10" s="222" t="s">
        <v>22</v>
      </c>
    </row>
    <row r="11" spans="1:3">
      <c r="A11" s="136">
        <v>4</v>
      </c>
      <c r="B11" s="222" t="s">
        <v>23</v>
      </c>
    </row>
    <row r="12" spans="1:3">
      <c r="A12" s="136">
        <v>5</v>
      </c>
      <c r="B12" s="222" t="s">
        <v>24</v>
      </c>
    </row>
    <row r="13" spans="1:3">
      <c r="A13" s="136">
        <v>6</v>
      </c>
      <c r="B13" s="223" t="s">
        <v>353</v>
      </c>
    </row>
    <row r="14" spans="1:3">
      <c r="A14" s="136">
        <v>7</v>
      </c>
      <c r="B14" s="222" t="s">
        <v>347</v>
      </c>
    </row>
    <row r="15" spans="1:3">
      <c r="A15" s="136">
        <v>8</v>
      </c>
      <c r="B15" s="222" t="s">
        <v>348</v>
      </c>
    </row>
    <row r="16" spans="1:3">
      <c r="A16" s="136">
        <v>9</v>
      </c>
      <c r="B16" s="222" t="s">
        <v>25</v>
      </c>
    </row>
    <row r="17" spans="1:2">
      <c r="A17" s="296" t="s">
        <v>419</v>
      </c>
      <c r="B17" s="295" t="s">
        <v>406</v>
      </c>
    </row>
    <row r="18" spans="1:2">
      <c r="A18" s="136">
        <v>10</v>
      </c>
      <c r="B18" s="222" t="s">
        <v>26</v>
      </c>
    </row>
    <row r="19" spans="1:2">
      <c r="A19" s="136">
        <v>11</v>
      </c>
      <c r="B19" s="223" t="s">
        <v>349</v>
      </c>
    </row>
    <row r="20" spans="1:2">
      <c r="A20" s="136">
        <v>12</v>
      </c>
      <c r="B20" s="223" t="s">
        <v>27</v>
      </c>
    </row>
    <row r="21" spans="1:2">
      <c r="A21" s="337">
        <v>13</v>
      </c>
      <c r="B21" s="338" t="s">
        <v>350</v>
      </c>
    </row>
    <row r="22" spans="1:2">
      <c r="A22" s="337">
        <v>14</v>
      </c>
      <c r="B22" s="339" t="s">
        <v>377</v>
      </c>
    </row>
    <row r="23" spans="1:2">
      <c r="A23" s="337">
        <v>15</v>
      </c>
      <c r="B23" s="340" t="s">
        <v>28</v>
      </c>
    </row>
    <row r="24" spans="1:2">
      <c r="A24" s="337">
        <v>15.1</v>
      </c>
      <c r="B24" s="341" t="s">
        <v>433</v>
      </c>
    </row>
    <row r="25" spans="1:2">
      <c r="A25" s="337">
        <v>16</v>
      </c>
      <c r="B25" s="341" t="s">
        <v>497</v>
      </c>
    </row>
    <row r="26" spans="1:2">
      <c r="A26" s="337">
        <v>17</v>
      </c>
      <c r="B26" s="341" t="s">
        <v>538</v>
      </c>
    </row>
    <row r="27" spans="1:2">
      <c r="A27" s="337">
        <v>18</v>
      </c>
      <c r="B27" s="341" t="s">
        <v>708</v>
      </c>
    </row>
    <row r="28" spans="1:2">
      <c r="A28" s="337">
        <v>19</v>
      </c>
      <c r="B28" s="341" t="s">
        <v>709</v>
      </c>
    </row>
    <row r="29" spans="1:2">
      <c r="A29" s="337">
        <v>20</v>
      </c>
      <c r="B29" s="414" t="s">
        <v>539</v>
      </c>
    </row>
    <row r="30" spans="1:2">
      <c r="A30" s="337">
        <v>21</v>
      </c>
      <c r="B30" s="341" t="s">
        <v>705</v>
      </c>
    </row>
    <row r="31" spans="1:2">
      <c r="A31" s="337">
        <v>22</v>
      </c>
      <c r="B31" s="341" t="s">
        <v>540</v>
      </c>
    </row>
    <row r="32" spans="1:2">
      <c r="A32" s="337">
        <v>23</v>
      </c>
      <c r="B32" s="341" t="s">
        <v>541</v>
      </c>
    </row>
    <row r="33" spans="1:2">
      <c r="A33" s="337">
        <v>24</v>
      </c>
      <c r="B33" s="341" t="s">
        <v>542</v>
      </c>
    </row>
    <row r="34" spans="1:2">
      <c r="A34" s="337">
        <v>25</v>
      </c>
      <c r="B34" s="341" t="s">
        <v>543</v>
      </c>
    </row>
    <row r="35" spans="1:2">
      <c r="A35" s="540">
        <v>26</v>
      </c>
      <c r="B35" s="541" t="s">
        <v>771</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5"/>
  <sheetViews>
    <sheetView zoomScaleNormal="100" workbookViewId="0">
      <pane xSplit="1" ySplit="5" topLeftCell="B6" activePane="bottomRight" state="frozen"/>
      <selection pane="topRight"/>
      <selection pane="bottomLeft"/>
      <selection pane="bottomRight" activeCell="C1" sqref="C1:C1048576"/>
    </sheetView>
  </sheetViews>
  <sheetFormatPr defaultColWidth="9.28515625" defaultRowHeight="12.75"/>
  <cols>
    <col min="1" max="1" width="9.5703125" style="4" bestFit="1" customWidth="1"/>
    <col min="2" max="2" width="132.42578125" style="4" customWidth="1"/>
    <col min="3" max="3" width="18.42578125" style="624" customWidth="1"/>
    <col min="4" max="16384" width="9.28515625" style="4"/>
  </cols>
  <sheetData>
    <row r="1" spans="1:5">
      <c r="A1" s="2" t="s">
        <v>30</v>
      </c>
      <c r="B1" s="3" t="str">
        <f>'Info '!C2</f>
        <v>JSC CARTU BANK</v>
      </c>
    </row>
    <row r="2" spans="1:5" s="2" customFormat="1" ht="15.75" customHeight="1">
      <c r="A2" s="2" t="s">
        <v>31</v>
      </c>
      <c r="B2" s="577">
        <f>'1. key ratios '!B2</f>
        <v>44926</v>
      </c>
      <c r="C2" s="625"/>
    </row>
    <row r="3" spans="1:5" s="2" customFormat="1" ht="15.75" customHeight="1">
      <c r="C3" s="625"/>
    </row>
    <row r="4" spans="1:5" ht="13.5" thickBot="1">
      <c r="A4" s="4" t="s">
        <v>246</v>
      </c>
      <c r="B4" s="121" t="s">
        <v>245</v>
      </c>
    </row>
    <row r="5" spans="1:5">
      <c r="A5" s="78" t="s">
        <v>6</v>
      </c>
      <c r="B5" s="79"/>
      <c r="C5" s="626" t="s">
        <v>782</v>
      </c>
    </row>
    <row r="6" spans="1:5">
      <c r="A6" s="80">
        <v>1</v>
      </c>
      <c r="B6" s="81" t="s">
        <v>244</v>
      </c>
      <c r="C6" s="627">
        <f>SUM(C7:C11)</f>
        <v>239662437</v>
      </c>
      <c r="E6" s="170"/>
    </row>
    <row r="7" spans="1:5">
      <c r="A7" s="80">
        <v>2</v>
      </c>
      <c r="B7" s="82" t="s">
        <v>243</v>
      </c>
      <c r="C7" s="628">
        <v>114430000</v>
      </c>
      <c r="E7" s="170"/>
    </row>
    <row r="8" spans="1:5">
      <c r="A8" s="80">
        <v>3</v>
      </c>
      <c r="B8" s="83" t="s">
        <v>242</v>
      </c>
      <c r="C8" s="628"/>
      <c r="E8" s="170"/>
    </row>
    <row r="9" spans="1:5">
      <c r="A9" s="80">
        <v>4</v>
      </c>
      <c r="B9" s="83" t="s">
        <v>241</v>
      </c>
      <c r="C9" s="628"/>
      <c r="E9" s="170"/>
    </row>
    <row r="10" spans="1:5">
      <c r="A10" s="80">
        <v>5</v>
      </c>
      <c r="B10" s="83" t="s">
        <v>240</v>
      </c>
      <c r="C10" s="628">
        <v>7438034</v>
      </c>
      <c r="E10" s="170"/>
    </row>
    <row r="11" spans="1:5">
      <c r="A11" s="80">
        <v>6</v>
      </c>
      <c r="B11" s="84" t="s">
        <v>239</v>
      </c>
      <c r="C11" s="628">
        <v>117794403</v>
      </c>
      <c r="E11" s="170"/>
    </row>
    <row r="12" spans="1:5" s="54" customFormat="1">
      <c r="A12" s="80">
        <v>7</v>
      </c>
      <c r="B12" s="81" t="s">
        <v>238</v>
      </c>
      <c r="C12" s="629">
        <f>SUM(C13:C27)</f>
        <v>5409013</v>
      </c>
      <c r="E12" s="170"/>
    </row>
    <row r="13" spans="1:5" s="54" customFormat="1">
      <c r="A13" s="80">
        <v>8</v>
      </c>
      <c r="B13" s="85" t="s">
        <v>237</v>
      </c>
      <c r="C13" s="630">
        <v>-30730</v>
      </c>
      <c r="E13" s="170"/>
    </row>
    <row r="14" spans="1:5" s="54" customFormat="1" ht="25.5">
      <c r="A14" s="80">
        <v>9</v>
      </c>
      <c r="B14" s="86" t="s">
        <v>236</v>
      </c>
      <c r="C14" s="630"/>
      <c r="E14" s="170"/>
    </row>
    <row r="15" spans="1:5" s="54" customFormat="1">
      <c r="A15" s="80">
        <v>10</v>
      </c>
      <c r="B15" s="87" t="s">
        <v>235</v>
      </c>
      <c r="C15" s="630">
        <v>5439743</v>
      </c>
      <c r="E15" s="170"/>
    </row>
    <row r="16" spans="1:5" s="54" customFormat="1">
      <c r="A16" s="80">
        <v>11</v>
      </c>
      <c r="B16" s="88" t="s">
        <v>234</v>
      </c>
      <c r="C16" s="630"/>
      <c r="E16" s="170"/>
    </row>
    <row r="17" spans="1:5" s="54" customFormat="1">
      <c r="A17" s="80">
        <v>12</v>
      </c>
      <c r="B17" s="87" t="s">
        <v>233</v>
      </c>
      <c r="C17" s="630"/>
      <c r="E17" s="170"/>
    </row>
    <row r="18" spans="1:5" s="54" customFormat="1">
      <c r="A18" s="80">
        <v>13</v>
      </c>
      <c r="B18" s="87" t="s">
        <v>232</v>
      </c>
      <c r="C18" s="630"/>
      <c r="E18" s="170"/>
    </row>
    <row r="19" spans="1:5" s="54" customFormat="1">
      <c r="A19" s="80">
        <v>14</v>
      </c>
      <c r="B19" s="87" t="s">
        <v>231</v>
      </c>
      <c r="C19" s="630"/>
      <c r="E19" s="170"/>
    </row>
    <row r="20" spans="1:5" s="54" customFormat="1">
      <c r="A20" s="80">
        <v>15</v>
      </c>
      <c r="B20" s="87" t="s">
        <v>230</v>
      </c>
      <c r="C20" s="630">
        <v>0</v>
      </c>
      <c r="E20" s="170"/>
    </row>
    <row r="21" spans="1:5" s="54" customFormat="1" ht="25.5">
      <c r="A21" s="80">
        <v>16</v>
      </c>
      <c r="B21" s="86" t="s">
        <v>229</v>
      </c>
      <c r="C21" s="630"/>
      <c r="E21" s="170"/>
    </row>
    <row r="22" spans="1:5" s="54" customFormat="1">
      <c r="A22" s="80">
        <v>17</v>
      </c>
      <c r="B22" s="89" t="s">
        <v>228</v>
      </c>
      <c r="C22" s="630"/>
      <c r="E22" s="170"/>
    </row>
    <row r="23" spans="1:5" s="54" customFormat="1">
      <c r="A23" s="80">
        <v>18</v>
      </c>
      <c r="B23" s="86" t="s">
        <v>227</v>
      </c>
      <c r="C23" s="630"/>
      <c r="E23" s="170"/>
    </row>
    <row r="24" spans="1:5" s="54" customFormat="1" ht="25.5">
      <c r="A24" s="80">
        <v>19</v>
      </c>
      <c r="B24" s="86" t="s">
        <v>204</v>
      </c>
      <c r="C24" s="630"/>
      <c r="E24" s="170"/>
    </row>
    <row r="25" spans="1:5" s="54" customFormat="1">
      <c r="A25" s="80">
        <v>20</v>
      </c>
      <c r="B25" s="88" t="s">
        <v>226</v>
      </c>
      <c r="C25" s="630"/>
      <c r="E25" s="170"/>
    </row>
    <row r="26" spans="1:5" s="54" customFormat="1">
      <c r="A26" s="80">
        <v>21</v>
      </c>
      <c r="B26" s="88" t="s">
        <v>225</v>
      </c>
      <c r="C26" s="630"/>
      <c r="E26" s="170"/>
    </row>
    <row r="27" spans="1:5" s="54" customFormat="1">
      <c r="A27" s="80">
        <v>22</v>
      </c>
      <c r="B27" s="88" t="s">
        <v>224</v>
      </c>
      <c r="C27" s="630"/>
      <c r="E27" s="170"/>
    </row>
    <row r="28" spans="1:5" s="54" customFormat="1">
      <c r="A28" s="80">
        <v>23</v>
      </c>
      <c r="B28" s="90" t="s">
        <v>223</v>
      </c>
      <c r="C28" s="629">
        <f>C6-C12</f>
        <v>234253424</v>
      </c>
      <c r="E28" s="170"/>
    </row>
    <row r="29" spans="1:5" s="54" customFormat="1">
      <c r="A29" s="91"/>
      <c r="B29" s="92"/>
      <c r="C29" s="630"/>
      <c r="E29" s="170"/>
    </row>
    <row r="30" spans="1:5" s="54" customFormat="1">
      <c r="A30" s="91">
        <v>24</v>
      </c>
      <c r="B30" s="90" t="s">
        <v>222</v>
      </c>
      <c r="C30" s="629">
        <f>C31+C34</f>
        <v>72954000</v>
      </c>
      <c r="E30" s="170"/>
    </row>
    <row r="31" spans="1:5" s="54" customFormat="1">
      <c r="A31" s="91">
        <v>25</v>
      </c>
      <c r="B31" s="83" t="s">
        <v>221</v>
      </c>
      <c r="C31" s="631">
        <f>C32+C33</f>
        <v>72954000</v>
      </c>
      <c r="E31" s="170"/>
    </row>
    <row r="32" spans="1:5" s="54" customFormat="1">
      <c r="A32" s="91">
        <v>26</v>
      </c>
      <c r="B32" s="93" t="s">
        <v>302</v>
      </c>
      <c r="C32" s="630"/>
      <c r="E32" s="170"/>
    </row>
    <row r="33" spans="1:5" s="54" customFormat="1">
      <c r="A33" s="91">
        <v>27</v>
      </c>
      <c r="B33" s="93" t="s">
        <v>220</v>
      </c>
      <c r="C33" s="630">
        <v>72954000</v>
      </c>
      <c r="E33" s="170"/>
    </row>
    <row r="34" spans="1:5" s="54" customFormat="1">
      <c r="A34" s="91">
        <v>28</v>
      </c>
      <c r="B34" s="83" t="s">
        <v>219</v>
      </c>
      <c r="C34" s="630"/>
      <c r="E34" s="170"/>
    </row>
    <row r="35" spans="1:5" s="54" customFormat="1">
      <c r="A35" s="91">
        <v>29</v>
      </c>
      <c r="B35" s="90" t="s">
        <v>218</v>
      </c>
      <c r="C35" s="629">
        <f>SUM(C36:C40)</f>
        <v>0</v>
      </c>
      <c r="E35" s="170"/>
    </row>
    <row r="36" spans="1:5" s="54" customFormat="1">
      <c r="A36" s="91">
        <v>30</v>
      </c>
      <c r="B36" s="86" t="s">
        <v>217</v>
      </c>
      <c r="C36" s="630"/>
      <c r="E36" s="170"/>
    </row>
    <row r="37" spans="1:5" s="54" customFormat="1">
      <c r="A37" s="91">
        <v>31</v>
      </c>
      <c r="B37" s="87" t="s">
        <v>216</v>
      </c>
      <c r="C37" s="630"/>
      <c r="E37" s="170"/>
    </row>
    <row r="38" spans="1:5" s="54" customFormat="1" ht="25.5">
      <c r="A38" s="91">
        <v>32</v>
      </c>
      <c r="B38" s="86" t="s">
        <v>215</v>
      </c>
      <c r="C38" s="630"/>
      <c r="E38" s="170"/>
    </row>
    <row r="39" spans="1:5" s="54" customFormat="1" ht="25.5">
      <c r="A39" s="91">
        <v>33</v>
      </c>
      <c r="B39" s="86" t="s">
        <v>204</v>
      </c>
      <c r="C39" s="630"/>
      <c r="E39" s="170"/>
    </row>
    <row r="40" spans="1:5" s="54" customFormat="1">
      <c r="A40" s="91">
        <v>34</v>
      </c>
      <c r="B40" s="88" t="s">
        <v>214</v>
      </c>
      <c r="C40" s="630"/>
      <c r="E40" s="170"/>
    </row>
    <row r="41" spans="1:5" s="54" customFormat="1">
      <c r="A41" s="91">
        <v>35</v>
      </c>
      <c r="B41" s="90" t="s">
        <v>213</v>
      </c>
      <c r="C41" s="629">
        <f>C30-C35</f>
        <v>72954000</v>
      </c>
      <c r="E41" s="170"/>
    </row>
    <row r="42" spans="1:5" s="54" customFormat="1">
      <c r="A42" s="91"/>
      <c r="B42" s="92"/>
      <c r="C42" s="630"/>
      <c r="E42" s="170"/>
    </row>
    <row r="43" spans="1:5" s="54" customFormat="1">
      <c r="A43" s="91">
        <v>36</v>
      </c>
      <c r="B43" s="94" t="s">
        <v>212</v>
      </c>
      <c r="C43" s="629">
        <f>SUM(C44:C46)</f>
        <v>39328136</v>
      </c>
      <c r="E43" s="170"/>
    </row>
    <row r="44" spans="1:5" s="54" customFormat="1">
      <c r="A44" s="91">
        <v>37</v>
      </c>
      <c r="B44" s="83" t="s">
        <v>211</v>
      </c>
      <c r="C44" s="630">
        <v>28641200</v>
      </c>
      <c r="E44" s="170"/>
    </row>
    <row r="45" spans="1:5" s="54" customFormat="1">
      <c r="A45" s="91">
        <v>38</v>
      </c>
      <c r="B45" s="83" t="s">
        <v>210</v>
      </c>
      <c r="C45" s="630"/>
      <c r="E45" s="170"/>
    </row>
    <row r="46" spans="1:5" s="54" customFormat="1">
      <c r="A46" s="91">
        <v>39</v>
      </c>
      <c r="B46" s="83" t="s">
        <v>209</v>
      </c>
      <c r="C46" s="630">
        <v>10686936</v>
      </c>
      <c r="E46" s="170"/>
    </row>
    <row r="47" spans="1:5" s="54" customFormat="1">
      <c r="A47" s="91">
        <v>40</v>
      </c>
      <c r="B47" s="94" t="s">
        <v>208</v>
      </c>
      <c r="C47" s="629">
        <f>SUM(C48:C51)</f>
        <v>0</v>
      </c>
      <c r="E47" s="170"/>
    </row>
    <row r="48" spans="1:5" s="54" customFormat="1">
      <c r="A48" s="91">
        <v>41</v>
      </c>
      <c r="B48" s="86" t="s">
        <v>207</v>
      </c>
      <c r="C48" s="630"/>
      <c r="E48" s="170"/>
    </row>
    <row r="49" spans="1:5" s="54" customFormat="1">
      <c r="A49" s="91">
        <v>42</v>
      </c>
      <c r="B49" s="87" t="s">
        <v>206</v>
      </c>
      <c r="C49" s="630"/>
      <c r="E49" s="170"/>
    </row>
    <row r="50" spans="1:5" s="54" customFormat="1">
      <c r="A50" s="91">
        <v>43</v>
      </c>
      <c r="B50" s="86" t="s">
        <v>205</v>
      </c>
      <c r="C50" s="630"/>
      <c r="E50" s="170"/>
    </row>
    <row r="51" spans="1:5" s="54" customFormat="1" ht="25.5">
      <c r="A51" s="91">
        <v>44</v>
      </c>
      <c r="B51" s="86" t="s">
        <v>204</v>
      </c>
      <c r="C51" s="630"/>
      <c r="E51" s="170"/>
    </row>
    <row r="52" spans="1:5" s="54" customFormat="1" ht="13.5" thickBot="1">
      <c r="A52" s="95">
        <v>45</v>
      </c>
      <c r="B52" s="96" t="s">
        <v>203</v>
      </c>
      <c r="C52" s="632">
        <f>C43-C47</f>
        <v>39328136</v>
      </c>
      <c r="E52" s="170"/>
    </row>
    <row r="53" spans="1:5">
      <c r="C53" s="624">
        <f>C28+C52+C41</f>
        <v>346535560</v>
      </c>
    </row>
    <row r="55" spans="1:5">
      <c r="B55" s="4" t="s">
        <v>7</v>
      </c>
    </row>
  </sheetData>
  <dataValidations count="1">
    <dataValidation operator="lessThanOrEqual" allowBlank="1" showInputMessage="1" showErrorMessage="1" errorTitle="Should be negative number" error="Should be whole negative number or 0" sqref="C13:C52" xr:uid="{1DA5C117-93FA-48DD-88BE-50EEFAC77901}"/>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workbookViewId="0">
      <selection activeCell="C15" sqref="C15:C17"/>
    </sheetView>
  </sheetViews>
  <sheetFormatPr defaultColWidth="9.28515625" defaultRowHeight="12.75"/>
  <cols>
    <col min="1" max="1" width="9.42578125" style="208" bestFit="1" customWidth="1"/>
    <col min="2" max="2" width="59" style="208" customWidth="1"/>
    <col min="3" max="3" width="16.7109375" style="208" bestFit="1" customWidth="1"/>
    <col min="4" max="4" width="13.28515625" style="208" bestFit="1" customWidth="1"/>
    <col min="5" max="16384" width="9.28515625" style="208"/>
  </cols>
  <sheetData>
    <row r="1" spans="1:7" ht="15">
      <c r="A1" s="206" t="s">
        <v>30</v>
      </c>
      <c r="B1" s="3" t="str">
        <f>'Info '!C2</f>
        <v>JSC CARTU BANK</v>
      </c>
    </row>
    <row r="2" spans="1:7" s="206" customFormat="1" ht="15.75" customHeight="1">
      <c r="A2" s="206" t="s">
        <v>31</v>
      </c>
      <c r="B2" s="577">
        <f>'1. key ratios '!B2</f>
        <v>44926</v>
      </c>
    </row>
    <row r="3" spans="1:7" s="206" customFormat="1" ht="15.75" customHeight="1"/>
    <row r="4" spans="1:7" ht="13.5" thickBot="1">
      <c r="A4" s="208" t="s">
        <v>405</v>
      </c>
      <c r="B4" s="287" t="s">
        <v>406</v>
      </c>
    </row>
    <row r="5" spans="1:7" s="213" customFormat="1" ht="12.75" customHeight="1">
      <c r="A5" s="335"/>
      <c r="B5" s="336" t="s">
        <v>409</v>
      </c>
      <c r="C5" s="280" t="s">
        <v>407</v>
      </c>
      <c r="D5" s="281" t="s">
        <v>408</v>
      </c>
    </row>
    <row r="6" spans="1:7" s="288" customFormat="1">
      <c r="A6" s="282">
        <v>1</v>
      </c>
      <c r="B6" s="331" t="s">
        <v>410</v>
      </c>
      <c r="C6" s="331"/>
      <c r="D6" s="283"/>
    </row>
    <row r="7" spans="1:7" s="288" customFormat="1">
      <c r="A7" s="284" t="s">
        <v>396</v>
      </c>
      <c r="B7" s="332" t="s">
        <v>411</v>
      </c>
      <c r="C7" s="468">
        <v>4.4999999999999998E-2</v>
      </c>
      <c r="D7" s="469">
        <f>C7*'5. RWA '!$C$13</f>
        <v>63211938.578766823</v>
      </c>
      <c r="F7" s="620"/>
      <c r="G7" s="620"/>
    </row>
    <row r="8" spans="1:7" s="288" customFormat="1">
      <c r="A8" s="284" t="s">
        <v>397</v>
      </c>
      <c r="B8" s="332" t="s">
        <v>412</v>
      </c>
      <c r="C8" s="470">
        <v>0.06</v>
      </c>
      <c r="D8" s="469">
        <f>C8*'5. RWA '!$C$13</f>
        <v>84282584.771689087</v>
      </c>
      <c r="F8" s="620"/>
      <c r="G8" s="620"/>
    </row>
    <row r="9" spans="1:7" s="288" customFormat="1">
      <c r="A9" s="284" t="s">
        <v>398</v>
      </c>
      <c r="B9" s="332" t="s">
        <v>413</v>
      </c>
      <c r="C9" s="470">
        <v>0.08</v>
      </c>
      <c r="D9" s="469">
        <f>C9*'5. RWA '!$C$13</f>
        <v>112376779.69558546</v>
      </c>
      <c r="F9" s="620"/>
      <c r="G9" s="620"/>
    </row>
    <row r="10" spans="1:7" s="288" customFormat="1">
      <c r="A10" s="282" t="s">
        <v>399</v>
      </c>
      <c r="B10" s="331" t="s">
        <v>414</v>
      </c>
      <c r="C10" s="471"/>
      <c r="D10" s="472"/>
      <c r="F10" s="620"/>
      <c r="G10" s="620"/>
    </row>
    <row r="11" spans="1:7" s="289" customFormat="1">
      <c r="A11" s="285" t="s">
        <v>400</v>
      </c>
      <c r="B11" s="330" t="s">
        <v>480</v>
      </c>
      <c r="C11" s="473">
        <v>2.5000000000000001E-2</v>
      </c>
      <c r="D11" s="469">
        <f>C11*'5. RWA '!$C$13</f>
        <v>35117743.654870458</v>
      </c>
      <c r="F11" s="620"/>
      <c r="G11" s="620"/>
    </row>
    <row r="12" spans="1:7" s="289" customFormat="1">
      <c r="A12" s="285" t="s">
        <v>401</v>
      </c>
      <c r="B12" s="330" t="s">
        <v>415</v>
      </c>
      <c r="C12" s="473">
        <v>0</v>
      </c>
      <c r="D12" s="469">
        <f>C12*'5. RWA '!$C$13</f>
        <v>0</v>
      </c>
      <c r="F12" s="620"/>
      <c r="G12" s="620"/>
    </row>
    <row r="13" spans="1:7" s="289" customFormat="1">
      <c r="A13" s="285" t="s">
        <v>402</v>
      </c>
      <c r="B13" s="330" t="s">
        <v>416</v>
      </c>
      <c r="C13" s="473"/>
      <c r="D13" s="469">
        <f>C13*'5. RWA '!$C$13</f>
        <v>0</v>
      </c>
      <c r="F13" s="620"/>
      <c r="G13" s="620"/>
    </row>
    <row r="14" spans="1:7" s="289" customFormat="1">
      <c r="A14" s="282" t="s">
        <v>403</v>
      </c>
      <c r="B14" s="331" t="s">
        <v>477</v>
      </c>
      <c r="C14" s="474"/>
      <c r="D14" s="472"/>
      <c r="F14" s="620"/>
      <c r="G14" s="620"/>
    </row>
    <row r="15" spans="1:7" s="289" customFormat="1">
      <c r="A15" s="285">
        <v>3.1</v>
      </c>
      <c r="B15" s="330" t="s">
        <v>421</v>
      </c>
      <c r="C15" s="473">
        <v>4.2943145768455704E-2</v>
      </c>
      <c r="D15" s="469">
        <f>C15*'5. RWA '!$C$13</f>
        <v>60322655.393214494</v>
      </c>
      <c r="F15" s="620"/>
      <c r="G15" s="620"/>
    </row>
    <row r="16" spans="1:7" s="289" customFormat="1">
      <c r="A16" s="285">
        <v>3.2</v>
      </c>
      <c r="B16" s="330" t="s">
        <v>422</v>
      </c>
      <c r="C16" s="473">
        <v>5.7308621916676038E-2</v>
      </c>
      <c r="D16" s="469">
        <f>C16*'5. RWA '!$C$13</f>
        <v>80501979.7473488</v>
      </c>
      <c r="F16" s="620"/>
      <c r="G16" s="620"/>
    </row>
    <row r="17" spans="1:7" s="288" customFormat="1">
      <c r="A17" s="285">
        <v>3.3</v>
      </c>
      <c r="B17" s="330" t="s">
        <v>423</v>
      </c>
      <c r="C17" s="473">
        <v>9.1682302955993486E-2</v>
      </c>
      <c r="D17" s="469">
        <f>C17*'5. RWA '!$C$13</f>
        <v>128787024.51587005</v>
      </c>
      <c r="F17" s="620"/>
      <c r="G17" s="620"/>
    </row>
    <row r="18" spans="1:7" s="213" customFormat="1" ht="12.75" customHeight="1">
      <c r="A18" s="333"/>
      <c r="B18" s="334" t="s">
        <v>476</v>
      </c>
      <c r="C18" s="471" t="s">
        <v>407</v>
      </c>
      <c r="D18" s="475" t="s">
        <v>408</v>
      </c>
      <c r="F18" s="620"/>
      <c r="G18" s="620"/>
    </row>
    <row r="19" spans="1:7" s="288" customFormat="1">
      <c r="A19" s="286">
        <v>4</v>
      </c>
      <c r="B19" s="330" t="s">
        <v>417</v>
      </c>
      <c r="C19" s="473">
        <f>C7+C11+C12+C13+C15</f>
        <v>0.11294314576845571</v>
      </c>
      <c r="D19" s="469">
        <f>C19*'5. RWA '!$C$13</f>
        <v>158652337.6268518</v>
      </c>
      <c r="F19" s="620"/>
      <c r="G19" s="620"/>
    </row>
    <row r="20" spans="1:7" s="288" customFormat="1">
      <c r="A20" s="286">
        <v>5</v>
      </c>
      <c r="B20" s="330" t="s">
        <v>137</v>
      </c>
      <c r="C20" s="473">
        <f>C8+C11+C12+C13+C16</f>
        <v>0.14230862191667604</v>
      </c>
      <c r="D20" s="469">
        <f>C20*'5. RWA '!$C$13</f>
        <v>199902308.17390835</v>
      </c>
      <c r="F20" s="620"/>
      <c r="G20" s="620"/>
    </row>
    <row r="21" spans="1:7" s="288" customFormat="1" ht="13.5" thickBot="1">
      <c r="A21" s="290" t="s">
        <v>404</v>
      </c>
      <c r="B21" s="291" t="s">
        <v>418</v>
      </c>
      <c r="C21" s="476">
        <f>C9+C11+C12+C13+C17</f>
        <v>0.19668230295599348</v>
      </c>
      <c r="D21" s="477">
        <f>C21*'5. RWA '!$C$13</f>
        <v>276281547.86632597</v>
      </c>
      <c r="F21" s="620"/>
      <c r="G21" s="620"/>
    </row>
    <row r="23" spans="1:7" ht="51">
      <c r="B23" s="248"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5"/>
  <sheetViews>
    <sheetView zoomScale="85" zoomScaleNormal="85" workbookViewId="0">
      <pane xSplit="1" ySplit="5" topLeftCell="B6" activePane="bottomRight" state="frozen"/>
      <selection pane="topRight"/>
      <selection pane="bottomLeft"/>
      <selection pane="bottomRight" activeCell="C1" sqref="C1:C1048576"/>
    </sheetView>
  </sheetViews>
  <sheetFormatPr defaultColWidth="9.28515625" defaultRowHeight="14.25"/>
  <cols>
    <col min="1" max="1" width="10.7109375" style="4" customWidth="1"/>
    <col min="2" max="2" width="91.7109375" style="4" customWidth="1"/>
    <col min="3" max="3" width="53.28515625" style="633" customWidth="1"/>
    <col min="4" max="4" width="32.28515625" style="4" customWidth="1"/>
    <col min="5" max="5" width="9.42578125" style="5" customWidth="1"/>
    <col min="6" max="6" width="19" style="5" bestFit="1" customWidth="1"/>
    <col min="7" max="16384" width="9.28515625" style="5"/>
  </cols>
  <sheetData>
    <row r="1" spans="1:7">
      <c r="A1" s="2" t="s">
        <v>30</v>
      </c>
      <c r="B1" s="3" t="str">
        <f>'Info '!C2</f>
        <v>JSC CARTU BANK</v>
      </c>
      <c r="E1" s="4"/>
      <c r="F1" s="4"/>
    </row>
    <row r="2" spans="1:7" s="2" customFormat="1" ht="15.75" customHeight="1">
      <c r="A2" s="2" t="s">
        <v>31</v>
      </c>
      <c r="B2" s="577">
        <f>'1. key ratios '!B2</f>
        <v>44926</v>
      </c>
      <c r="C2" s="634"/>
    </row>
    <row r="3" spans="1:7" s="2" customFormat="1" ht="15.75" customHeight="1">
      <c r="A3" s="97"/>
      <c r="C3" s="634"/>
    </row>
    <row r="4" spans="1:7" s="2" customFormat="1" ht="15.75" customHeight="1" thickBot="1">
      <c r="A4" s="2" t="s">
        <v>86</v>
      </c>
      <c r="B4" s="198" t="s">
        <v>286</v>
      </c>
      <c r="C4" s="634"/>
      <c r="D4" s="31" t="s">
        <v>73</v>
      </c>
    </row>
    <row r="5" spans="1:7" ht="25.5">
      <c r="A5" s="98" t="s">
        <v>6</v>
      </c>
      <c r="B5" s="225" t="s">
        <v>340</v>
      </c>
      <c r="C5" s="635" t="s">
        <v>93</v>
      </c>
      <c r="D5" s="99" t="s">
        <v>94</v>
      </c>
    </row>
    <row r="6" spans="1:7" ht="15">
      <c r="A6" s="72">
        <v>1</v>
      </c>
      <c r="B6" s="100" t="s">
        <v>35</v>
      </c>
      <c r="C6" s="636">
        <f>'2.RC'!E7</f>
        <v>27977543</v>
      </c>
      <c r="D6" s="101"/>
      <c r="E6" s="102"/>
      <c r="F6" s="616"/>
      <c r="G6" s="617"/>
    </row>
    <row r="7" spans="1:7" ht="15">
      <c r="A7" s="72">
        <v>2</v>
      </c>
      <c r="B7" s="103" t="s">
        <v>36</v>
      </c>
      <c r="C7" s="637">
        <f>'2.RC'!E8</f>
        <v>330333988</v>
      </c>
      <c r="D7" s="104"/>
      <c r="E7" s="102"/>
      <c r="F7" s="616"/>
      <c r="G7" s="617"/>
    </row>
    <row r="8" spans="1:7" ht="15">
      <c r="A8" s="72">
        <v>3</v>
      </c>
      <c r="B8" s="103" t="s">
        <v>37</v>
      </c>
      <c r="C8" s="637">
        <f>'2.RC'!E9</f>
        <v>332159335.99000001</v>
      </c>
      <c r="D8" s="104"/>
      <c r="E8" s="102"/>
      <c r="F8" s="616"/>
      <c r="G8" s="617"/>
    </row>
    <row r="9" spans="1:7" ht="15">
      <c r="A9" s="72">
        <v>4</v>
      </c>
      <c r="B9" s="103" t="s">
        <v>38</v>
      </c>
      <c r="C9" s="637">
        <f>'2.RC'!E10</f>
        <v>0</v>
      </c>
      <c r="D9" s="104"/>
      <c r="E9" s="102"/>
      <c r="F9" s="616"/>
      <c r="G9" s="617"/>
    </row>
    <row r="10" spans="1:7" ht="15">
      <c r="A10" s="72">
        <v>5</v>
      </c>
      <c r="B10" s="103" t="s">
        <v>39</v>
      </c>
      <c r="C10" s="637">
        <f>'2.RC'!E11-C11</f>
        <v>36083730</v>
      </c>
      <c r="D10" s="104"/>
      <c r="E10" s="102"/>
      <c r="F10" s="616"/>
      <c r="G10" s="617"/>
    </row>
    <row r="11" spans="1:7" ht="15.75">
      <c r="A11" s="72">
        <v>5.0999999999999996</v>
      </c>
      <c r="B11" s="481" t="s">
        <v>735</v>
      </c>
      <c r="C11" s="638">
        <v>-160000</v>
      </c>
      <c r="D11" s="478" t="s">
        <v>729</v>
      </c>
      <c r="E11" s="106"/>
      <c r="F11" s="616"/>
      <c r="G11" s="617"/>
    </row>
    <row r="12" spans="1:7" ht="15">
      <c r="A12" s="72">
        <v>5.2</v>
      </c>
      <c r="B12" s="103" t="s">
        <v>736</v>
      </c>
      <c r="C12" s="638">
        <f>C10+C11</f>
        <v>35923730</v>
      </c>
      <c r="D12" s="104"/>
      <c r="E12" s="106"/>
      <c r="F12" s="616"/>
      <c r="G12" s="617"/>
    </row>
    <row r="13" spans="1:7" ht="15">
      <c r="A13" s="72">
        <v>6.1</v>
      </c>
      <c r="B13" s="199" t="s">
        <v>40</v>
      </c>
      <c r="C13" s="639">
        <f>'2.RC'!E12</f>
        <v>760270853</v>
      </c>
      <c r="D13" s="105"/>
      <c r="E13" s="102"/>
      <c r="F13" s="616"/>
      <c r="G13" s="617"/>
    </row>
    <row r="14" spans="1:7" ht="15">
      <c r="A14" s="72">
        <v>6.2</v>
      </c>
      <c r="B14" s="200" t="s">
        <v>41</v>
      </c>
      <c r="C14" s="639">
        <f>'2.RC'!E13</f>
        <v>-110295388</v>
      </c>
      <c r="D14" s="105"/>
      <c r="E14" s="102"/>
      <c r="F14" s="616"/>
      <c r="G14" s="617"/>
    </row>
    <row r="15" spans="1:7" ht="15.75">
      <c r="A15" s="72" t="s">
        <v>737</v>
      </c>
      <c r="B15" s="482" t="s">
        <v>735</v>
      </c>
      <c r="C15" s="639">
        <v>-9624877</v>
      </c>
      <c r="D15" s="478" t="s">
        <v>729</v>
      </c>
      <c r="E15" s="102"/>
      <c r="F15" s="616"/>
      <c r="G15" s="617"/>
    </row>
    <row r="16" spans="1:7" ht="15">
      <c r="A16" s="72" t="s">
        <v>738</v>
      </c>
      <c r="B16" s="482" t="s">
        <v>739</v>
      </c>
      <c r="C16" s="639">
        <v>0</v>
      </c>
      <c r="D16" s="105"/>
      <c r="E16" s="102"/>
      <c r="F16" s="616"/>
      <c r="G16" s="617"/>
    </row>
    <row r="17" spans="1:7" ht="15">
      <c r="A17" s="72">
        <v>6</v>
      </c>
      <c r="B17" s="103" t="s">
        <v>42</v>
      </c>
      <c r="C17" s="640">
        <f>C13+C14</f>
        <v>649975465</v>
      </c>
      <c r="D17" s="105"/>
      <c r="E17" s="102"/>
      <c r="F17" s="616"/>
      <c r="G17" s="617"/>
    </row>
    <row r="18" spans="1:7" ht="15">
      <c r="A18" s="72">
        <v>7</v>
      </c>
      <c r="B18" s="103" t="s">
        <v>43</v>
      </c>
      <c r="C18" s="637">
        <f>'2.RC'!E15</f>
        <v>34477586</v>
      </c>
      <c r="D18" s="104"/>
      <c r="E18" s="102"/>
      <c r="F18" s="616"/>
      <c r="G18" s="617"/>
    </row>
    <row r="19" spans="1:7" ht="15">
      <c r="A19" s="72">
        <v>8</v>
      </c>
      <c r="B19" s="103" t="s">
        <v>199</v>
      </c>
      <c r="C19" s="637">
        <f>'2.RC'!E16</f>
        <v>22260034</v>
      </c>
      <c r="D19" s="104"/>
      <c r="E19" s="102"/>
      <c r="F19" s="616"/>
      <c r="G19" s="617"/>
    </row>
    <row r="20" spans="1:7" ht="15">
      <c r="A20" s="72">
        <v>9</v>
      </c>
      <c r="B20" s="103" t="s">
        <v>44</v>
      </c>
      <c r="C20" s="637">
        <f>SUM(C21:C25)</f>
        <v>7800148</v>
      </c>
      <c r="D20" s="104"/>
      <c r="E20" s="102"/>
      <c r="F20" s="616"/>
      <c r="G20" s="617"/>
    </row>
    <row r="21" spans="1:7">
      <c r="A21" s="72">
        <v>9.1</v>
      </c>
      <c r="B21" s="107" t="s">
        <v>88</v>
      </c>
      <c r="C21" s="641">
        <v>0</v>
      </c>
      <c r="D21" s="104"/>
      <c r="E21" s="102"/>
      <c r="F21" s="616"/>
      <c r="G21" s="617"/>
    </row>
    <row r="22" spans="1:7" ht="15.75">
      <c r="A22" s="72">
        <v>9.1999999999999993</v>
      </c>
      <c r="B22" s="107" t="s">
        <v>89</v>
      </c>
      <c r="C22" s="641">
        <v>9372300</v>
      </c>
      <c r="D22" s="479"/>
      <c r="E22" s="102"/>
      <c r="F22" s="616"/>
      <c r="G22" s="617"/>
    </row>
    <row r="23" spans="1:7" ht="15.75">
      <c r="A23" s="72">
        <v>9.3000000000000007</v>
      </c>
      <c r="B23" s="107" t="s">
        <v>740</v>
      </c>
      <c r="C23" s="641">
        <v>-1634921</v>
      </c>
      <c r="D23" s="479"/>
      <c r="E23" s="112"/>
      <c r="F23" s="616"/>
      <c r="G23" s="617"/>
    </row>
    <row r="24" spans="1:7" ht="15.75">
      <c r="A24" s="72">
        <v>9.4</v>
      </c>
      <c r="B24" s="107" t="s">
        <v>268</v>
      </c>
      <c r="C24" s="642">
        <v>64050</v>
      </c>
      <c r="D24" s="479"/>
      <c r="E24" s="102"/>
      <c r="F24" s="616"/>
      <c r="G24" s="617"/>
    </row>
    <row r="25" spans="1:7" ht="15.75">
      <c r="A25" s="72">
        <v>9.5</v>
      </c>
      <c r="B25" s="107" t="s">
        <v>741</v>
      </c>
      <c r="C25" s="642">
        <v>-1281</v>
      </c>
      <c r="D25" s="478" t="s">
        <v>729</v>
      </c>
      <c r="E25" s="102"/>
      <c r="F25" s="616"/>
      <c r="G25" s="617"/>
    </row>
    <row r="26" spans="1:7">
      <c r="A26" s="72">
        <v>10</v>
      </c>
      <c r="B26" s="103" t="s">
        <v>45</v>
      </c>
      <c r="C26" s="643">
        <f>'2.RC'!E18</f>
        <v>22426868</v>
      </c>
      <c r="D26" s="104"/>
      <c r="E26" s="102"/>
      <c r="F26" s="616"/>
      <c r="G26" s="617"/>
    </row>
    <row r="27" spans="1:7">
      <c r="A27" s="483">
        <v>10.1</v>
      </c>
      <c r="B27" s="113" t="s">
        <v>90</v>
      </c>
      <c r="C27" s="643">
        <f>'9.Capital'!C15</f>
        <v>5439743</v>
      </c>
      <c r="D27" s="480" t="s">
        <v>92</v>
      </c>
      <c r="E27" s="102"/>
      <c r="F27" s="616"/>
      <c r="G27" s="617"/>
    </row>
    <row r="28" spans="1:7">
      <c r="A28" s="484">
        <v>11</v>
      </c>
      <c r="B28" s="485" t="s">
        <v>46</v>
      </c>
      <c r="C28" s="643">
        <f>'2.RC'!E19-C30-C31</f>
        <v>22193299.009999998</v>
      </c>
      <c r="D28" s="109"/>
      <c r="E28" s="102"/>
      <c r="F28" s="616"/>
      <c r="G28" s="617"/>
    </row>
    <row r="29" spans="1:7">
      <c r="A29" s="484">
        <v>11.1</v>
      </c>
      <c r="B29" s="486" t="s">
        <v>742</v>
      </c>
      <c r="C29" s="643">
        <f>'9.Capital'!C20</f>
        <v>0</v>
      </c>
      <c r="D29" s="480" t="s">
        <v>730</v>
      </c>
      <c r="E29" s="102"/>
      <c r="F29" s="616"/>
      <c r="G29" s="617"/>
    </row>
    <row r="30" spans="1:7">
      <c r="A30" s="484">
        <v>11.2</v>
      </c>
      <c r="B30" s="486" t="s">
        <v>735</v>
      </c>
      <c r="C30" s="643">
        <v>0</v>
      </c>
      <c r="D30" s="480" t="s">
        <v>729</v>
      </c>
      <c r="E30" s="102"/>
      <c r="F30" s="616"/>
      <c r="G30" s="617"/>
    </row>
    <row r="31" spans="1:7">
      <c r="A31" s="484">
        <v>11.3</v>
      </c>
      <c r="B31" s="486" t="s">
        <v>743</v>
      </c>
      <c r="C31" s="643">
        <v>-1002805</v>
      </c>
      <c r="D31" s="109"/>
      <c r="E31" s="102"/>
      <c r="F31" s="616"/>
      <c r="G31" s="617"/>
    </row>
    <row r="32" spans="1:7">
      <c r="A32" s="484"/>
      <c r="B32" s="485" t="s">
        <v>744</v>
      </c>
      <c r="C32" s="643">
        <f>SUM(C28,C30:C31)</f>
        <v>21190494.009999998</v>
      </c>
      <c r="D32" s="109"/>
      <c r="E32" s="102"/>
      <c r="F32" s="616"/>
      <c r="G32" s="617"/>
    </row>
    <row r="33" spans="1:7">
      <c r="A33" s="72">
        <v>12</v>
      </c>
      <c r="B33" s="110" t="s">
        <v>47</v>
      </c>
      <c r="C33" s="644">
        <f>SUM(C6:C9,C12,C17:C20,C26,C32)</f>
        <v>1484525192</v>
      </c>
      <c r="D33" s="111"/>
      <c r="E33" s="102"/>
      <c r="F33" s="616"/>
      <c r="G33" s="617"/>
    </row>
    <row r="34" spans="1:7" ht="15">
      <c r="A34" s="72">
        <v>13</v>
      </c>
      <c r="B34" s="103" t="s">
        <v>49</v>
      </c>
      <c r="C34" s="645">
        <f>'2.RC'!E22</f>
        <v>139116</v>
      </c>
      <c r="D34" s="104"/>
      <c r="E34" s="112"/>
      <c r="F34" s="616"/>
      <c r="G34" s="617"/>
    </row>
    <row r="35" spans="1:7">
      <c r="A35" s="72">
        <v>14</v>
      </c>
      <c r="B35" s="103" t="s">
        <v>50</v>
      </c>
      <c r="C35" s="642">
        <f>'2.RC'!E23</f>
        <v>616133565</v>
      </c>
      <c r="D35" s="104"/>
      <c r="E35" s="102"/>
      <c r="F35" s="616"/>
      <c r="G35" s="617"/>
    </row>
    <row r="36" spans="1:7">
      <c r="A36" s="72">
        <v>15</v>
      </c>
      <c r="B36" s="103" t="s">
        <v>51</v>
      </c>
      <c r="C36" s="642">
        <f>'2.RC'!E24</f>
        <v>68391460</v>
      </c>
      <c r="D36" s="104"/>
      <c r="E36" s="102"/>
      <c r="F36" s="616"/>
      <c r="G36" s="617"/>
    </row>
    <row r="37" spans="1:7">
      <c r="A37" s="72">
        <v>16</v>
      </c>
      <c r="B37" s="103" t="s">
        <v>52</v>
      </c>
      <c r="C37" s="642">
        <f>'2.RC'!E25</f>
        <v>415798157</v>
      </c>
      <c r="D37" s="104"/>
      <c r="E37" s="102"/>
      <c r="F37" s="616"/>
      <c r="G37" s="617"/>
    </row>
    <row r="38" spans="1:7">
      <c r="A38" s="72">
        <v>17</v>
      </c>
      <c r="B38" s="103" t="s">
        <v>53</v>
      </c>
      <c r="C38" s="642">
        <f>'2.RC'!E26</f>
        <v>0</v>
      </c>
      <c r="D38" s="104"/>
      <c r="E38" s="102"/>
      <c r="F38" s="616"/>
      <c r="G38" s="617"/>
    </row>
    <row r="39" spans="1:7">
      <c r="A39" s="72">
        <v>18</v>
      </c>
      <c r="B39" s="103" t="s">
        <v>54</v>
      </c>
      <c r="C39" s="642">
        <f>'2.RC'!E27</f>
        <v>0</v>
      </c>
      <c r="D39" s="104"/>
      <c r="E39" s="102"/>
      <c r="F39" s="616"/>
      <c r="G39" s="617"/>
    </row>
    <row r="40" spans="1:7">
      <c r="A40" s="72">
        <v>19</v>
      </c>
      <c r="B40" s="103" t="s">
        <v>55</v>
      </c>
      <c r="C40" s="642">
        <f>'2.RC'!E28</f>
        <v>15098687</v>
      </c>
      <c r="D40" s="104"/>
      <c r="E40" s="102"/>
      <c r="F40" s="616"/>
      <c r="G40" s="617"/>
    </row>
    <row r="41" spans="1:7">
      <c r="A41" s="72">
        <v>20</v>
      </c>
      <c r="B41" s="103" t="s">
        <v>56</v>
      </c>
      <c r="C41" s="642">
        <f>'2.RC'!E29</f>
        <v>23893040</v>
      </c>
      <c r="D41" s="104"/>
      <c r="E41" s="102"/>
      <c r="F41" s="616"/>
      <c r="G41" s="617"/>
    </row>
    <row r="42" spans="1:7" ht="15.75">
      <c r="A42" s="72">
        <v>20.100000000000001</v>
      </c>
      <c r="B42" s="487" t="s">
        <v>745</v>
      </c>
      <c r="C42" s="643">
        <v>900778</v>
      </c>
      <c r="D42" s="478" t="s">
        <v>729</v>
      </c>
      <c r="E42" s="112"/>
      <c r="F42" s="616"/>
      <c r="G42" s="617"/>
    </row>
    <row r="43" spans="1:7" ht="15.75">
      <c r="A43" s="72">
        <v>21</v>
      </c>
      <c r="B43" s="108" t="s">
        <v>57</v>
      </c>
      <c r="C43" s="643">
        <f>'2.RC'!E30</f>
        <v>105378000</v>
      </c>
      <c r="D43" s="479"/>
      <c r="F43" s="616"/>
      <c r="G43" s="617"/>
    </row>
    <row r="44" spans="1:7" ht="15.75">
      <c r="A44" s="72">
        <v>21.1</v>
      </c>
      <c r="B44" s="113" t="s">
        <v>91</v>
      </c>
      <c r="C44" s="646">
        <f>C43-'9.Capital'!C33</f>
        <v>32424000</v>
      </c>
      <c r="D44" s="478" t="s">
        <v>731</v>
      </c>
      <c r="F44" s="616"/>
      <c r="G44" s="617"/>
    </row>
    <row r="45" spans="1:7">
      <c r="A45" s="72">
        <v>22</v>
      </c>
      <c r="B45" s="110" t="s">
        <v>58</v>
      </c>
      <c r="C45" s="644">
        <f>SUM(C34:C41,C43)</f>
        <v>1244832025</v>
      </c>
      <c r="D45" s="111"/>
      <c r="F45" s="616"/>
      <c r="G45" s="617"/>
    </row>
    <row r="46" spans="1:7" ht="15.75">
      <c r="A46" s="72">
        <v>23</v>
      </c>
      <c r="B46" s="108" t="s">
        <v>60</v>
      </c>
      <c r="C46" s="642">
        <f>'2.RC'!E33</f>
        <v>114430000</v>
      </c>
      <c r="D46" s="478" t="s">
        <v>732</v>
      </c>
      <c r="F46" s="616"/>
      <c r="G46" s="617"/>
    </row>
    <row r="47" spans="1:7">
      <c r="A47" s="72">
        <v>24</v>
      </c>
      <c r="B47" s="108" t="s">
        <v>61</v>
      </c>
      <c r="C47" s="642">
        <f>'2.RC'!E34</f>
        <v>0</v>
      </c>
      <c r="D47" s="104"/>
      <c r="F47" s="616"/>
      <c r="G47" s="617"/>
    </row>
    <row r="48" spans="1:7">
      <c r="A48" s="72">
        <v>25</v>
      </c>
      <c r="B48" s="108" t="s">
        <v>62</v>
      </c>
      <c r="C48" s="642">
        <f>'2.RC'!E35</f>
        <v>0</v>
      </c>
      <c r="D48" s="104"/>
      <c r="F48" s="616"/>
      <c r="G48" s="617"/>
    </row>
    <row r="49" spans="1:7">
      <c r="A49" s="72">
        <v>26</v>
      </c>
      <c r="B49" s="108" t="s">
        <v>63</v>
      </c>
      <c r="C49" s="642">
        <f>'2.RC'!E36</f>
        <v>0</v>
      </c>
      <c r="D49" s="104"/>
      <c r="F49" s="616"/>
      <c r="G49" s="617"/>
    </row>
    <row r="50" spans="1:7">
      <c r="A50" s="72">
        <v>27</v>
      </c>
      <c r="B50" s="108" t="s">
        <v>64</v>
      </c>
      <c r="C50" s="642">
        <f>'2.RC'!E37</f>
        <v>7438034</v>
      </c>
      <c r="D50" s="104"/>
      <c r="F50" s="616"/>
      <c r="G50" s="617"/>
    </row>
    <row r="51" spans="1:7" ht="15.75">
      <c r="A51" s="72">
        <v>27.1</v>
      </c>
      <c r="B51" s="488" t="s">
        <v>746</v>
      </c>
      <c r="C51" s="637">
        <v>6838034</v>
      </c>
      <c r="D51" s="478" t="s">
        <v>733</v>
      </c>
      <c r="F51" s="616"/>
      <c r="G51" s="617"/>
    </row>
    <row r="52" spans="1:7" ht="15.75">
      <c r="A52" s="72">
        <v>27.2</v>
      </c>
      <c r="B52" s="488" t="s">
        <v>747</v>
      </c>
      <c r="C52" s="637">
        <v>600000</v>
      </c>
      <c r="D52" s="478" t="s">
        <v>733</v>
      </c>
      <c r="F52" s="616"/>
      <c r="G52" s="617"/>
    </row>
    <row r="53" spans="1:7" ht="15.75">
      <c r="A53" s="72">
        <v>28</v>
      </c>
      <c r="B53" s="108" t="s">
        <v>65</v>
      </c>
      <c r="C53" s="642">
        <f>'2.RC'!E38</f>
        <v>117794403</v>
      </c>
      <c r="D53" s="478" t="s">
        <v>734</v>
      </c>
      <c r="F53" s="616"/>
      <c r="G53" s="617"/>
    </row>
    <row r="54" spans="1:7" ht="15.75">
      <c r="A54" s="72">
        <v>29</v>
      </c>
      <c r="B54" s="108" t="s">
        <v>66</v>
      </c>
      <c r="C54" s="642">
        <f>'2.RC'!E39</f>
        <v>30730</v>
      </c>
      <c r="D54" s="478" t="s">
        <v>773</v>
      </c>
      <c r="F54" s="616"/>
      <c r="G54" s="617"/>
    </row>
    <row r="55" spans="1:7" ht="15" thickBot="1">
      <c r="A55" s="114">
        <v>30</v>
      </c>
      <c r="B55" s="115" t="s">
        <v>266</v>
      </c>
      <c r="C55" s="647">
        <f>SUM(C46:C50,C53:C54)</f>
        <v>239693167</v>
      </c>
      <c r="D55" s="116"/>
      <c r="F55" s="616"/>
      <c r="G55" s="61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8"/>
  <sheetViews>
    <sheetView zoomScaleNormal="100" workbookViewId="0">
      <pane xSplit="1" ySplit="4" topLeftCell="B7" activePane="bottomRight" state="frozen"/>
      <selection pane="topRight"/>
      <selection pane="bottomLeft"/>
      <selection pane="bottomRight" activeCell="C8" sqref="C8:R21"/>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7109375" style="30" customWidth="1"/>
    <col min="20" max="16384" width="9.28515625" style="30"/>
  </cols>
  <sheetData>
    <row r="1" spans="1:19">
      <c r="A1" s="2" t="s">
        <v>30</v>
      </c>
      <c r="B1" s="3" t="str">
        <f>'Info '!C2</f>
        <v>JSC CARTU BANK</v>
      </c>
    </row>
    <row r="2" spans="1:19">
      <c r="A2" s="2" t="s">
        <v>31</v>
      </c>
      <c r="B2" s="577">
        <f>'1. key ratios '!B2</f>
        <v>44926</v>
      </c>
    </row>
    <row r="4" spans="1:19" ht="26.25" thickBot="1">
      <c r="A4" s="4" t="s">
        <v>249</v>
      </c>
      <c r="B4" s="241" t="s">
        <v>375</v>
      </c>
    </row>
    <row r="5" spans="1:19" s="233" customFormat="1">
      <c r="A5" s="228"/>
      <c r="B5" s="229"/>
      <c r="C5" s="230" t="s">
        <v>0</v>
      </c>
      <c r="D5" s="230" t="s">
        <v>1</v>
      </c>
      <c r="E5" s="230" t="s">
        <v>2</v>
      </c>
      <c r="F5" s="230" t="s">
        <v>3</v>
      </c>
      <c r="G5" s="230" t="s">
        <v>4</v>
      </c>
      <c r="H5" s="230" t="s">
        <v>5</v>
      </c>
      <c r="I5" s="230" t="s">
        <v>8</v>
      </c>
      <c r="J5" s="230" t="s">
        <v>9</v>
      </c>
      <c r="K5" s="230" t="s">
        <v>10</v>
      </c>
      <c r="L5" s="230" t="s">
        <v>11</v>
      </c>
      <c r="M5" s="230" t="s">
        <v>12</v>
      </c>
      <c r="N5" s="230" t="s">
        <v>13</v>
      </c>
      <c r="O5" s="230" t="s">
        <v>358</v>
      </c>
      <c r="P5" s="230" t="s">
        <v>359</v>
      </c>
      <c r="Q5" s="230" t="s">
        <v>360</v>
      </c>
      <c r="R5" s="231" t="s">
        <v>361</v>
      </c>
      <c r="S5" s="232" t="s">
        <v>362</v>
      </c>
    </row>
    <row r="6" spans="1:19" s="233" customFormat="1" ht="99" customHeight="1">
      <c r="A6" s="234"/>
      <c r="B6" s="677" t="s">
        <v>363</v>
      </c>
      <c r="C6" s="673">
        <v>0</v>
      </c>
      <c r="D6" s="674"/>
      <c r="E6" s="673">
        <v>0.2</v>
      </c>
      <c r="F6" s="674"/>
      <c r="G6" s="673">
        <v>0.35</v>
      </c>
      <c r="H6" s="674"/>
      <c r="I6" s="673">
        <v>0.5</v>
      </c>
      <c r="J6" s="674"/>
      <c r="K6" s="673">
        <v>0.75</v>
      </c>
      <c r="L6" s="674"/>
      <c r="M6" s="673">
        <v>1</v>
      </c>
      <c r="N6" s="674"/>
      <c r="O6" s="673">
        <v>1.5</v>
      </c>
      <c r="P6" s="674"/>
      <c r="Q6" s="673">
        <v>2.5</v>
      </c>
      <c r="R6" s="674"/>
      <c r="S6" s="675" t="s">
        <v>248</v>
      </c>
    </row>
    <row r="7" spans="1:19" s="233" customFormat="1" ht="30.75" customHeight="1">
      <c r="A7" s="234"/>
      <c r="B7" s="678"/>
      <c r="C7" s="224" t="s">
        <v>251</v>
      </c>
      <c r="D7" s="224" t="s">
        <v>250</v>
      </c>
      <c r="E7" s="224" t="s">
        <v>251</v>
      </c>
      <c r="F7" s="224" t="s">
        <v>250</v>
      </c>
      <c r="G7" s="224" t="s">
        <v>251</v>
      </c>
      <c r="H7" s="224" t="s">
        <v>250</v>
      </c>
      <c r="I7" s="224" t="s">
        <v>251</v>
      </c>
      <c r="J7" s="224" t="s">
        <v>250</v>
      </c>
      <c r="K7" s="224" t="s">
        <v>251</v>
      </c>
      <c r="L7" s="224" t="s">
        <v>250</v>
      </c>
      <c r="M7" s="224" t="s">
        <v>251</v>
      </c>
      <c r="N7" s="224" t="s">
        <v>250</v>
      </c>
      <c r="O7" s="224" t="s">
        <v>251</v>
      </c>
      <c r="P7" s="224" t="s">
        <v>250</v>
      </c>
      <c r="Q7" s="224" t="s">
        <v>251</v>
      </c>
      <c r="R7" s="224" t="s">
        <v>250</v>
      </c>
      <c r="S7" s="676"/>
    </row>
    <row r="8" spans="1:19">
      <c r="A8" s="117">
        <v>1</v>
      </c>
      <c r="B8" s="1" t="s">
        <v>96</v>
      </c>
      <c r="C8" s="489">
        <v>37318821</v>
      </c>
      <c r="D8" s="489"/>
      <c r="E8" s="489"/>
      <c r="F8" s="490"/>
      <c r="G8" s="489"/>
      <c r="H8" s="489"/>
      <c r="I8" s="489"/>
      <c r="J8" s="489"/>
      <c r="K8" s="489"/>
      <c r="L8" s="489"/>
      <c r="M8" s="489">
        <v>322013178</v>
      </c>
      <c r="N8" s="489"/>
      <c r="O8" s="489"/>
      <c r="P8" s="489"/>
      <c r="Q8" s="489"/>
      <c r="R8" s="490"/>
      <c r="S8" s="491">
        <f>$C$6*SUM(C8:D8)+$E$6*SUM(E8:F8)+$G$6*SUM(G8:H8)+$I$6*SUM(I8:J8)+$K$6*SUM(K8:L8)+$M$6*SUM(M8:N8)+$O$6*SUM(O8:P8)+$Q$6*SUM(Q8:R8)</f>
        <v>322013178</v>
      </c>
    </row>
    <row r="9" spans="1:19">
      <c r="A9" s="117">
        <v>2</v>
      </c>
      <c r="B9" s="1" t="s">
        <v>97</v>
      </c>
      <c r="C9" s="489"/>
      <c r="D9" s="489"/>
      <c r="E9" s="489"/>
      <c r="F9" s="489"/>
      <c r="G9" s="489"/>
      <c r="H9" s="489"/>
      <c r="I9" s="489"/>
      <c r="J9" s="489"/>
      <c r="K9" s="489"/>
      <c r="L9" s="489"/>
      <c r="M9" s="489">
        <v>0</v>
      </c>
      <c r="N9" s="489"/>
      <c r="O9" s="489"/>
      <c r="P9" s="489"/>
      <c r="Q9" s="489"/>
      <c r="R9" s="490"/>
      <c r="S9" s="491">
        <f t="shared" ref="S9:S21" si="0">$C$6*SUM(C9:D9)+$E$6*SUM(E9:F9)+$G$6*SUM(G9:H9)+$I$6*SUM(I9:J9)+$K$6*SUM(K9:L9)+$M$6*SUM(M9:N9)+$O$6*SUM(O9:P9)+$Q$6*SUM(Q9:R9)</f>
        <v>0</v>
      </c>
    </row>
    <row r="10" spans="1:19">
      <c r="A10" s="117">
        <v>3</v>
      </c>
      <c r="B10" s="1" t="s">
        <v>269</v>
      </c>
      <c r="C10" s="489"/>
      <c r="D10" s="489"/>
      <c r="E10" s="489"/>
      <c r="F10" s="489"/>
      <c r="G10" s="489"/>
      <c r="H10" s="489"/>
      <c r="I10" s="489"/>
      <c r="J10" s="489"/>
      <c r="K10" s="489"/>
      <c r="L10" s="489"/>
      <c r="M10" s="489">
        <v>0</v>
      </c>
      <c r="N10" s="489"/>
      <c r="O10" s="489"/>
      <c r="P10" s="489"/>
      <c r="Q10" s="489"/>
      <c r="R10" s="490"/>
      <c r="S10" s="491">
        <f t="shared" si="0"/>
        <v>0</v>
      </c>
    </row>
    <row r="11" spans="1:19">
      <c r="A11" s="117">
        <v>4</v>
      </c>
      <c r="B11" s="1" t="s">
        <v>98</v>
      </c>
      <c r="C11" s="489"/>
      <c r="D11" s="489"/>
      <c r="E11" s="489"/>
      <c r="F11" s="489"/>
      <c r="G11" s="489"/>
      <c r="H11" s="489"/>
      <c r="I11" s="489"/>
      <c r="J11" s="489"/>
      <c r="K11" s="489"/>
      <c r="L11" s="489"/>
      <c r="M11" s="489">
        <v>0</v>
      </c>
      <c r="N11" s="489"/>
      <c r="O11" s="489"/>
      <c r="P11" s="489"/>
      <c r="Q11" s="489"/>
      <c r="R11" s="490"/>
      <c r="S11" s="491">
        <f t="shared" si="0"/>
        <v>0</v>
      </c>
    </row>
    <row r="12" spans="1:19">
      <c r="A12" s="117">
        <v>5</v>
      </c>
      <c r="B12" s="1" t="s">
        <v>99</v>
      </c>
      <c r="C12" s="489"/>
      <c r="D12" s="489"/>
      <c r="E12" s="489"/>
      <c r="F12" s="489"/>
      <c r="G12" s="489"/>
      <c r="H12" s="489"/>
      <c r="I12" s="489"/>
      <c r="J12" s="489"/>
      <c r="K12" s="489"/>
      <c r="L12" s="489"/>
      <c r="M12" s="489">
        <v>0</v>
      </c>
      <c r="N12" s="489"/>
      <c r="O12" s="489"/>
      <c r="P12" s="489"/>
      <c r="Q12" s="489"/>
      <c r="R12" s="490"/>
      <c r="S12" s="491">
        <f t="shared" si="0"/>
        <v>0</v>
      </c>
    </row>
    <row r="13" spans="1:19">
      <c r="A13" s="117">
        <v>6</v>
      </c>
      <c r="B13" s="1" t="s">
        <v>100</v>
      </c>
      <c r="C13" s="489">
        <v>0</v>
      </c>
      <c r="D13" s="489"/>
      <c r="E13" s="489">
        <v>89674783.890000001</v>
      </c>
      <c r="F13" s="489"/>
      <c r="G13" s="489"/>
      <c r="H13" s="489"/>
      <c r="I13" s="489">
        <v>242371256.69999996</v>
      </c>
      <c r="J13" s="489"/>
      <c r="K13" s="489"/>
      <c r="L13" s="489"/>
      <c r="M13" s="489">
        <v>132884.40000006557</v>
      </c>
      <c r="N13" s="489"/>
      <c r="O13" s="489"/>
      <c r="P13" s="489"/>
      <c r="Q13" s="489"/>
      <c r="R13" s="490"/>
      <c r="S13" s="491">
        <f t="shared" si="0"/>
        <v>139253469.52800006</v>
      </c>
    </row>
    <row r="14" spans="1:19">
      <c r="A14" s="117">
        <v>7</v>
      </c>
      <c r="B14" s="1" t="s">
        <v>101</v>
      </c>
      <c r="C14" s="489"/>
      <c r="D14" s="489"/>
      <c r="E14" s="489"/>
      <c r="F14" s="489"/>
      <c r="G14" s="489"/>
      <c r="H14" s="489"/>
      <c r="I14" s="489"/>
      <c r="J14" s="489"/>
      <c r="K14" s="489"/>
      <c r="L14" s="489"/>
      <c r="M14" s="489">
        <v>617858544.42271185</v>
      </c>
      <c r="N14" s="489">
        <v>41161450.590130076</v>
      </c>
      <c r="O14" s="489">
        <v>0</v>
      </c>
      <c r="P14" s="489"/>
      <c r="Q14" s="489">
        <v>0</v>
      </c>
      <c r="R14" s="490">
        <v>0</v>
      </c>
      <c r="S14" s="491">
        <f t="shared" si="0"/>
        <v>659019995.01284194</v>
      </c>
    </row>
    <row r="15" spans="1:19">
      <c r="A15" s="117">
        <v>8</v>
      </c>
      <c r="B15" s="1" t="s">
        <v>102</v>
      </c>
      <c r="C15" s="489"/>
      <c r="D15" s="489"/>
      <c r="E15" s="489"/>
      <c r="F15" s="489"/>
      <c r="G15" s="489"/>
      <c r="H15" s="489"/>
      <c r="I15" s="489"/>
      <c r="J15" s="489"/>
      <c r="K15" s="489"/>
      <c r="L15" s="489"/>
      <c r="M15" s="489"/>
      <c r="N15" s="489"/>
      <c r="O15" s="489"/>
      <c r="P15" s="489"/>
      <c r="Q15" s="489"/>
      <c r="R15" s="490"/>
      <c r="S15" s="491">
        <f t="shared" si="0"/>
        <v>0</v>
      </c>
    </row>
    <row r="16" spans="1:19">
      <c r="A16" s="117">
        <v>9</v>
      </c>
      <c r="B16" s="1" t="s">
        <v>103</v>
      </c>
      <c r="C16" s="489"/>
      <c r="D16" s="489"/>
      <c r="E16" s="489"/>
      <c r="F16" s="489"/>
      <c r="G16" s="489"/>
      <c r="H16" s="489"/>
      <c r="I16" s="489"/>
      <c r="J16" s="489"/>
      <c r="K16" s="489"/>
      <c r="L16" s="489"/>
      <c r="M16" s="489">
        <v>0</v>
      </c>
      <c r="N16" s="489"/>
      <c r="O16" s="489"/>
      <c r="P16" s="489"/>
      <c r="Q16" s="489"/>
      <c r="R16" s="490"/>
      <c r="S16" s="491">
        <f t="shared" si="0"/>
        <v>0</v>
      </c>
    </row>
    <row r="17" spans="1:19">
      <c r="A17" s="117">
        <v>10</v>
      </c>
      <c r="B17" s="1" t="s">
        <v>104</v>
      </c>
      <c r="C17" s="489"/>
      <c r="D17" s="489"/>
      <c r="E17" s="489"/>
      <c r="F17" s="489"/>
      <c r="G17" s="489"/>
      <c r="H17" s="489"/>
      <c r="I17" s="489"/>
      <c r="J17" s="489"/>
      <c r="K17" s="489"/>
      <c r="L17" s="489"/>
      <c r="M17" s="489">
        <v>68625059.984729007</v>
      </c>
      <c r="N17" s="489">
        <v>118598.60000000894</v>
      </c>
      <c r="O17" s="489">
        <v>0</v>
      </c>
      <c r="P17" s="489"/>
      <c r="Q17" s="489">
        <v>0</v>
      </c>
      <c r="R17" s="490"/>
      <c r="S17" s="491">
        <f t="shared" si="0"/>
        <v>68743658.584729016</v>
      </c>
    </row>
    <row r="18" spans="1:19">
      <c r="A18" s="117">
        <v>11</v>
      </c>
      <c r="B18" s="1" t="s">
        <v>105</v>
      </c>
      <c r="C18" s="489"/>
      <c r="D18" s="489"/>
      <c r="E18" s="489"/>
      <c r="F18" s="489"/>
      <c r="G18" s="489"/>
      <c r="H18" s="489"/>
      <c r="I18" s="489"/>
      <c r="J18" s="489"/>
      <c r="K18" s="489"/>
      <c r="L18" s="489"/>
      <c r="M18" s="489">
        <v>0</v>
      </c>
      <c r="N18" s="489"/>
      <c r="O18" s="489"/>
      <c r="P18" s="489"/>
      <c r="Q18" s="489"/>
      <c r="R18" s="490"/>
      <c r="S18" s="491">
        <f t="shared" si="0"/>
        <v>0</v>
      </c>
    </row>
    <row r="19" spans="1:19">
      <c r="A19" s="117">
        <v>12</v>
      </c>
      <c r="B19" s="1" t="s">
        <v>106</v>
      </c>
      <c r="C19" s="489"/>
      <c r="D19" s="489"/>
      <c r="E19" s="489"/>
      <c r="F19" s="489"/>
      <c r="G19" s="489"/>
      <c r="H19" s="489"/>
      <c r="I19" s="489"/>
      <c r="J19" s="489"/>
      <c r="K19" s="489"/>
      <c r="L19" s="489"/>
      <c r="M19" s="489">
        <v>0</v>
      </c>
      <c r="N19" s="489"/>
      <c r="O19" s="489"/>
      <c r="P19" s="489"/>
      <c r="Q19" s="489"/>
      <c r="R19" s="490"/>
      <c r="S19" s="491">
        <f t="shared" si="0"/>
        <v>0</v>
      </c>
    </row>
    <row r="20" spans="1:19">
      <c r="A20" s="117">
        <v>13</v>
      </c>
      <c r="B20" s="1" t="s">
        <v>247</v>
      </c>
      <c r="C20" s="489"/>
      <c r="D20" s="489"/>
      <c r="E20" s="489"/>
      <c r="F20" s="489"/>
      <c r="G20" s="489"/>
      <c r="H20" s="489"/>
      <c r="I20" s="489"/>
      <c r="J20" s="489"/>
      <c r="K20" s="489"/>
      <c r="L20" s="489"/>
      <c r="M20" s="489">
        <v>0</v>
      </c>
      <c r="N20" s="489"/>
      <c r="O20" s="489"/>
      <c r="P20" s="489"/>
      <c r="Q20" s="489"/>
      <c r="R20" s="490"/>
      <c r="S20" s="491">
        <f t="shared" si="0"/>
        <v>0</v>
      </c>
    </row>
    <row r="21" spans="1:19">
      <c r="A21" s="117">
        <v>14</v>
      </c>
      <c r="B21" s="1" t="s">
        <v>108</v>
      </c>
      <c r="C21" s="489">
        <v>29556447</v>
      </c>
      <c r="D21" s="489"/>
      <c r="E21" s="489">
        <v>0</v>
      </c>
      <c r="F21" s="489"/>
      <c r="G21" s="489"/>
      <c r="H21" s="489">
        <v>0</v>
      </c>
      <c r="I21" s="489">
        <v>0</v>
      </c>
      <c r="J21" s="489"/>
      <c r="K21" s="489"/>
      <c r="L21" s="489"/>
      <c r="M21" s="489">
        <v>63840506.664607525</v>
      </c>
      <c r="N21" s="489">
        <v>2020447.2886499986</v>
      </c>
      <c r="O21" s="489">
        <v>0</v>
      </c>
      <c r="P21" s="489"/>
      <c r="Q21" s="489">
        <v>22117567.047144476</v>
      </c>
      <c r="R21" s="490"/>
      <c r="S21" s="491">
        <f t="shared" si="0"/>
        <v>121154871.57111871</v>
      </c>
    </row>
    <row r="22" spans="1:19" ht="13.5" thickBot="1">
      <c r="A22" s="118"/>
      <c r="B22" s="119" t="s">
        <v>109</v>
      </c>
      <c r="C22" s="120">
        <f>SUM(C8:C21)</f>
        <v>66875268</v>
      </c>
      <c r="D22" s="120">
        <f t="shared" ref="D22:S22" si="1">SUM(D8:D21)</f>
        <v>0</v>
      </c>
      <c r="E22" s="120">
        <f t="shared" si="1"/>
        <v>89674783.890000001</v>
      </c>
      <c r="F22" s="120">
        <f t="shared" si="1"/>
        <v>0</v>
      </c>
      <c r="G22" s="120">
        <f t="shared" si="1"/>
        <v>0</v>
      </c>
      <c r="H22" s="120">
        <f t="shared" si="1"/>
        <v>0</v>
      </c>
      <c r="I22" s="120">
        <f t="shared" si="1"/>
        <v>242371256.69999996</v>
      </c>
      <c r="J22" s="120">
        <f t="shared" si="1"/>
        <v>0</v>
      </c>
      <c r="K22" s="120">
        <f t="shared" si="1"/>
        <v>0</v>
      </c>
      <c r="L22" s="120">
        <f t="shared" si="1"/>
        <v>0</v>
      </c>
      <c r="M22" s="120">
        <f t="shared" si="1"/>
        <v>1072470173.4720485</v>
      </c>
      <c r="N22" s="120">
        <f t="shared" si="1"/>
        <v>43300496.478780083</v>
      </c>
      <c r="O22" s="120">
        <f t="shared" si="1"/>
        <v>0</v>
      </c>
      <c r="P22" s="120">
        <f t="shared" si="1"/>
        <v>0</v>
      </c>
      <c r="Q22" s="120">
        <f t="shared" si="1"/>
        <v>22117567.047144476</v>
      </c>
      <c r="R22" s="120">
        <f t="shared" si="1"/>
        <v>0</v>
      </c>
      <c r="S22" s="242">
        <f t="shared" si="1"/>
        <v>1310185172.6966896</v>
      </c>
    </row>
    <row r="24" spans="1:19">
      <c r="C24" s="170"/>
      <c r="D24" s="170"/>
      <c r="E24" s="170"/>
      <c r="F24" s="170"/>
      <c r="G24" s="170"/>
      <c r="H24" s="170"/>
      <c r="I24" s="170"/>
      <c r="J24" s="170"/>
      <c r="K24" s="170"/>
      <c r="L24" s="170"/>
      <c r="M24" s="170"/>
      <c r="N24" s="170"/>
      <c r="O24" s="170"/>
      <c r="P24" s="170"/>
      <c r="Q24" s="170"/>
      <c r="R24" s="170"/>
      <c r="S24" s="170"/>
    </row>
    <row r="25" spans="1:19">
      <c r="C25" s="170"/>
      <c r="D25" s="170"/>
      <c r="E25" s="170"/>
      <c r="F25" s="170"/>
      <c r="G25" s="170"/>
      <c r="H25" s="170"/>
      <c r="I25" s="170"/>
      <c r="J25" s="170"/>
      <c r="K25" s="170"/>
      <c r="L25" s="170"/>
      <c r="M25" s="170"/>
      <c r="N25" s="170"/>
      <c r="O25" s="170"/>
      <c r="P25" s="170"/>
      <c r="Q25" s="170"/>
      <c r="R25" s="170"/>
      <c r="S25" s="170"/>
    </row>
    <row r="26" spans="1:19">
      <c r="C26" s="170"/>
      <c r="D26" s="170"/>
      <c r="E26" s="170"/>
      <c r="F26" s="170"/>
      <c r="G26" s="170"/>
      <c r="H26" s="170"/>
      <c r="I26" s="170"/>
      <c r="J26" s="170"/>
      <c r="K26" s="170"/>
      <c r="L26" s="170"/>
      <c r="M26" s="170"/>
      <c r="N26" s="170"/>
      <c r="O26" s="170"/>
      <c r="P26" s="170"/>
      <c r="Q26" s="170"/>
      <c r="R26" s="170"/>
      <c r="S26" s="170"/>
    </row>
    <row r="27" spans="1:19">
      <c r="C27" s="170"/>
      <c r="D27" s="170"/>
      <c r="E27" s="170"/>
      <c r="F27" s="170"/>
      <c r="G27" s="170"/>
      <c r="H27" s="170"/>
      <c r="I27" s="170"/>
      <c r="J27" s="170"/>
      <c r="K27" s="170"/>
      <c r="L27" s="170"/>
      <c r="M27" s="170"/>
      <c r="N27" s="170"/>
      <c r="O27" s="170"/>
      <c r="P27" s="170"/>
      <c r="Q27" s="170"/>
      <c r="R27" s="170"/>
      <c r="S27" s="170"/>
    </row>
    <row r="28" spans="1:19">
      <c r="C28" s="170"/>
      <c r="D28" s="170"/>
      <c r="E28" s="170"/>
      <c r="F28" s="170"/>
      <c r="G28" s="170"/>
      <c r="H28" s="170"/>
      <c r="I28" s="170"/>
      <c r="J28" s="170"/>
      <c r="K28" s="170"/>
      <c r="L28" s="170"/>
      <c r="M28" s="170"/>
      <c r="N28" s="170"/>
      <c r="O28" s="170"/>
      <c r="P28" s="170"/>
      <c r="Q28" s="170"/>
      <c r="R28" s="170"/>
      <c r="S28" s="170"/>
    </row>
    <row r="29" spans="1:19">
      <c r="C29" s="170"/>
      <c r="D29" s="170"/>
      <c r="E29" s="170"/>
      <c r="F29" s="170"/>
      <c r="G29" s="170"/>
      <c r="H29" s="170"/>
      <c r="I29" s="170"/>
      <c r="J29" s="170"/>
      <c r="K29" s="170"/>
      <c r="L29" s="170"/>
      <c r="M29" s="170"/>
      <c r="N29" s="170"/>
      <c r="O29" s="170"/>
      <c r="P29" s="170"/>
      <c r="Q29" s="170"/>
      <c r="R29" s="170"/>
      <c r="S29" s="170"/>
    </row>
    <row r="30" spans="1:19">
      <c r="C30" s="170"/>
      <c r="D30" s="170"/>
      <c r="E30" s="170"/>
      <c r="F30" s="170"/>
      <c r="G30" s="170"/>
      <c r="H30" s="170"/>
      <c r="I30" s="170"/>
      <c r="J30" s="170"/>
      <c r="K30" s="170"/>
      <c r="L30" s="170"/>
      <c r="M30" s="170"/>
      <c r="N30" s="170"/>
      <c r="O30" s="170"/>
      <c r="P30" s="170"/>
      <c r="Q30" s="170"/>
      <c r="R30" s="170"/>
      <c r="S30" s="170"/>
    </row>
    <row r="31" spans="1:19">
      <c r="C31" s="170"/>
      <c r="D31" s="170"/>
      <c r="E31" s="170"/>
      <c r="F31" s="170"/>
      <c r="G31" s="170"/>
      <c r="H31" s="170"/>
      <c r="I31" s="170"/>
      <c r="J31" s="170"/>
      <c r="K31" s="170"/>
      <c r="L31" s="170"/>
      <c r="M31" s="170"/>
      <c r="N31" s="170"/>
      <c r="O31" s="170"/>
      <c r="P31" s="170"/>
      <c r="Q31" s="170"/>
      <c r="R31" s="170"/>
      <c r="S31" s="170"/>
    </row>
    <row r="32" spans="1:19">
      <c r="C32" s="170"/>
      <c r="D32" s="170"/>
      <c r="E32" s="170"/>
      <c r="F32" s="170"/>
      <c r="G32" s="170"/>
      <c r="H32" s="170"/>
      <c r="I32" s="170"/>
      <c r="J32" s="170"/>
      <c r="K32" s="170"/>
      <c r="L32" s="170"/>
      <c r="M32" s="170"/>
      <c r="N32" s="170"/>
      <c r="O32" s="170"/>
      <c r="P32" s="170"/>
      <c r="Q32" s="170"/>
      <c r="R32" s="170"/>
      <c r="S32" s="170"/>
    </row>
    <row r="33" spans="3:19">
      <c r="C33" s="170"/>
      <c r="D33" s="170"/>
      <c r="E33" s="170"/>
      <c r="F33" s="170"/>
      <c r="G33" s="170"/>
      <c r="H33" s="170"/>
      <c r="I33" s="170"/>
      <c r="J33" s="170"/>
      <c r="K33" s="170"/>
      <c r="L33" s="170"/>
      <c r="M33" s="170"/>
      <c r="N33" s="170"/>
      <c r="O33" s="170"/>
      <c r="P33" s="170"/>
      <c r="Q33" s="170"/>
      <c r="R33" s="170"/>
      <c r="S33" s="170"/>
    </row>
    <row r="34" spans="3:19">
      <c r="C34" s="170"/>
      <c r="D34" s="170"/>
      <c r="E34" s="170"/>
      <c r="F34" s="170"/>
      <c r="G34" s="170"/>
      <c r="H34" s="170"/>
      <c r="I34" s="170"/>
      <c r="J34" s="170"/>
      <c r="K34" s="170"/>
      <c r="L34" s="170"/>
      <c r="M34" s="170"/>
      <c r="N34" s="170"/>
      <c r="O34" s="170"/>
      <c r="P34" s="170"/>
      <c r="Q34" s="170"/>
      <c r="R34" s="170"/>
      <c r="S34" s="170"/>
    </row>
    <row r="35" spans="3:19">
      <c r="C35" s="170"/>
      <c r="D35" s="170"/>
      <c r="E35" s="170"/>
      <c r="F35" s="170"/>
      <c r="G35" s="170"/>
      <c r="H35" s="170"/>
      <c r="I35" s="170"/>
      <c r="J35" s="170"/>
      <c r="K35" s="170"/>
      <c r="L35" s="170"/>
      <c r="M35" s="170"/>
      <c r="N35" s="170"/>
      <c r="O35" s="170"/>
      <c r="P35" s="170"/>
      <c r="Q35" s="170"/>
      <c r="R35" s="170"/>
      <c r="S35" s="170"/>
    </row>
    <row r="36" spans="3:19">
      <c r="C36" s="170"/>
      <c r="D36" s="170"/>
      <c r="E36" s="170"/>
      <c r="F36" s="170"/>
      <c r="G36" s="170"/>
      <c r="H36" s="170"/>
      <c r="I36" s="170"/>
      <c r="J36" s="170"/>
      <c r="K36" s="170"/>
      <c r="L36" s="170"/>
      <c r="M36" s="170"/>
      <c r="N36" s="170"/>
      <c r="O36" s="170"/>
      <c r="P36" s="170"/>
      <c r="Q36" s="170"/>
      <c r="R36" s="170"/>
      <c r="S36" s="170"/>
    </row>
    <row r="37" spans="3:19">
      <c r="C37" s="170"/>
      <c r="D37" s="170"/>
      <c r="E37" s="170"/>
      <c r="F37" s="170"/>
      <c r="G37" s="170"/>
      <c r="H37" s="170"/>
      <c r="I37" s="170"/>
      <c r="J37" s="170"/>
      <c r="K37" s="170"/>
      <c r="L37" s="170"/>
      <c r="M37" s="170"/>
      <c r="N37" s="170"/>
      <c r="O37" s="170"/>
      <c r="P37" s="170"/>
      <c r="Q37" s="170"/>
      <c r="R37" s="170"/>
      <c r="S37" s="170"/>
    </row>
    <row r="38" spans="3:19">
      <c r="C38" s="170"/>
      <c r="D38" s="170"/>
      <c r="E38" s="170"/>
      <c r="F38" s="170"/>
      <c r="G38" s="170"/>
      <c r="H38" s="170"/>
      <c r="I38" s="170"/>
      <c r="J38" s="170"/>
      <c r="K38" s="170"/>
      <c r="L38" s="170"/>
      <c r="M38" s="170"/>
      <c r="N38" s="170"/>
      <c r="O38" s="170"/>
      <c r="P38" s="170"/>
      <c r="Q38" s="170"/>
      <c r="R38" s="170"/>
      <c r="S38" s="170"/>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7"/>
  <sheetViews>
    <sheetView zoomScaleNormal="100" workbookViewId="0">
      <pane xSplit="2" ySplit="6" topLeftCell="C7" activePane="bottomRight" state="frozen"/>
      <selection pane="topRight"/>
      <selection pane="bottomLeft"/>
      <selection pane="bottomRight" activeCell="C7" sqref="C7:U20"/>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0"/>
  </cols>
  <sheetData>
    <row r="1" spans="1:22">
      <c r="A1" s="2" t="s">
        <v>30</v>
      </c>
      <c r="B1" s="3" t="str">
        <f>'Info '!C2</f>
        <v>JSC CARTU BANK</v>
      </c>
    </row>
    <row r="2" spans="1:22">
      <c r="A2" s="2" t="s">
        <v>31</v>
      </c>
      <c r="B2" s="577">
        <f>'1. key ratios '!B2</f>
        <v>44926</v>
      </c>
    </row>
    <row r="4" spans="1:22" ht="13.5" thickBot="1">
      <c r="A4" s="4" t="s">
        <v>366</v>
      </c>
      <c r="B4" s="121" t="s">
        <v>95</v>
      </c>
      <c r="V4" s="31" t="s">
        <v>73</v>
      </c>
    </row>
    <row r="5" spans="1:22" ht="12.75" customHeight="1">
      <c r="A5" s="122"/>
      <c r="B5" s="123"/>
      <c r="C5" s="679" t="s">
        <v>277</v>
      </c>
      <c r="D5" s="680"/>
      <c r="E5" s="680"/>
      <c r="F5" s="680"/>
      <c r="G5" s="680"/>
      <c r="H5" s="680"/>
      <c r="I5" s="680"/>
      <c r="J5" s="680"/>
      <c r="K5" s="680"/>
      <c r="L5" s="681"/>
      <c r="M5" s="682" t="s">
        <v>278</v>
      </c>
      <c r="N5" s="683"/>
      <c r="O5" s="683"/>
      <c r="P5" s="683"/>
      <c r="Q5" s="683"/>
      <c r="R5" s="683"/>
      <c r="S5" s="684"/>
      <c r="T5" s="687" t="s">
        <v>364</v>
      </c>
      <c r="U5" s="687" t="s">
        <v>365</v>
      </c>
      <c r="V5" s="685" t="s">
        <v>121</v>
      </c>
    </row>
    <row r="6" spans="1:22" s="77" customFormat="1" ht="102">
      <c r="A6" s="75"/>
      <c r="B6" s="124"/>
      <c r="C6" s="125" t="s">
        <v>110</v>
      </c>
      <c r="D6" s="203" t="s">
        <v>111</v>
      </c>
      <c r="E6" s="148" t="s">
        <v>280</v>
      </c>
      <c r="F6" s="148" t="s">
        <v>281</v>
      </c>
      <c r="G6" s="203" t="s">
        <v>284</v>
      </c>
      <c r="H6" s="203" t="s">
        <v>279</v>
      </c>
      <c r="I6" s="203" t="s">
        <v>112</v>
      </c>
      <c r="J6" s="203" t="s">
        <v>113</v>
      </c>
      <c r="K6" s="126" t="s">
        <v>114</v>
      </c>
      <c r="L6" s="127" t="s">
        <v>115</v>
      </c>
      <c r="M6" s="125" t="s">
        <v>282</v>
      </c>
      <c r="N6" s="126" t="s">
        <v>116</v>
      </c>
      <c r="O6" s="126" t="s">
        <v>117</v>
      </c>
      <c r="P6" s="126" t="s">
        <v>118</v>
      </c>
      <c r="Q6" s="126" t="s">
        <v>119</v>
      </c>
      <c r="R6" s="126" t="s">
        <v>120</v>
      </c>
      <c r="S6" s="226" t="s">
        <v>283</v>
      </c>
      <c r="T6" s="688"/>
      <c r="U6" s="688"/>
      <c r="V6" s="686"/>
    </row>
    <row r="7" spans="1:22">
      <c r="A7" s="128">
        <v>1</v>
      </c>
      <c r="B7" s="1" t="s">
        <v>96</v>
      </c>
      <c r="C7" s="496"/>
      <c r="D7" s="489"/>
      <c r="E7" s="489"/>
      <c r="F7" s="489"/>
      <c r="G7" s="489"/>
      <c r="H7" s="489"/>
      <c r="I7" s="489"/>
      <c r="J7" s="489"/>
      <c r="K7" s="489"/>
      <c r="L7" s="492"/>
      <c r="M7" s="496"/>
      <c r="N7" s="489"/>
      <c r="O7" s="489"/>
      <c r="P7" s="489"/>
      <c r="Q7" s="489"/>
      <c r="R7" s="489"/>
      <c r="S7" s="492"/>
      <c r="T7" s="493"/>
      <c r="U7" s="494"/>
      <c r="V7" s="495">
        <f>SUM(C7:S7)</f>
        <v>0</v>
      </c>
    </row>
    <row r="8" spans="1:22">
      <c r="A8" s="128">
        <v>2</v>
      </c>
      <c r="B8" s="1" t="s">
        <v>97</v>
      </c>
      <c r="C8" s="496"/>
      <c r="D8" s="489"/>
      <c r="E8" s="489"/>
      <c r="F8" s="489"/>
      <c r="G8" s="489"/>
      <c r="H8" s="489"/>
      <c r="I8" s="489"/>
      <c r="J8" s="489"/>
      <c r="K8" s="489"/>
      <c r="L8" s="492"/>
      <c r="M8" s="496"/>
      <c r="N8" s="489"/>
      <c r="O8" s="489"/>
      <c r="P8" s="489"/>
      <c r="Q8" s="489"/>
      <c r="R8" s="489"/>
      <c r="S8" s="492"/>
      <c r="T8" s="494"/>
      <c r="U8" s="494"/>
      <c r="V8" s="495">
        <f t="shared" ref="V8:V20" si="0">SUM(C8:S8)</f>
        <v>0</v>
      </c>
    </row>
    <row r="9" spans="1:22">
      <c r="A9" s="128">
        <v>3</v>
      </c>
      <c r="B9" s="1" t="s">
        <v>270</v>
      </c>
      <c r="C9" s="496"/>
      <c r="D9" s="489"/>
      <c r="E9" s="489"/>
      <c r="F9" s="489"/>
      <c r="G9" s="489"/>
      <c r="H9" s="489"/>
      <c r="I9" s="489"/>
      <c r="J9" s="489"/>
      <c r="K9" s="489"/>
      <c r="L9" s="492"/>
      <c r="M9" s="496"/>
      <c r="N9" s="489"/>
      <c r="O9" s="489"/>
      <c r="P9" s="489"/>
      <c r="Q9" s="489"/>
      <c r="R9" s="489"/>
      <c r="S9" s="492"/>
      <c r="T9" s="494"/>
      <c r="U9" s="494"/>
      <c r="V9" s="495">
        <f t="shared" si="0"/>
        <v>0</v>
      </c>
    </row>
    <row r="10" spans="1:22">
      <c r="A10" s="128">
        <v>4</v>
      </c>
      <c r="B10" s="1" t="s">
        <v>98</v>
      </c>
      <c r="C10" s="496"/>
      <c r="D10" s="489"/>
      <c r="E10" s="489"/>
      <c r="F10" s="489"/>
      <c r="G10" s="489"/>
      <c r="H10" s="489"/>
      <c r="I10" s="489"/>
      <c r="J10" s="489"/>
      <c r="K10" s="489"/>
      <c r="L10" s="492"/>
      <c r="M10" s="496"/>
      <c r="N10" s="489"/>
      <c r="O10" s="489"/>
      <c r="P10" s="489"/>
      <c r="Q10" s="489"/>
      <c r="R10" s="489"/>
      <c r="S10" s="492"/>
      <c r="T10" s="494"/>
      <c r="U10" s="494"/>
      <c r="V10" s="495">
        <f t="shared" si="0"/>
        <v>0</v>
      </c>
    </row>
    <row r="11" spans="1:22">
      <c r="A11" s="128">
        <v>5</v>
      </c>
      <c r="B11" s="1" t="s">
        <v>99</v>
      </c>
      <c r="C11" s="496"/>
      <c r="D11" s="489"/>
      <c r="E11" s="489"/>
      <c r="F11" s="489"/>
      <c r="G11" s="489"/>
      <c r="H11" s="489"/>
      <c r="I11" s="489"/>
      <c r="J11" s="489"/>
      <c r="K11" s="489"/>
      <c r="L11" s="492"/>
      <c r="M11" s="496"/>
      <c r="N11" s="489"/>
      <c r="O11" s="489"/>
      <c r="P11" s="489"/>
      <c r="Q11" s="489"/>
      <c r="R11" s="489"/>
      <c r="S11" s="492"/>
      <c r="T11" s="494"/>
      <c r="U11" s="494"/>
      <c r="V11" s="495">
        <f t="shared" si="0"/>
        <v>0</v>
      </c>
    </row>
    <row r="12" spans="1:22">
      <c r="A12" s="128">
        <v>6</v>
      </c>
      <c r="B12" s="1" t="s">
        <v>100</v>
      </c>
      <c r="C12" s="496"/>
      <c r="D12" s="489"/>
      <c r="E12" s="489"/>
      <c r="F12" s="489"/>
      <c r="G12" s="489"/>
      <c r="H12" s="489"/>
      <c r="I12" s="489"/>
      <c r="J12" s="489"/>
      <c r="K12" s="489"/>
      <c r="L12" s="492"/>
      <c r="M12" s="496"/>
      <c r="N12" s="489"/>
      <c r="O12" s="489"/>
      <c r="P12" s="489"/>
      <c r="Q12" s="489"/>
      <c r="R12" s="489"/>
      <c r="S12" s="492"/>
      <c r="T12" s="494"/>
      <c r="U12" s="494"/>
      <c r="V12" s="495">
        <f t="shared" si="0"/>
        <v>0</v>
      </c>
    </row>
    <row r="13" spans="1:22">
      <c r="A13" s="128">
        <v>7</v>
      </c>
      <c r="B13" s="1" t="s">
        <v>101</v>
      </c>
      <c r="C13" s="496"/>
      <c r="D13" s="489">
        <v>45738525.80316028</v>
      </c>
      <c r="E13" s="489"/>
      <c r="F13" s="489"/>
      <c r="G13" s="489"/>
      <c r="H13" s="489"/>
      <c r="I13" s="489"/>
      <c r="J13" s="489"/>
      <c r="K13" s="489"/>
      <c r="L13" s="492"/>
      <c r="M13" s="496"/>
      <c r="N13" s="489"/>
      <c r="O13" s="489"/>
      <c r="P13" s="489"/>
      <c r="Q13" s="489"/>
      <c r="R13" s="489"/>
      <c r="S13" s="492"/>
      <c r="T13" s="494">
        <v>41532573.116672069</v>
      </c>
      <c r="U13" s="494">
        <v>4205952.6864882121</v>
      </c>
      <c r="V13" s="495">
        <f t="shared" si="0"/>
        <v>45738525.80316028</v>
      </c>
    </row>
    <row r="14" spans="1:22">
      <c r="A14" s="128">
        <v>8</v>
      </c>
      <c r="B14" s="1" t="s">
        <v>102</v>
      </c>
      <c r="C14" s="496"/>
      <c r="D14" s="489"/>
      <c r="E14" s="489"/>
      <c r="F14" s="489"/>
      <c r="G14" s="489"/>
      <c r="H14" s="489"/>
      <c r="I14" s="489"/>
      <c r="J14" s="489"/>
      <c r="K14" s="489"/>
      <c r="L14" s="492"/>
      <c r="M14" s="496"/>
      <c r="N14" s="489"/>
      <c r="O14" s="489"/>
      <c r="P14" s="489"/>
      <c r="Q14" s="489"/>
      <c r="R14" s="489"/>
      <c r="S14" s="492"/>
      <c r="T14" s="494"/>
      <c r="U14" s="494"/>
      <c r="V14" s="495">
        <f t="shared" si="0"/>
        <v>0</v>
      </c>
    </row>
    <row r="15" spans="1:22">
      <c r="A15" s="128">
        <v>9</v>
      </c>
      <c r="B15" s="1" t="s">
        <v>103</v>
      </c>
      <c r="C15" s="496"/>
      <c r="D15" s="489"/>
      <c r="E15" s="489"/>
      <c r="F15" s="489"/>
      <c r="G15" s="489"/>
      <c r="H15" s="489"/>
      <c r="I15" s="489"/>
      <c r="J15" s="489"/>
      <c r="K15" s="489"/>
      <c r="L15" s="492"/>
      <c r="M15" s="496"/>
      <c r="N15" s="489"/>
      <c r="O15" s="489"/>
      <c r="P15" s="489"/>
      <c r="Q15" s="489"/>
      <c r="R15" s="489"/>
      <c r="S15" s="492"/>
      <c r="T15" s="494"/>
      <c r="U15" s="494"/>
      <c r="V15" s="495">
        <f t="shared" si="0"/>
        <v>0</v>
      </c>
    </row>
    <row r="16" spans="1:22">
      <c r="A16" s="128">
        <v>10</v>
      </c>
      <c r="B16" s="1" t="s">
        <v>104</v>
      </c>
      <c r="C16" s="496"/>
      <c r="D16" s="489">
        <v>0</v>
      </c>
      <c r="E16" s="489"/>
      <c r="F16" s="489"/>
      <c r="G16" s="489"/>
      <c r="H16" s="489"/>
      <c r="I16" s="489"/>
      <c r="J16" s="489"/>
      <c r="K16" s="489"/>
      <c r="L16" s="492"/>
      <c r="M16" s="496"/>
      <c r="N16" s="489"/>
      <c r="O16" s="489"/>
      <c r="P16" s="489"/>
      <c r="Q16" s="489"/>
      <c r="R16" s="489"/>
      <c r="S16" s="492"/>
      <c r="T16" s="494">
        <v>0</v>
      </c>
      <c r="U16" s="494">
        <v>0</v>
      </c>
      <c r="V16" s="495">
        <f t="shared" si="0"/>
        <v>0</v>
      </c>
    </row>
    <row r="17" spans="1:22">
      <c r="A17" s="128">
        <v>11</v>
      </c>
      <c r="B17" s="1" t="s">
        <v>105</v>
      </c>
      <c r="C17" s="496"/>
      <c r="D17" s="489"/>
      <c r="E17" s="489"/>
      <c r="F17" s="489"/>
      <c r="G17" s="489"/>
      <c r="H17" s="489"/>
      <c r="I17" s="489"/>
      <c r="J17" s="489"/>
      <c r="K17" s="489"/>
      <c r="L17" s="492"/>
      <c r="M17" s="496"/>
      <c r="N17" s="489"/>
      <c r="O17" s="489"/>
      <c r="P17" s="489"/>
      <c r="Q17" s="489"/>
      <c r="R17" s="489"/>
      <c r="S17" s="492"/>
      <c r="T17" s="494"/>
      <c r="U17" s="494"/>
      <c r="V17" s="495">
        <f t="shared" si="0"/>
        <v>0</v>
      </c>
    </row>
    <row r="18" spans="1:22">
      <c r="A18" s="128">
        <v>12</v>
      </c>
      <c r="B18" s="1" t="s">
        <v>106</v>
      </c>
      <c r="C18" s="496"/>
      <c r="D18" s="489"/>
      <c r="E18" s="489"/>
      <c r="F18" s="489"/>
      <c r="G18" s="489"/>
      <c r="H18" s="489"/>
      <c r="I18" s="489"/>
      <c r="J18" s="489"/>
      <c r="K18" s="489"/>
      <c r="L18" s="492"/>
      <c r="M18" s="496"/>
      <c r="N18" s="489"/>
      <c r="O18" s="489"/>
      <c r="P18" s="489"/>
      <c r="Q18" s="489"/>
      <c r="R18" s="489"/>
      <c r="S18" s="492"/>
      <c r="T18" s="494"/>
      <c r="U18" s="494"/>
      <c r="V18" s="495">
        <f t="shared" si="0"/>
        <v>0</v>
      </c>
    </row>
    <row r="19" spans="1:22">
      <c r="A19" s="128">
        <v>13</v>
      </c>
      <c r="B19" s="1" t="s">
        <v>107</v>
      </c>
      <c r="C19" s="496"/>
      <c r="D19" s="489"/>
      <c r="E19" s="489"/>
      <c r="F19" s="489"/>
      <c r="G19" s="489"/>
      <c r="H19" s="489"/>
      <c r="I19" s="489"/>
      <c r="J19" s="489"/>
      <c r="K19" s="489"/>
      <c r="L19" s="492"/>
      <c r="M19" s="496"/>
      <c r="N19" s="489"/>
      <c r="O19" s="489"/>
      <c r="P19" s="489"/>
      <c r="Q19" s="489"/>
      <c r="R19" s="489"/>
      <c r="S19" s="492"/>
      <c r="T19" s="494"/>
      <c r="U19" s="494"/>
      <c r="V19" s="495">
        <f t="shared" si="0"/>
        <v>0</v>
      </c>
    </row>
    <row r="20" spans="1:22">
      <c r="A20" s="128">
        <v>14</v>
      </c>
      <c r="B20" s="1" t="s">
        <v>108</v>
      </c>
      <c r="C20" s="496"/>
      <c r="D20" s="489">
        <v>2775508.752754</v>
      </c>
      <c r="E20" s="489"/>
      <c r="F20" s="489"/>
      <c r="G20" s="489"/>
      <c r="H20" s="489"/>
      <c r="I20" s="489"/>
      <c r="J20" s="489"/>
      <c r="K20" s="489"/>
      <c r="L20" s="492"/>
      <c r="M20" s="496"/>
      <c r="N20" s="489"/>
      <c r="O20" s="489"/>
      <c r="P20" s="489"/>
      <c r="Q20" s="489"/>
      <c r="R20" s="489"/>
      <c r="S20" s="492"/>
      <c r="T20" s="494">
        <v>2403401.4896439998</v>
      </c>
      <c r="U20" s="494">
        <v>372107.26311</v>
      </c>
      <c r="V20" s="495">
        <f t="shared" si="0"/>
        <v>2775508.752754</v>
      </c>
    </row>
    <row r="21" spans="1:22" ht="13.5" thickBot="1">
      <c r="A21" s="118"/>
      <c r="B21" s="129" t="s">
        <v>109</v>
      </c>
      <c r="C21" s="130">
        <f>SUM(C7:C20)</f>
        <v>0</v>
      </c>
      <c r="D21" s="120">
        <f t="shared" ref="D21:V21" si="1">SUM(D7:D20)</f>
        <v>48514034.555914283</v>
      </c>
      <c r="E21" s="120">
        <f t="shared" si="1"/>
        <v>0</v>
      </c>
      <c r="F21" s="120">
        <f t="shared" si="1"/>
        <v>0</v>
      </c>
      <c r="G21" s="120">
        <f t="shared" si="1"/>
        <v>0</v>
      </c>
      <c r="H21" s="120">
        <f t="shared" si="1"/>
        <v>0</v>
      </c>
      <c r="I21" s="120">
        <f t="shared" si="1"/>
        <v>0</v>
      </c>
      <c r="J21" s="120">
        <f t="shared" si="1"/>
        <v>0</v>
      </c>
      <c r="K21" s="120">
        <f t="shared" si="1"/>
        <v>0</v>
      </c>
      <c r="L21" s="131">
        <f t="shared" si="1"/>
        <v>0</v>
      </c>
      <c r="M21" s="130">
        <f t="shared" si="1"/>
        <v>0</v>
      </c>
      <c r="N21" s="120">
        <f t="shared" si="1"/>
        <v>0</v>
      </c>
      <c r="O21" s="120">
        <f t="shared" si="1"/>
        <v>0</v>
      </c>
      <c r="P21" s="120">
        <f t="shared" si="1"/>
        <v>0</v>
      </c>
      <c r="Q21" s="120">
        <f t="shared" si="1"/>
        <v>0</v>
      </c>
      <c r="R21" s="120">
        <f t="shared" si="1"/>
        <v>0</v>
      </c>
      <c r="S21" s="131">
        <f>SUM(S7:S20)</f>
        <v>0</v>
      </c>
      <c r="T21" s="131">
        <f>SUM(T7:T20)</f>
        <v>43935974.606316067</v>
      </c>
      <c r="U21" s="131">
        <f t="shared" ref="U21" si="2">SUM(U7:U20)</f>
        <v>4578059.9495982118</v>
      </c>
      <c r="V21" s="132">
        <f t="shared" si="1"/>
        <v>48514034.555914283</v>
      </c>
    </row>
    <row r="23" spans="1:22">
      <c r="C23" s="170"/>
      <c r="D23" s="170"/>
      <c r="E23" s="170"/>
      <c r="F23" s="170"/>
      <c r="G23" s="170"/>
      <c r="H23" s="170"/>
      <c r="I23" s="170"/>
      <c r="J23" s="170"/>
      <c r="K23" s="170"/>
      <c r="L23" s="170"/>
      <c r="M23" s="170"/>
      <c r="N23" s="170"/>
      <c r="O23" s="170"/>
      <c r="P23" s="170"/>
      <c r="Q23" s="170"/>
      <c r="R23" s="170"/>
      <c r="S23" s="170"/>
      <c r="T23" s="170"/>
      <c r="U23" s="170"/>
      <c r="V23" s="170"/>
    </row>
    <row r="24" spans="1:22">
      <c r="C24" s="170"/>
      <c r="D24" s="170"/>
      <c r="E24" s="170"/>
      <c r="F24" s="170"/>
      <c r="G24" s="170"/>
      <c r="H24" s="170"/>
      <c r="I24" s="170"/>
      <c r="J24" s="170"/>
      <c r="K24" s="170"/>
      <c r="L24" s="170"/>
      <c r="M24" s="170"/>
      <c r="N24" s="170"/>
      <c r="O24" s="170"/>
      <c r="P24" s="170"/>
      <c r="Q24" s="170"/>
      <c r="R24" s="170"/>
      <c r="S24" s="170"/>
      <c r="T24" s="170"/>
      <c r="U24" s="170"/>
      <c r="V24" s="170"/>
    </row>
    <row r="25" spans="1:22">
      <c r="A25" s="74"/>
      <c r="B25" s="74"/>
      <c r="C25" s="170"/>
      <c r="D25" s="170"/>
      <c r="E25" s="170"/>
      <c r="F25" s="170"/>
      <c r="G25" s="170"/>
      <c r="H25" s="170"/>
      <c r="I25" s="170"/>
      <c r="J25" s="170"/>
      <c r="K25" s="170"/>
      <c r="L25" s="170"/>
      <c r="M25" s="170"/>
      <c r="N25" s="170"/>
      <c r="O25" s="170"/>
      <c r="P25" s="170"/>
      <c r="Q25" s="170"/>
      <c r="R25" s="170"/>
      <c r="S25" s="170"/>
      <c r="T25" s="170"/>
      <c r="U25" s="170"/>
      <c r="V25" s="170"/>
    </row>
    <row r="26" spans="1:22">
      <c r="A26" s="74"/>
      <c r="B26" s="53"/>
      <c r="C26" s="170"/>
      <c r="D26" s="170"/>
      <c r="E26" s="170"/>
      <c r="F26" s="170"/>
      <c r="G26" s="170"/>
      <c r="H26" s="170"/>
      <c r="I26" s="170"/>
      <c r="J26" s="170"/>
      <c r="K26" s="170"/>
      <c r="L26" s="170"/>
      <c r="M26" s="170"/>
      <c r="N26" s="170"/>
      <c r="O26" s="170"/>
      <c r="P26" s="170"/>
      <c r="Q26" s="170"/>
      <c r="R26" s="170"/>
      <c r="S26" s="170"/>
      <c r="T26" s="170"/>
      <c r="U26" s="170"/>
      <c r="V26" s="170"/>
    </row>
    <row r="27" spans="1:22">
      <c r="A27" s="74"/>
      <c r="B27" s="74"/>
      <c r="C27" s="170"/>
      <c r="D27" s="170"/>
      <c r="E27" s="170"/>
      <c r="F27" s="170"/>
      <c r="G27" s="170"/>
      <c r="H27" s="170"/>
      <c r="I27" s="170"/>
      <c r="J27" s="170"/>
      <c r="K27" s="170"/>
      <c r="L27" s="170"/>
      <c r="M27" s="170"/>
      <c r="N27" s="170"/>
      <c r="O27" s="170"/>
      <c r="P27" s="170"/>
      <c r="Q27" s="170"/>
      <c r="R27" s="170"/>
      <c r="S27" s="170"/>
      <c r="T27" s="170"/>
      <c r="U27" s="170"/>
      <c r="V27" s="170"/>
    </row>
    <row r="28" spans="1:22">
      <c r="A28" s="74"/>
      <c r="B28" s="53"/>
      <c r="C28" s="170"/>
      <c r="D28" s="170"/>
      <c r="E28" s="170"/>
      <c r="F28" s="170"/>
      <c r="G28" s="170"/>
      <c r="H28" s="170"/>
      <c r="I28" s="170"/>
      <c r="J28" s="170"/>
      <c r="K28" s="170"/>
      <c r="L28" s="170"/>
      <c r="M28" s="170"/>
      <c r="N28" s="170"/>
      <c r="O28" s="170"/>
      <c r="P28" s="170"/>
      <c r="Q28" s="170"/>
      <c r="R28" s="170"/>
      <c r="S28" s="170"/>
      <c r="T28" s="170"/>
      <c r="U28" s="170"/>
      <c r="V28" s="170"/>
    </row>
    <row r="29" spans="1:22">
      <c r="C29" s="170"/>
      <c r="D29" s="170"/>
      <c r="E29" s="170"/>
      <c r="F29" s="170"/>
      <c r="G29" s="170"/>
      <c r="H29" s="170"/>
      <c r="I29" s="170"/>
      <c r="J29" s="170"/>
      <c r="K29" s="170"/>
      <c r="L29" s="170"/>
      <c r="M29" s="170"/>
      <c r="N29" s="170"/>
      <c r="O29" s="170"/>
      <c r="P29" s="170"/>
      <c r="Q29" s="170"/>
      <c r="R29" s="170"/>
      <c r="S29" s="170"/>
      <c r="T29" s="170"/>
      <c r="U29" s="170"/>
      <c r="V29" s="170"/>
    </row>
    <row r="30" spans="1:22">
      <c r="C30" s="170"/>
      <c r="D30" s="170"/>
      <c r="E30" s="170"/>
      <c r="F30" s="170"/>
      <c r="G30" s="170"/>
      <c r="H30" s="170"/>
      <c r="I30" s="170"/>
      <c r="J30" s="170"/>
      <c r="K30" s="170"/>
      <c r="L30" s="170"/>
      <c r="M30" s="170"/>
      <c r="N30" s="170"/>
      <c r="O30" s="170"/>
      <c r="P30" s="170"/>
      <c r="Q30" s="170"/>
      <c r="R30" s="170"/>
      <c r="S30" s="170"/>
      <c r="T30" s="170"/>
      <c r="U30" s="170"/>
      <c r="V30" s="170"/>
    </row>
    <row r="31" spans="1:22">
      <c r="C31" s="170"/>
      <c r="D31" s="170"/>
      <c r="E31" s="170"/>
      <c r="F31" s="170"/>
      <c r="G31" s="170"/>
      <c r="H31" s="170"/>
      <c r="I31" s="170"/>
      <c r="J31" s="170"/>
      <c r="K31" s="170"/>
      <c r="L31" s="170"/>
      <c r="M31" s="170"/>
      <c r="N31" s="170"/>
      <c r="O31" s="170"/>
      <c r="P31" s="170"/>
      <c r="Q31" s="170"/>
      <c r="R31" s="170"/>
      <c r="S31" s="170"/>
      <c r="T31" s="170"/>
      <c r="U31" s="170"/>
      <c r="V31" s="170"/>
    </row>
    <row r="32" spans="1:22">
      <c r="C32" s="170"/>
      <c r="D32" s="170"/>
      <c r="E32" s="170"/>
      <c r="F32" s="170"/>
      <c r="G32" s="170"/>
      <c r="H32" s="170"/>
      <c r="I32" s="170"/>
      <c r="J32" s="170"/>
      <c r="K32" s="170"/>
      <c r="L32" s="170"/>
      <c r="M32" s="170"/>
      <c r="N32" s="170"/>
      <c r="O32" s="170"/>
      <c r="P32" s="170"/>
      <c r="Q32" s="170"/>
      <c r="R32" s="170"/>
      <c r="S32" s="170"/>
      <c r="T32" s="170"/>
      <c r="U32" s="170"/>
      <c r="V32" s="170"/>
    </row>
    <row r="33" spans="3:22">
      <c r="C33" s="170"/>
      <c r="D33" s="170"/>
      <c r="E33" s="170"/>
      <c r="F33" s="170"/>
      <c r="G33" s="170"/>
      <c r="H33" s="170"/>
      <c r="I33" s="170"/>
      <c r="J33" s="170"/>
      <c r="K33" s="170"/>
      <c r="L33" s="170"/>
      <c r="M33" s="170"/>
      <c r="N33" s="170"/>
      <c r="O33" s="170"/>
      <c r="P33" s="170"/>
      <c r="Q33" s="170"/>
      <c r="R33" s="170"/>
      <c r="S33" s="170"/>
      <c r="T33" s="170"/>
      <c r="U33" s="170"/>
      <c r="V33" s="170"/>
    </row>
    <row r="34" spans="3:22">
      <c r="C34" s="170"/>
      <c r="D34" s="170"/>
      <c r="E34" s="170"/>
      <c r="F34" s="170"/>
      <c r="G34" s="170"/>
      <c r="H34" s="170"/>
      <c r="I34" s="170"/>
      <c r="J34" s="170"/>
      <c r="K34" s="170"/>
      <c r="L34" s="170"/>
      <c r="M34" s="170"/>
      <c r="N34" s="170"/>
      <c r="O34" s="170"/>
      <c r="P34" s="170"/>
      <c r="Q34" s="170"/>
      <c r="R34" s="170"/>
      <c r="S34" s="170"/>
      <c r="T34" s="170"/>
      <c r="U34" s="170"/>
      <c r="V34" s="170"/>
    </row>
    <row r="35" spans="3:22">
      <c r="C35" s="170"/>
      <c r="D35" s="170"/>
      <c r="E35" s="170"/>
      <c r="F35" s="170"/>
      <c r="G35" s="170"/>
      <c r="H35" s="170"/>
      <c r="I35" s="170"/>
      <c r="J35" s="170"/>
      <c r="K35" s="170"/>
      <c r="L35" s="170"/>
      <c r="M35" s="170"/>
      <c r="N35" s="170"/>
      <c r="O35" s="170"/>
      <c r="P35" s="170"/>
      <c r="Q35" s="170"/>
      <c r="R35" s="170"/>
      <c r="S35" s="170"/>
      <c r="T35" s="170"/>
      <c r="U35" s="170"/>
      <c r="V35" s="170"/>
    </row>
    <row r="36" spans="3:22">
      <c r="C36" s="170"/>
      <c r="D36" s="170"/>
      <c r="E36" s="170"/>
      <c r="F36" s="170"/>
      <c r="G36" s="170"/>
      <c r="H36" s="170"/>
      <c r="I36" s="170"/>
      <c r="J36" s="170"/>
      <c r="K36" s="170"/>
      <c r="L36" s="170"/>
      <c r="M36" s="170"/>
      <c r="N36" s="170"/>
      <c r="O36" s="170"/>
      <c r="P36" s="170"/>
      <c r="Q36" s="170"/>
      <c r="R36" s="170"/>
      <c r="S36" s="170"/>
      <c r="T36" s="170"/>
      <c r="U36" s="170"/>
      <c r="V36" s="170"/>
    </row>
    <row r="37" spans="3:22">
      <c r="C37" s="170"/>
      <c r="D37" s="170"/>
      <c r="E37" s="170"/>
      <c r="F37" s="170"/>
      <c r="G37" s="170"/>
      <c r="H37" s="170"/>
      <c r="I37" s="170"/>
      <c r="J37" s="170"/>
      <c r="K37" s="170"/>
      <c r="L37" s="170"/>
      <c r="M37" s="170"/>
      <c r="N37" s="170"/>
      <c r="O37" s="170"/>
      <c r="P37" s="170"/>
      <c r="Q37" s="170"/>
      <c r="R37" s="170"/>
      <c r="S37" s="170"/>
      <c r="T37" s="170"/>
      <c r="U37" s="170"/>
      <c r="V37" s="1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1"/>
  <sheetViews>
    <sheetView zoomScaleNormal="100" workbookViewId="0">
      <pane xSplit="1" ySplit="7" topLeftCell="B17" activePane="bottomRight" state="frozen"/>
      <selection pane="topRight"/>
      <selection pane="bottomLeft"/>
      <selection pane="bottomRight" activeCell="B1" sqref="B1"/>
    </sheetView>
  </sheetViews>
  <sheetFormatPr defaultColWidth="9.28515625" defaultRowHeight="12.75"/>
  <cols>
    <col min="1" max="1" width="10.5703125" style="4" bestFit="1" customWidth="1"/>
    <col min="2" max="2" width="101.7109375" style="4" customWidth="1"/>
    <col min="3" max="3" width="13.7109375" style="208" customWidth="1"/>
    <col min="4" max="4" width="14.7109375" style="208" bestFit="1" customWidth="1"/>
    <col min="5" max="5" width="17.7109375" style="208" customWidth="1"/>
    <col min="6" max="6" width="15.7109375" style="208" customWidth="1"/>
    <col min="7" max="7" width="17.42578125" style="208" customWidth="1"/>
    <col min="8" max="8" width="15.28515625" style="208" customWidth="1"/>
    <col min="9" max="16384" width="9.28515625" style="30"/>
  </cols>
  <sheetData>
    <row r="1" spans="1:9">
      <c r="A1" s="2" t="s">
        <v>30</v>
      </c>
      <c r="B1" s="4" t="str">
        <f>'Info '!C2</f>
        <v>JSC CARTU BANK</v>
      </c>
      <c r="C1" s="3"/>
    </row>
    <row r="2" spans="1:9">
      <c r="A2" s="2" t="s">
        <v>31</v>
      </c>
      <c r="B2" s="581">
        <f>'1. key ratios '!B2</f>
        <v>44926</v>
      </c>
      <c r="C2" s="351"/>
    </row>
    <row r="4" spans="1:9" ht="13.5" thickBot="1">
      <c r="A4" s="2" t="s">
        <v>253</v>
      </c>
      <c r="B4" s="121" t="s">
        <v>376</v>
      </c>
    </row>
    <row r="5" spans="1:9">
      <c r="A5" s="122"/>
      <c r="B5" s="133"/>
      <c r="C5" s="235" t="s">
        <v>0</v>
      </c>
      <c r="D5" s="235" t="s">
        <v>1</v>
      </c>
      <c r="E5" s="235" t="s">
        <v>2</v>
      </c>
      <c r="F5" s="235" t="s">
        <v>3</v>
      </c>
      <c r="G5" s="236" t="s">
        <v>4</v>
      </c>
      <c r="H5" s="237" t="s">
        <v>5</v>
      </c>
      <c r="I5" s="134"/>
    </row>
    <row r="6" spans="1:9" s="134" customFormat="1" ht="12.75" customHeight="1">
      <c r="A6" s="135"/>
      <c r="B6" s="691" t="s">
        <v>252</v>
      </c>
      <c r="C6" s="677" t="s">
        <v>368</v>
      </c>
      <c r="D6" s="693" t="s">
        <v>367</v>
      </c>
      <c r="E6" s="694"/>
      <c r="F6" s="677" t="s">
        <v>372</v>
      </c>
      <c r="G6" s="677" t="s">
        <v>373</v>
      </c>
      <c r="H6" s="689" t="s">
        <v>371</v>
      </c>
    </row>
    <row r="7" spans="1:9" ht="38.25">
      <c r="A7" s="137"/>
      <c r="B7" s="692"/>
      <c r="C7" s="678"/>
      <c r="D7" s="238" t="s">
        <v>370</v>
      </c>
      <c r="E7" s="238" t="s">
        <v>369</v>
      </c>
      <c r="F7" s="678"/>
      <c r="G7" s="678"/>
      <c r="H7" s="690"/>
      <c r="I7" s="134"/>
    </row>
    <row r="8" spans="1:9">
      <c r="A8" s="135">
        <v>1</v>
      </c>
      <c r="B8" s="1" t="s">
        <v>96</v>
      </c>
      <c r="C8" s="489">
        <v>359331999</v>
      </c>
      <c r="D8" s="489"/>
      <c r="E8" s="489"/>
      <c r="F8" s="489">
        <v>322013178</v>
      </c>
      <c r="G8" s="490">
        <v>322013178</v>
      </c>
      <c r="H8" s="609">
        <f>IFERROR(G8/(C8+E8),0)</f>
        <v>0.89614389727645716</v>
      </c>
    </row>
    <row r="9" spans="1:9" ht="15" customHeight="1">
      <c r="A9" s="135">
        <v>2</v>
      </c>
      <c r="B9" s="1" t="s">
        <v>97</v>
      </c>
      <c r="C9" s="489">
        <v>0</v>
      </c>
      <c r="D9" s="489"/>
      <c r="E9" s="489"/>
      <c r="F9" s="489">
        <v>0</v>
      </c>
      <c r="G9" s="490">
        <v>0</v>
      </c>
      <c r="H9" s="609">
        <f t="shared" ref="H9:H22" si="0">IFERROR(G9/(C9+E9),0)</f>
        <v>0</v>
      </c>
    </row>
    <row r="10" spans="1:9">
      <c r="A10" s="135">
        <v>3</v>
      </c>
      <c r="B10" s="1" t="s">
        <v>270</v>
      </c>
      <c r="C10" s="489">
        <v>0</v>
      </c>
      <c r="D10" s="489"/>
      <c r="E10" s="489"/>
      <c r="F10" s="489">
        <v>0</v>
      </c>
      <c r="G10" s="490">
        <v>0</v>
      </c>
      <c r="H10" s="609">
        <f t="shared" si="0"/>
        <v>0</v>
      </c>
    </row>
    <row r="11" spans="1:9">
      <c r="A11" s="135">
        <v>4</v>
      </c>
      <c r="B11" s="1" t="s">
        <v>98</v>
      </c>
      <c r="C11" s="489">
        <v>0</v>
      </c>
      <c r="D11" s="489"/>
      <c r="E11" s="489"/>
      <c r="F11" s="489">
        <v>0</v>
      </c>
      <c r="G11" s="490">
        <v>0</v>
      </c>
      <c r="H11" s="609">
        <f t="shared" si="0"/>
        <v>0</v>
      </c>
    </row>
    <row r="12" spans="1:9">
      <c r="A12" s="135">
        <v>5</v>
      </c>
      <c r="B12" s="1" t="s">
        <v>99</v>
      </c>
      <c r="C12" s="489">
        <v>0</v>
      </c>
      <c r="D12" s="489"/>
      <c r="E12" s="489"/>
      <c r="F12" s="489">
        <v>0</v>
      </c>
      <c r="G12" s="490">
        <v>0</v>
      </c>
      <c r="H12" s="609">
        <f t="shared" si="0"/>
        <v>0</v>
      </c>
    </row>
    <row r="13" spans="1:9">
      <c r="A13" s="135">
        <v>6</v>
      </c>
      <c r="B13" s="1" t="s">
        <v>100</v>
      </c>
      <c r="C13" s="489">
        <v>332178924.99000001</v>
      </c>
      <c r="D13" s="489"/>
      <c r="E13" s="489"/>
      <c r="F13" s="489">
        <v>139253469.52800006</v>
      </c>
      <c r="G13" s="490">
        <v>139253469.52800006</v>
      </c>
      <c r="H13" s="609">
        <f t="shared" si="0"/>
        <v>0.41921223488874909</v>
      </c>
    </row>
    <row r="14" spans="1:9">
      <c r="A14" s="135">
        <v>7</v>
      </c>
      <c r="B14" s="1" t="s">
        <v>101</v>
      </c>
      <c r="C14" s="489">
        <v>617858544.42271185</v>
      </c>
      <c r="D14" s="489">
        <v>77392595.795520127</v>
      </c>
      <c r="E14" s="489">
        <v>41161450.590130076</v>
      </c>
      <c r="F14" s="489">
        <v>659019995.01284194</v>
      </c>
      <c r="G14" s="490">
        <v>613281469.20968163</v>
      </c>
      <c r="H14" s="609">
        <f t="shared" si="0"/>
        <v>0.93059614860051543</v>
      </c>
    </row>
    <row r="15" spans="1:9">
      <c r="A15" s="135">
        <v>8</v>
      </c>
      <c r="B15" s="1" t="s">
        <v>102</v>
      </c>
      <c r="C15" s="489">
        <v>0</v>
      </c>
      <c r="D15" s="489"/>
      <c r="E15" s="489">
        <v>0</v>
      </c>
      <c r="F15" s="489">
        <v>0</v>
      </c>
      <c r="G15" s="490">
        <v>0</v>
      </c>
      <c r="H15" s="609">
        <f t="shared" si="0"/>
        <v>0</v>
      </c>
    </row>
    <row r="16" spans="1:9">
      <c r="A16" s="135">
        <v>9</v>
      </c>
      <c r="B16" s="1" t="s">
        <v>103</v>
      </c>
      <c r="C16" s="489">
        <v>0</v>
      </c>
      <c r="D16" s="489"/>
      <c r="E16" s="489">
        <v>0</v>
      </c>
      <c r="F16" s="489">
        <v>0</v>
      </c>
      <c r="G16" s="490">
        <v>0</v>
      </c>
      <c r="H16" s="609">
        <f t="shared" si="0"/>
        <v>0</v>
      </c>
    </row>
    <row r="17" spans="1:8">
      <c r="A17" s="135">
        <v>10</v>
      </c>
      <c r="B17" s="1" t="s">
        <v>104</v>
      </c>
      <c r="C17" s="489">
        <v>68625059.984729007</v>
      </c>
      <c r="D17" s="489">
        <v>237197.20000001788</v>
      </c>
      <c r="E17" s="489">
        <v>118598.60000000894</v>
      </c>
      <c r="F17" s="489">
        <v>68743658.584729016</v>
      </c>
      <c r="G17" s="490">
        <v>68743658.584729016</v>
      </c>
      <c r="H17" s="609">
        <f t="shared" si="0"/>
        <v>1</v>
      </c>
    </row>
    <row r="18" spans="1:8">
      <c r="A18" s="135">
        <v>11</v>
      </c>
      <c r="B18" s="1" t="s">
        <v>105</v>
      </c>
      <c r="C18" s="489">
        <v>0</v>
      </c>
      <c r="D18" s="489"/>
      <c r="E18" s="489">
        <v>0</v>
      </c>
      <c r="F18" s="489">
        <v>0</v>
      </c>
      <c r="G18" s="490">
        <v>0</v>
      </c>
      <c r="H18" s="609">
        <f t="shared" si="0"/>
        <v>0</v>
      </c>
    </row>
    <row r="19" spans="1:8">
      <c r="A19" s="135">
        <v>12</v>
      </c>
      <c r="B19" s="1" t="s">
        <v>106</v>
      </c>
      <c r="C19" s="489">
        <v>0</v>
      </c>
      <c r="D19" s="489"/>
      <c r="E19" s="489">
        <v>0</v>
      </c>
      <c r="F19" s="489">
        <v>0</v>
      </c>
      <c r="G19" s="490">
        <v>0</v>
      </c>
      <c r="H19" s="609">
        <f t="shared" si="0"/>
        <v>0</v>
      </c>
    </row>
    <row r="20" spans="1:8">
      <c r="A20" s="135">
        <v>13</v>
      </c>
      <c r="B20" s="1" t="s">
        <v>247</v>
      </c>
      <c r="C20" s="489">
        <v>0</v>
      </c>
      <c r="D20" s="489"/>
      <c r="E20" s="489">
        <v>0</v>
      </c>
      <c r="F20" s="489">
        <v>0</v>
      </c>
      <c r="G20" s="490">
        <v>0</v>
      </c>
      <c r="H20" s="609">
        <f t="shared" si="0"/>
        <v>0</v>
      </c>
    </row>
    <row r="21" spans="1:8">
      <c r="A21" s="135">
        <v>14</v>
      </c>
      <c r="B21" s="1" t="s">
        <v>108</v>
      </c>
      <c r="C21" s="489">
        <v>115514520.711752</v>
      </c>
      <c r="D21" s="489">
        <v>4040894.5772999972</v>
      </c>
      <c r="E21" s="489">
        <v>2020447.2886499986</v>
      </c>
      <c r="F21" s="489">
        <v>121154871.57111871</v>
      </c>
      <c r="G21" s="490">
        <v>118379362.81836471</v>
      </c>
      <c r="H21" s="609">
        <f t="shared" si="0"/>
        <v>1.0071842008580785</v>
      </c>
    </row>
    <row r="22" spans="1:8" ht="13.5" thickBot="1">
      <c r="A22" s="138"/>
      <c r="B22" s="139" t="s">
        <v>109</v>
      </c>
      <c r="C22" s="239">
        <f>SUM(C8:C21)</f>
        <v>1493509049.1091928</v>
      </c>
      <c r="D22" s="239">
        <f>SUM(D8:D21)</f>
        <v>81670687.572820142</v>
      </c>
      <c r="E22" s="239">
        <f>SUM(E8:E21)</f>
        <v>43300496.478780083</v>
      </c>
      <c r="F22" s="239">
        <f>SUM(F8:F21)</f>
        <v>1310185172.6966896</v>
      </c>
      <c r="G22" s="239">
        <f>SUM(G8:G21)</f>
        <v>1261671138.1407752</v>
      </c>
      <c r="H22" s="240">
        <f t="shared" si="0"/>
        <v>0.82096779120282493</v>
      </c>
    </row>
    <row r="27" spans="1:8">
      <c r="C27" s="621"/>
      <c r="D27" s="621"/>
      <c r="E27" s="621"/>
      <c r="F27" s="621"/>
      <c r="G27" s="621"/>
      <c r="H27" s="621"/>
    </row>
    <row r="28" spans="1:8">
      <c r="C28" s="621"/>
      <c r="D28" s="621"/>
      <c r="E28" s="621"/>
      <c r="F28" s="621"/>
      <c r="G28" s="621"/>
      <c r="H28" s="621"/>
    </row>
    <row r="29" spans="1:8">
      <c r="C29" s="621"/>
      <c r="D29" s="621"/>
      <c r="E29" s="621"/>
      <c r="F29" s="621"/>
      <c r="G29" s="621"/>
      <c r="H29" s="621"/>
    </row>
    <row r="30" spans="1:8">
      <c r="C30" s="621"/>
      <c r="D30" s="621"/>
      <c r="E30" s="621"/>
      <c r="F30" s="621"/>
      <c r="G30" s="621"/>
      <c r="H30" s="621"/>
    </row>
    <row r="31" spans="1:8">
      <c r="C31" s="621"/>
      <c r="D31" s="621"/>
      <c r="E31" s="621"/>
      <c r="F31" s="621"/>
      <c r="G31" s="621"/>
      <c r="H31" s="621"/>
    </row>
    <row r="32" spans="1:8">
      <c r="C32" s="621"/>
      <c r="D32" s="621"/>
      <c r="E32" s="621"/>
      <c r="F32" s="621"/>
      <c r="G32" s="621"/>
      <c r="H32" s="621"/>
    </row>
    <row r="33" spans="3:8">
      <c r="C33" s="621"/>
      <c r="D33" s="621"/>
      <c r="E33" s="621"/>
      <c r="F33" s="621"/>
      <c r="G33" s="621"/>
      <c r="H33" s="621"/>
    </row>
    <row r="34" spans="3:8">
      <c r="C34" s="621"/>
      <c r="D34" s="621"/>
      <c r="E34" s="621"/>
      <c r="F34" s="621"/>
      <c r="G34" s="621"/>
      <c r="H34" s="621"/>
    </row>
    <row r="35" spans="3:8">
      <c r="C35" s="621"/>
      <c r="D35" s="621"/>
      <c r="E35" s="621"/>
      <c r="F35" s="621"/>
      <c r="G35" s="621"/>
      <c r="H35" s="621"/>
    </row>
    <row r="36" spans="3:8">
      <c r="C36" s="621"/>
      <c r="D36" s="621"/>
      <c r="E36" s="621"/>
      <c r="F36" s="621"/>
      <c r="G36" s="621"/>
      <c r="H36" s="621"/>
    </row>
    <row r="37" spans="3:8">
      <c r="C37" s="621"/>
      <c r="D37" s="621"/>
      <c r="E37" s="621"/>
      <c r="F37" s="621"/>
      <c r="G37" s="621"/>
      <c r="H37" s="621"/>
    </row>
    <row r="38" spans="3:8">
      <c r="C38" s="621"/>
      <c r="D38" s="621"/>
      <c r="E38" s="621"/>
      <c r="F38" s="621"/>
      <c r="G38" s="621"/>
      <c r="H38" s="621"/>
    </row>
    <row r="39" spans="3:8">
      <c r="C39" s="621"/>
      <c r="D39" s="621"/>
      <c r="E39" s="621"/>
      <c r="F39" s="621"/>
      <c r="G39" s="621"/>
      <c r="H39" s="621"/>
    </row>
    <row r="40" spans="3:8">
      <c r="C40" s="621"/>
      <c r="D40" s="621"/>
      <c r="E40" s="621"/>
      <c r="F40" s="621"/>
      <c r="G40" s="621"/>
      <c r="H40" s="621"/>
    </row>
    <row r="41" spans="3:8">
      <c r="C41" s="621"/>
      <c r="D41" s="621"/>
      <c r="E41" s="621"/>
      <c r="F41" s="621"/>
      <c r="G41" s="621"/>
      <c r="H41" s="621"/>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4"/>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208" bestFit="1" customWidth="1"/>
    <col min="2" max="2" width="104.28515625" style="208" customWidth="1"/>
    <col min="3" max="3" width="12.7109375" style="208" customWidth="1"/>
    <col min="4" max="5" width="13.5703125" style="208" bestFit="1" customWidth="1"/>
    <col min="6" max="11" width="12.7109375" style="208" customWidth="1"/>
    <col min="12" max="16384" width="9.28515625" style="208"/>
  </cols>
  <sheetData>
    <row r="1" spans="1:11">
      <c r="A1" s="208" t="s">
        <v>30</v>
      </c>
      <c r="B1" s="3" t="str">
        <f>'Info '!C2</f>
        <v>JSC CARTU BANK</v>
      </c>
    </row>
    <row r="2" spans="1:11">
      <c r="A2" s="208" t="s">
        <v>31</v>
      </c>
      <c r="B2" s="577">
        <f>'1. key ratios '!B2</f>
        <v>44926</v>
      </c>
    </row>
    <row r="4" spans="1:11" ht="13.5" thickBot="1">
      <c r="A4" s="208" t="s">
        <v>249</v>
      </c>
      <c r="B4" s="274" t="s">
        <v>377</v>
      </c>
    </row>
    <row r="5" spans="1:11" ht="30" customHeight="1">
      <c r="A5" s="695"/>
      <c r="B5" s="696"/>
      <c r="C5" s="697" t="s">
        <v>429</v>
      </c>
      <c r="D5" s="697"/>
      <c r="E5" s="697"/>
      <c r="F5" s="697" t="s">
        <v>430</v>
      </c>
      <c r="G5" s="697"/>
      <c r="H5" s="697"/>
      <c r="I5" s="697" t="s">
        <v>431</v>
      </c>
      <c r="J5" s="697"/>
      <c r="K5" s="698"/>
    </row>
    <row r="6" spans="1:11">
      <c r="A6" s="249"/>
      <c r="B6" s="250"/>
      <c r="C6" s="21" t="s">
        <v>69</v>
      </c>
      <c r="D6" s="21" t="s">
        <v>70</v>
      </c>
      <c r="E6" s="21" t="s">
        <v>71</v>
      </c>
      <c r="F6" s="21" t="s">
        <v>69</v>
      </c>
      <c r="G6" s="21" t="s">
        <v>70</v>
      </c>
      <c r="H6" s="21" t="s">
        <v>71</v>
      </c>
      <c r="I6" s="21" t="s">
        <v>69</v>
      </c>
      <c r="J6" s="21" t="s">
        <v>70</v>
      </c>
      <c r="K6" s="21" t="s">
        <v>71</v>
      </c>
    </row>
    <row r="7" spans="1:11">
      <c r="A7" s="251" t="s">
        <v>380</v>
      </c>
      <c r="B7" s="252"/>
      <c r="C7" s="252"/>
      <c r="D7" s="252"/>
      <c r="E7" s="252"/>
      <c r="F7" s="252"/>
      <c r="G7" s="252"/>
      <c r="H7" s="252"/>
      <c r="I7" s="252"/>
      <c r="J7" s="252"/>
      <c r="K7" s="253"/>
    </row>
    <row r="8" spans="1:11">
      <c r="A8" s="254">
        <v>1</v>
      </c>
      <c r="B8" s="255" t="s">
        <v>378</v>
      </c>
      <c r="C8" s="441"/>
      <c r="D8" s="441"/>
      <c r="E8" s="441"/>
      <c r="F8" s="497">
        <v>76180007.366739124</v>
      </c>
      <c r="G8" s="498">
        <v>653408616.63828981</v>
      </c>
      <c r="H8" s="498">
        <v>729588624.00502896</v>
      </c>
      <c r="I8" s="498">
        <v>51222324.784456521</v>
      </c>
      <c r="J8" s="498">
        <v>273326445.89394188</v>
      </c>
      <c r="K8" s="499">
        <v>324548770.67839837</v>
      </c>
    </row>
    <row r="9" spans="1:11">
      <c r="A9" s="251" t="s">
        <v>381</v>
      </c>
      <c r="B9" s="252"/>
      <c r="C9" s="500"/>
      <c r="D9" s="500"/>
      <c r="E9" s="500"/>
      <c r="F9" s="500"/>
      <c r="G9" s="500"/>
      <c r="H9" s="500"/>
      <c r="I9" s="500"/>
      <c r="J9" s="500"/>
      <c r="K9" s="253"/>
    </row>
    <row r="10" spans="1:11">
      <c r="A10" s="256">
        <v>2</v>
      </c>
      <c r="B10" s="257" t="s">
        <v>389</v>
      </c>
      <c r="C10" s="497">
        <v>17246709.77036535</v>
      </c>
      <c r="D10" s="498">
        <v>411962881.68095547</v>
      </c>
      <c r="E10" s="498">
        <v>429209591.45132065</v>
      </c>
      <c r="F10" s="497">
        <v>2965871.4612540468</v>
      </c>
      <c r="G10" s="498">
        <v>108156632.56095034</v>
      </c>
      <c r="H10" s="498">
        <v>111122504.02220438</v>
      </c>
      <c r="I10" s="497">
        <v>640140.95157044113</v>
      </c>
      <c r="J10" s="498">
        <v>11373867.399817184</v>
      </c>
      <c r="K10" s="499">
        <v>12014008.351387626</v>
      </c>
    </row>
    <row r="11" spans="1:11">
      <c r="A11" s="256">
        <v>3</v>
      </c>
      <c r="B11" s="257" t="s">
        <v>383</v>
      </c>
      <c r="C11" s="497">
        <v>141638186.98486957</v>
      </c>
      <c r="D11" s="498">
        <v>667026139.041201</v>
      </c>
      <c r="E11" s="498">
        <v>808664326.02607048</v>
      </c>
      <c r="F11" s="497">
        <v>26476019.086532619</v>
      </c>
      <c r="G11" s="498">
        <v>292770469.2604391</v>
      </c>
      <c r="H11" s="498">
        <v>319246488.34697175</v>
      </c>
      <c r="I11" s="497">
        <v>20907314.088527169</v>
      </c>
      <c r="J11" s="498">
        <v>132031368.3674745</v>
      </c>
      <c r="K11" s="499">
        <v>152938682.45600164</v>
      </c>
    </row>
    <row r="12" spans="1:11">
      <c r="A12" s="256">
        <v>4</v>
      </c>
      <c r="B12" s="257" t="s">
        <v>384</v>
      </c>
      <c r="C12" s="497">
        <v>0</v>
      </c>
      <c r="D12" s="498">
        <v>0</v>
      </c>
      <c r="E12" s="498">
        <v>0</v>
      </c>
      <c r="F12" s="497">
        <v>0</v>
      </c>
      <c r="G12" s="498">
        <v>0</v>
      </c>
      <c r="H12" s="498">
        <v>0</v>
      </c>
      <c r="I12" s="497">
        <v>0</v>
      </c>
      <c r="J12" s="498">
        <v>0</v>
      </c>
      <c r="K12" s="499">
        <v>0</v>
      </c>
    </row>
    <row r="13" spans="1:11">
      <c r="A13" s="256">
        <v>5</v>
      </c>
      <c r="B13" s="257" t="s">
        <v>392</v>
      </c>
      <c r="C13" s="497">
        <v>45773800.086388171</v>
      </c>
      <c r="D13" s="498">
        <v>20933625.281245917</v>
      </c>
      <c r="E13" s="498">
        <v>66707425.36763408</v>
      </c>
      <c r="F13" s="497">
        <v>9874263.9359030165</v>
      </c>
      <c r="G13" s="498">
        <v>5456217.5545488941</v>
      </c>
      <c r="H13" s="498">
        <v>15330481.490451911</v>
      </c>
      <c r="I13" s="497">
        <v>3718961.9315844704</v>
      </c>
      <c r="J13" s="498">
        <v>1647084.0216298276</v>
      </c>
      <c r="K13" s="499">
        <v>5366045.9532142961</v>
      </c>
    </row>
    <row r="14" spans="1:11">
      <c r="A14" s="256">
        <v>6</v>
      </c>
      <c r="B14" s="257" t="s">
        <v>424</v>
      </c>
      <c r="C14" s="497"/>
      <c r="D14" s="498"/>
      <c r="E14" s="498"/>
      <c r="F14" s="497"/>
      <c r="G14" s="498"/>
      <c r="H14" s="498"/>
      <c r="I14" s="497"/>
      <c r="J14" s="498"/>
      <c r="K14" s="499"/>
    </row>
    <row r="15" spans="1:11">
      <c r="A15" s="256">
        <v>7</v>
      </c>
      <c r="B15" s="257" t="s">
        <v>425</v>
      </c>
      <c r="C15" s="497">
        <v>21495913.897173911</v>
      </c>
      <c r="D15" s="498">
        <v>16166371.048043478</v>
      </c>
      <c r="E15" s="498">
        <v>37662284.945217378</v>
      </c>
      <c r="F15" s="497">
        <v>6352591.0543213608</v>
      </c>
      <c r="G15" s="498">
        <v>8428155.145556163</v>
      </c>
      <c r="H15" s="498">
        <v>14780746.199877525</v>
      </c>
      <c r="I15" s="497">
        <v>6352591.0543213608</v>
      </c>
      <c r="J15" s="498">
        <v>8428155.145556163</v>
      </c>
      <c r="K15" s="499">
        <v>14780746.199877525</v>
      </c>
    </row>
    <row r="16" spans="1:11">
      <c r="A16" s="256">
        <v>8</v>
      </c>
      <c r="B16" s="258" t="s">
        <v>385</v>
      </c>
      <c r="C16" s="501">
        <v>226154610.73879701</v>
      </c>
      <c r="D16" s="501">
        <v>1116089017.051446</v>
      </c>
      <c r="E16" s="501">
        <v>1342243627.7902427</v>
      </c>
      <c r="F16" s="501">
        <v>45668745.538011044</v>
      </c>
      <c r="G16" s="501">
        <v>414811474.52149451</v>
      </c>
      <c r="H16" s="501">
        <v>460480220.05950558</v>
      </c>
      <c r="I16" s="501">
        <v>31619008.026003439</v>
      </c>
      <c r="J16" s="501">
        <v>153480474.93447766</v>
      </c>
      <c r="K16" s="502">
        <v>185099482.96048108</v>
      </c>
    </row>
    <row r="17" spans="1:11">
      <c r="A17" s="251" t="s">
        <v>382</v>
      </c>
      <c r="B17" s="252"/>
      <c r="C17" s="497"/>
      <c r="D17" s="498"/>
      <c r="E17" s="498"/>
      <c r="F17" s="497"/>
      <c r="G17" s="498"/>
      <c r="H17" s="498"/>
      <c r="I17" s="497"/>
      <c r="J17" s="498"/>
      <c r="K17" s="499"/>
    </row>
    <row r="18" spans="1:11">
      <c r="A18" s="256">
        <v>9</v>
      </c>
      <c r="B18" s="257" t="s">
        <v>388</v>
      </c>
      <c r="C18" s="497">
        <v>0</v>
      </c>
      <c r="D18" s="498">
        <v>0</v>
      </c>
      <c r="E18" s="498">
        <v>0</v>
      </c>
      <c r="F18" s="497">
        <v>0</v>
      </c>
      <c r="G18" s="498">
        <v>0</v>
      </c>
      <c r="H18" s="498">
        <v>0</v>
      </c>
      <c r="I18" s="497">
        <v>0</v>
      </c>
      <c r="J18" s="498">
        <v>0</v>
      </c>
      <c r="K18" s="499">
        <v>0</v>
      </c>
    </row>
    <row r="19" spans="1:11">
      <c r="A19" s="256">
        <v>10</v>
      </c>
      <c r="B19" s="257" t="s">
        <v>426</v>
      </c>
      <c r="C19" s="497">
        <v>266289659.56408063</v>
      </c>
      <c r="D19" s="498">
        <v>674134534.46384048</v>
      </c>
      <c r="E19" s="498">
        <v>940424194.02792096</v>
      </c>
      <c r="F19" s="497">
        <v>15651183.816763058</v>
      </c>
      <c r="G19" s="498">
        <v>7115429.4120844137</v>
      </c>
      <c r="H19" s="498">
        <v>22766613.228847463</v>
      </c>
      <c r="I19" s="497">
        <v>40609050.519045658</v>
      </c>
      <c r="J19" s="498">
        <v>407986461.67741048</v>
      </c>
      <c r="K19" s="499">
        <v>448595512.19645625</v>
      </c>
    </row>
    <row r="20" spans="1:11">
      <c r="A20" s="256">
        <v>11</v>
      </c>
      <c r="B20" s="257" t="s">
        <v>387</v>
      </c>
      <c r="C20" s="497">
        <v>12288303.333673026</v>
      </c>
      <c r="D20" s="498">
        <v>1016136.0074999998</v>
      </c>
      <c r="E20" s="498">
        <v>13304439.341173021</v>
      </c>
      <c r="F20" s="497">
        <v>362299.18804347824</v>
      </c>
      <c r="G20" s="498">
        <v>0</v>
      </c>
      <c r="H20" s="498">
        <v>362299.18804347824</v>
      </c>
      <c r="I20" s="497">
        <v>362299.18804347824</v>
      </c>
      <c r="J20" s="498">
        <v>0</v>
      </c>
      <c r="K20" s="499">
        <v>362299.18804347824</v>
      </c>
    </row>
    <row r="21" spans="1:11" ht="13.5" thickBot="1">
      <c r="A21" s="259">
        <v>12</v>
      </c>
      <c r="B21" s="260" t="s">
        <v>386</v>
      </c>
      <c r="C21" s="503">
        <v>278577962.89775366</v>
      </c>
      <c r="D21" s="503">
        <v>675150670.47134054</v>
      </c>
      <c r="E21" s="503">
        <v>953728633.36909401</v>
      </c>
      <c r="F21" s="503">
        <v>16013483.004806537</v>
      </c>
      <c r="G21" s="503">
        <v>7115429.4120844137</v>
      </c>
      <c r="H21" s="503">
        <v>23128912.416890942</v>
      </c>
      <c r="I21" s="503">
        <v>40971349.707089134</v>
      </c>
      <c r="J21" s="503">
        <v>407986461.67741048</v>
      </c>
      <c r="K21" s="504">
        <v>448957811.38449973</v>
      </c>
    </row>
    <row r="22" spans="1:11" ht="38.25" customHeight="1" thickBot="1">
      <c r="A22" s="261"/>
      <c r="B22" s="262"/>
      <c r="C22" s="262"/>
      <c r="D22" s="262"/>
      <c r="E22" s="262"/>
      <c r="F22" s="699" t="s">
        <v>428</v>
      </c>
      <c r="G22" s="697"/>
      <c r="H22" s="697"/>
      <c r="I22" s="699" t="s">
        <v>393</v>
      </c>
      <c r="J22" s="697"/>
      <c r="K22" s="698"/>
    </row>
    <row r="23" spans="1:11">
      <c r="A23" s="263">
        <v>13</v>
      </c>
      <c r="B23" s="264" t="s">
        <v>378</v>
      </c>
      <c r="C23" s="265"/>
      <c r="D23" s="265"/>
      <c r="E23" s="265"/>
      <c r="F23" s="505">
        <f>F8</f>
        <v>76180007.366739124</v>
      </c>
      <c r="G23" s="505">
        <f t="shared" ref="G23:K23" si="0">G8</f>
        <v>653408616.63828981</v>
      </c>
      <c r="H23" s="505">
        <f t="shared" si="0"/>
        <v>729588624.00502896</v>
      </c>
      <c r="I23" s="505">
        <f t="shared" si="0"/>
        <v>51222324.784456521</v>
      </c>
      <c r="J23" s="505">
        <f t="shared" si="0"/>
        <v>273326445.89394188</v>
      </c>
      <c r="K23" s="506">
        <f t="shared" si="0"/>
        <v>324548770.67839837</v>
      </c>
    </row>
    <row r="24" spans="1:11" ht="13.5" thickBot="1">
      <c r="A24" s="266">
        <v>14</v>
      </c>
      <c r="B24" s="267" t="s">
        <v>390</v>
      </c>
      <c r="C24" s="268"/>
      <c r="D24" s="269"/>
      <c r="E24" s="270"/>
      <c r="F24" s="507">
        <f>MAX(F16-F21,F16*0.25)</f>
        <v>29655262.533204507</v>
      </c>
      <c r="G24" s="507">
        <f t="shared" ref="G24:K24" si="1">MAX(G16-G21,G16*0.25)</f>
        <v>407696045.10941011</v>
      </c>
      <c r="H24" s="507">
        <f t="shared" si="1"/>
        <v>437351307.64261466</v>
      </c>
      <c r="I24" s="507">
        <f t="shared" si="1"/>
        <v>7904752.0065008597</v>
      </c>
      <c r="J24" s="507">
        <f t="shared" si="1"/>
        <v>38370118.733619414</v>
      </c>
      <c r="K24" s="508">
        <f t="shared" si="1"/>
        <v>46274870.740120269</v>
      </c>
    </row>
    <row r="25" spans="1:11" ht="13.5" thickBot="1">
      <c r="A25" s="271">
        <v>15</v>
      </c>
      <c r="B25" s="272" t="s">
        <v>391</v>
      </c>
      <c r="C25" s="273"/>
      <c r="D25" s="273"/>
      <c r="E25" s="273"/>
      <c r="F25" s="509">
        <f>F23/F24</f>
        <v>2.5688529070157995</v>
      </c>
      <c r="G25" s="509">
        <f t="shared" ref="G25:K25" si="2">G23/G24</f>
        <v>1.6026856882139728</v>
      </c>
      <c r="H25" s="509">
        <f t="shared" si="2"/>
        <v>1.6681981081470059</v>
      </c>
      <c r="I25" s="509">
        <f t="shared" si="2"/>
        <v>6.4799407675701062</v>
      </c>
      <c r="J25" s="509">
        <f t="shared" si="2"/>
        <v>7.1234193407500896</v>
      </c>
      <c r="K25" s="510">
        <f t="shared" si="2"/>
        <v>7.0134992380867933</v>
      </c>
    </row>
    <row r="27" spans="1:11" ht="25.5">
      <c r="B27" s="248" t="s">
        <v>427</v>
      </c>
      <c r="C27" s="622"/>
      <c r="D27" s="622"/>
      <c r="E27" s="622"/>
      <c r="F27" s="622"/>
      <c r="G27" s="622"/>
      <c r="H27" s="622"/>
      <c r="I27" s="622"/>
      <c r="J27" s="622"/>
      <c r="K27" s="622"/>
    </row>
    <row r="28" spans="1:11">
      <c r="C28" s="622"/>
      <c r="D28" s="622"/>
      <c r="E28" s="622"/>
      <c r="F28" s="622"/>
      <c r="G28" s="622"/>
      <c r="H28" s="622"/>
      <c r="I28" s="622"/>
      <c r="J28" s="622"/>
      <c r="K28" s="622"/>
    </row>
    <row r="29" spans="1:11">
      <c r="C29" s="622"/>
      <c r="D29" s="622"/>
      <c r="E29" s="622"/>
      <c r="F29" s="622"/>
      <c r="G29" s="622"/>
      <c r="H29" s="622"/>
      <c r="I29" s="622"/>
      <c r="J29" s="622"/>
      <c r="K29" s="622"/>
    </row>
    <row r="30" spans="1:11">
      <c r="C30" s="622"/>
      <c r="D30" s="622"/>
      <c r="E30" s="622"/>
      <c r="F30" s="622"/>
      <c r="G30" s="622"/>
      <c r="H30" s="622"/>
      <c r="I30" s="622"/>
      <c r="J30" s="622"/>
      <c r="K30" s="622"/>
    </row>
    <row r="31" spans="1:11">
      <c r="C31" s="622"/>
      <c r="D31" s="622"/>
      <c r="E31" s="622"/>
      <c r="F31" s="622"/>
      <c r="G31" s="622"/>
      <c r="H31" s="622"/>
      <c r="I31" s="622"/>
      <c r="J31" s="622"/>
      <c r="K31" s="622"/>
    </row>
    <row r="32" spans="1:11">
      <c r="C32" s="622"/>
      <c r="D32" s="622"/>
      <c r="E32" s="622"/>
      <c r="F32" s="622"/>
      <c r="G32" s="622"/>
      <c r="H32" s="622"/>
      <c r="I32" s="622"/>
      <c r="J32" s="622"/>
      <c r="K32" s="622"/>
    </row>
    <row r="33" spans="3:11">
      <c r="C33" s="622"/>
      <c r="D33" s="622"/>
      <c r="E33" s="622"/>
      <c r="F33" s="622"/>
      <c r="G33" s="622"/>
      <c r="H33" s="622"/>
      <c r="I33" s="622"/>
      <c r="J33" s="622"/>
      <c r="K33" s="622"/>
    </row>
    <row r="34" spans="3:11">
      <c r="C34" s="622"/>
      <c r="D34" s="622"/>
      <c r="E34" s="622"/>
      <c r="F34" s="622"/>
      <c r="G34" s="622"/>
      <c r="H34" s="622"/>
      <c r="I34" s="622"/>
      <c r="J34" s="622"/>
      <c r="K34" s="622"/>
    </row>
    <row r="35" spans="3:11">
      <c r="C35" s="622"/>
      <c r="D35" s="622"/>
      <c r="E35" s="622"/>
      <c r="F35" s="622"/>
      <c r="G35" s="622"/>
      <c r="H35" s="622"/>
      <c r="I35" s="622"/>
      <c r="J35" s="622"/>
      <c r="K35" s="622"/>
    </row>
    <row r="36" spans="3:11">
      <c r="C36" s="622"/>
      <c r="D36" s="622"/>
      <c r="E36" s="622"/>
      <c r="F36" s="622"/>
      <c r="G36" s="622"/>
      <c r="H36" s="622"/>
      <c r="I36" s="622"/>
      <c r="J36" s="622"/>
      <c r="K36" s="622"/>
    </row>
    <row r="37" spans="3:11">
      <c r="C37" s="622"/>
      <c r="D37" s="622"/>
      <c r="E37" s="622"/>
      <c r="F37" s="622"/>
      <c r="G37" s="622"/>
      <c r="H37" s="622"/>
      <c r="I37" s="622"/>
      <c r="J37" s="622"/>
      <c r="K37" s="622"/>
    </row>
    <row r="38" spans="3:11">
      <c r="C38" s="622"/>
      <c r="D38" s="622"/>
      <c r="E38" s="622"/>
      <c r="F38" s="622"/>
      <c r="G38" s="622"/>
      <c r="H38" s="622"/>
      <c r="I38" s="622"/>
      <c r="J38" s="622"/>
      <c r="K38" s="622"/>
    </row>
    <row r="39" spans="3:11">
      <c r="C39" s="622"/>
      <c r="D39" s="622"/>
      <c r="E39" s="622"/>
      <c r="F39" s="622"/>
      <c r="G39" s="622"/>
      <c r="H39" s="622"/>
      <c r="I39" s="622"/>
      <c r="J39" s="622"/>
      <c r="K39" s="622"/>
    </row>
    <row r="40" spans="3:11">
      <c r="C40" s="622"/>
      <c r="D40" s="622"/>
      <c r="E40" s="622"/>
      <c r="F40" s="622"/>
      <c r="G40" s="622"/>
      <c r="H40" s="622"/>
      <c r="I40" s="622"/>
      <c r="J40" s="622"/>
      <c r="K40" s="622"/>
    </row>
    <row r="41" spans="3:11">
      <c r="C41" s="622"/>
      <c r="D41" s="622"/>
      <c r="E41" s="622"/>
      <c r="F41" s="622"/>
      <c r="G41" s="622"/>
      <c r="H41" s="622"/>
      <c r="I41" s="622"/>
      <c r="J41" s="622"/>
      <c r="K41" s="622"/>
    </row>
    <row r="42" spans="3:11">
      <c r="C42" s="622"/>
      <c r="D42" s="622"/>
      <c r="E42" s="622"/>
      <c r="F42" s="622"/>
      <c r="G42" s="622"/>
      <c r="H42" s="622"/>
      <c r="I42" s="622"/>
      <c r="J42" s="622"/>
      <c r="K42" s="622"/>
    </row>
    <row r="43" spans="3:11">
      <c r="C43" s="622"/>
      <c r="D43" s="622"/>
      <c r="E43" s="622"/>
      <c r="F43" s="622"/>
      <c r="G43" s="622"/>
      <c r="H43" s="622"/>
      <c r="I43" s="622"/>
      <c r="J43" s="622"/>
      <c r="K43" s="622"/>
    </row>
    <row r="44" spans="3:11">
      <c r="C44" s="622"/>
      <c r="D44" s="622"/>
      <c r="E44" s="622"/>
      <c r="F44" s="622"/>
      <c r="G44" s="622"/>
      <c r="H44" s="622"/>
      <c r="I44" s="622"/>
      <c r="J44" s="622"/>
      <c r="K44" s="622"/>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selection pane="bottomLeft"/>
      <selection pane="bottomRight" activeCell="A2" sqref="A2"/>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0"/>
  </cols>
  <sheetData>
    <row r="1" spans="1:14">
      <c r="A1" s="4" t="s">
        <v>30</v>
      </c>
      <c r="B1" s="3" t="str">
        <f>'Info '!C2</f>
        <v>JSC CARTU BANK</v>
      </c>
    </row>
    <row r="2" spans="1:14" ht="14.25" customHeight="1">
      <c r="A2" s="4" t="s">
        <v>31</v>
      </c>
      <c r="B2" s="577">
        <f>'1. key ratios '!B2</f>
        <v>44926</v>
      </c>
    </row>
    <row r="3" spans="1:14" ht="14.25" customHeight="1"/>
    <row r="4" spans="1:14" ht="13.5" thickBot="1">
      <c r="A4" s="4" t="s">
        <v>265</v>
      </c>
      <c r="B4" s="202"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201"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v>0</v>
      </c>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3"/>
  <sheetViews>
    <sheetView topLeftCell="A19" zoomScaleNormal="100" workbookViewId="0">
      <selection activeCell="C19" sqref="C1:C1048576"/>
    </sheetView>
  </sheetViews>
  <sheetFormatPr defaultRowHeight="15"/>
  <cols>
    <col min="1" max="1" width="11.42578125" customWidth="1"/>
    <col min="2" max="2" width="76.7109375" style="301" customWidth="1"/>
    <col min="3" max="3" width="22.7109375" style="648" customWidth="1"/>
  </cols>
  <sheetData>
    <row r="1" spans="1:5">
      <c r="A1" s="2" t="s">
        <v>30</v>
      </c>
      <c r="B1" s="3" t="str">
        <f>'Info '!C2</f>
        <v>JSC CARTU BANK</v>
      </c>
    </row>
    <row r="2" spans="1:5">
      <c r="A2" s="2" t="s">
        <v>31</v>
      </c>
      <c r="B2" s="577">
        <f>'1. key ratios '!B2</f>
        <v>44926</v>
      </c>
    </row>
    <row r="3" spans="1:5">
      <c r="A3" s="4"/>
      <c r="B3"/>
    </row>
    <row r="4" spans="1:5">
      <c r="A4" s="4" t="s">
        <v>432</v>
      </c>
      <c r="B4" t="s">
        <v>433</v>
      </c>
    </row>
    <row r="5" spans="1:5">
      <c r="A5" s="302" t="s">
        <v>434</v>
      </c>
      <c r="B5" s="303"/>
      <c r="C5" s="649"/>
    </row>
    <row r="6" spans="1:5" ht="24">
      <c r="A6" s="304">
        <v>1</v>
      </c>
      <c r="B6" s="305" t="s">
        <v>485</v>
      </c>
      <c r="C6" s="650">
        <v>1494311340.5691931</v>
      </c>
      <c r="E6" s="610"/>
    </row>
    <row r="7" spans="1:5">
      <c r="A7" s="304">
        <v>2</v>
      </c>
      <c r="B7" s="305" t="s">
        <v>435</v>
      </c>
      <c r="C7" s="650">
        <v>-5409013</v>
      </c>
      <c r="E7" s="610"/>
    </row>
    <row r="8" spans="1:5" ht="24">
      <c r="A8" s="307">
        <v>3</v>
      </c>
      <c r="B8" s="308" t="s">
        <v>436</v>
      </c>
      <c r="C8" s="306">
        <v>1488902327.5691931</v>
      </c>
      <c r="E8" s="610"/>
    </row>
    <row r="9" spans="1:5">
      <c r="A9" s="302" t="s">
        <v>437</v>
      </c>
      <c r="B9" s="303"/>
      <c r="C9" s="309"/>
      <c r="E9" s="610"/>
    </row>
    <row r="10" spans="1:5" ht="24">
      <c r="A10" s="310">
        <v>4</v>
      </c>
      <c r="B10" s="311" t="s">
        <v>438</v>
      </c>
      <c r="C10" s="650"/>
      <c r="E10" s="610"/>
    </row>
    <row r="11" spans="1:5">
      <c r="A11" s="310">
        <v>5</v>
      </c>
      <c r="B11" s="312" t="s">
        <v>439</v>
      </c>
      <c r="C11" s="650"/>
      <c r="E11" s="610"/>
    </row>
    <row r="12" spans="1:5">
      <c r="A12" s="310" t="s">
        <v>440</v>
      </c>
      <c r="B12" s="312" t="s">
        <v>441</v>
      </c>
      <c r="C12" s="651">
        <v>0</v>
      </c>
      <c r="E12" s="610"/>
    </row>
    <row r="13" spans="1:5" ht="24">
      <c r="A13" s="313">
        <v>6</v>
      </c>
      <c r="B13" s="311" t="s">
        <v>442</v>
      </c>
      <c r="C13" s="650"/>
      <c r="E13" s="610"/>
    </row>
    <row r="14" spans="1:5">
      <c r="A14" s="313">
        <v>7</v>
      </c>
      <c r="B14" s="314" t="s">
        <v>443</v>
      </c>
      <c r="C14" s="650"/>
      <c r="E14" s="610"/>
    </row>
    <row r="15" spans="1:5">
      <c r="A15" s="315">
        <v>8</v>
      </c>
      <c r="B15" s="316" t="s">
        <v>444</v>
      </c>
      <c r="C15" s="650"/>
      <c r="E15" s="610"/>
    </row>
    <row r="16" spans="1:5">
      <c r="A16" s="313">
        <v>9</v>
      </c>
      <c r="B16" s="314" t="s">
        <v>445</v>
      </c>
      <c r="C16" s="650"/>
      <c r="E16" s="610"/>
    </row>
    <row r="17" spans="1:5">
      <c r="A17" s="313">
        <v>10</v>
      </c>
      <c r="B17" s="314" t="s">
        <v>446</v>
      </c>
      <c r="C17" s="650"/>
      <c r="E17" s="610"/>
    </row>
    <row r="18" spans="1:5">
      <c r="A18" s="317">
        <v>11</v>
      </c>
      <c r="B18" s="318" t="s">
        <v>447</v>
      </c>
      <c r="C18" s="651">
        <v>0</v>
      </c>
      <c r="E18" s="610"/>
    </row>
    <row r="19" spans="1:5">
      <c r="A19" s="319" t="s">
        <v>448</v>
      </c>
      <c r="B19" s="320"/>
      <c r="C19" s="652"/>
      <c r="E19" s="610"/>
    </row>
    <row r="20" spans="1:5" ht="24">
      <c r="A20" s="321">
        <v>12</v>
      </c>
      <c r="B20" s="311" t="s">
        <v>449</v>
      </c>
      <c r="C20" s="650"/>
      <c r="E20" s="610"/>
    </row>
    <row r="21" spans="1:5">
      <c r="A21" s="321">
        <v>13</v>
      </c>
      <c r="B21" s="311" t="s">
        <v>450</v>
      </c>
      <c r="C21" s="650"/>
      <c r="E21" s="610"/>
    </row>
    <row r="22" spans="1:5">
      <c r="A22" s="321">
        <v>14</v>
      </c>
      <c r="B22" s="311" t="s">
        <v>451</v>
      </c>
      <c r="C22" s="650"/>
      <c r="E22" s="610"/>
    </row>
    <row r="23" spans="1:5" ht="24">
      <c r="A23" s="321" t="s">
        <v>452</v>
      </c>
      <c r="B23" s="311" t="s">
        <v>453</v>
      </c>
      <c r="C23" s="650"/>
      <c r="E23" s="610"/>
    </row>
    <row r="24" spans="1:5">
      <c r="A24" s="321">
        <v>15</v>
      </c>
      <c r="B24" s="311" t="s">
        <v>454</v>
      </c>
      <c r="C24" s="650"/>
      <c r="E24" s="610"/>
    </row>
    <row r="25" spans="1:5">
      <c r="A25" s="321" t="s">
        <v>455</v>
      </c>
      <c r="B25" s="311" t="s">
        <v>456</v>
      </c>
      <c r="C25" s="650"/>
      <c r="E25" s="610"/>
    </row>
    <row r="26" spans="1:5">
      <c r="A26" s="322">
        <v>16</v>
      </c>
      <c r="B26" s="323" t="s">
        <v>457</v>
      </c>
      <c r="C26" s="651">
        <v>0</v>
      </c>
      <c r="E26" s="610"/>
    </row>
    <row r="27" spans="1:5">
      <c r="A27" s="302" t="s">
        <v>458</v>
      </c>
      <c r="B27" s="303"/>
      <c r="C27" s="653"/>
      <c r="E27" s="610"/>
    </row>
    <row r="28" spans="1:5">
      <c r="A28" s="324">
        <v>17</v>
      </c>
      <c r="B28" s="312" t="s">
        <v>459</v>
      </c>
      <c r="C28" s="650">
        <v>81670687.572819948</v>
      </c>
      <c r="E28" s="610"/>
    </row>
    <row r="29" spans="1:5">
      <c r="A29" s="324">
        <v>18</v>
      </c>
      <c r="B29" s="312" t="s">
        <v>460</v>
      </c>
      <c r="C29" s="650">
        <v>-38370191.094039969</v>
      </c>
      <c r="E29" s="610"/>
    </row>
    <row r="30" spans="1:5">
      <c r="A30" s="322">
        <v>19</v>
      </c>
      <c r="B30" s="323" t="s">
        <v>461</v>
      </c>
      <c r="C30" s="651">
        <v>43300496.478779979</v>
      </c>
      <c r="E30" s="610"/>
    </row>
    <row r="31" spans="1:5">
      <c r="A31" s="302" t="s">
        <v>462</v>
      </c>
      <c r="B31" s="303"/>
      <c r="C31" s="653"/>
      <c r="E31" s="610"/>
    </row>
    <row r="32" spans="1:5" ht="24">
      <c r="A32" s="324" t="s">
        <v>463</v>
      </c>
      <c r="B32" s="311" t="s">
        <v>464</v>
      </c>
      <c r="C32" s="654"/>
      <c r="E32" s="610"/>
    </row>
    <row r="33" spans="1:5">
      <c r="A33" s="324" t="s">
        <v>465</v>
      </c>
      <c r="B33" s="312" t="s">
        <v>466</v>
      </c>
      <c r="C33" s="654"/>
      <c r="E33" s="610"/>
    </row>
    <row r="34" spans="1:5">
      <c r="A34" s="302" t="s">
        <v>467</v>
      </c>
      <c r="B34" s="303"/>
      <c r="C34" s="653"/>
      <c r="E34" s="610"/>
    </row>
    <row r="35" spans="1:5">
      <c r="A35" s="326">
        <v>20</v>
      </c>
      <c r="B35" s="327" t="s">
        <v>468</v>
      </c>
      <c r="C35" s="651">
        <v>307207424</v>
      </c>
      <c r="E35" s="610"/>
    </row>
    <row r="36" spans="1:5">
      <c r="A36" s="322">
        <v>21</v>
      </c>
      <c r="B36" s="323" t="s">
        <v>469</v>
      </c>
      <c r="C36" s="651">
        <v>1532202824.0479732</v>
      </c>
      <c r="E36" s="610"/>
    </row>
    <row r="37" spans="1:5">
      <c r="A37" s="302" t="s">
        <v>470</v>
      </c>
      <c r="B37" s="303"/>
      <c r="C37" s="653"/>
      <c r="E37" s="610"/>
    </row>
    <row r="38" spans="1:5">
      <c r="A38" s="322">
        <v>22</v>
      </c>
      <c r="B38" s="323" t="s">
        <v>470</v>
      </c>
      <c r="C38" s="651">
        <f>IFERROR(C35/C36,0)</f>
        <v>0.20050049456793154</v>
      </c>
      <c r="E38" s="610"/>
    </row>
    <row r="39" spans="1:5">
      <c r="A39" s="302" t="s">
        <v>471</v>
      </c>
      <c r="B39" s="303"/>
      <c r="C39" s="309"/>
    </row>
    <row r="40" spans="1:5">
      <c r="A40" s="328" t="s">
        <v>472</v>
      </c>
      <c r="B40" s="311" t="s">
        <v>473</v>
      </c>
      <c r="C40" s="325"/>
    </row>
    <row r="41" spans="1:5" ht="24">
      <c r="A41" s="329" t="s">
        <v>474</v>
      </c>
      <c r="B41" s="305" t="s">
        <v>475</v>
      </c>
      <c r="C41" s="325"/>
    </row>
    <row r="43" spans="1:5">
      <c r="B43" s="301"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2"/>
  <sheetViews>
    <sheetView zoomScaleNormal="100" workbookViewId="0">
      <pane xSplit="2" ySplit="6" topLeftCell="C7" activePane="bottomRight" state="frozen"/>
      <selection pane="topRight"/>
      <selection pane="bottomLeft"/>
      <selection pane="bottomRight" activeCell="C8" sqref="C8:G36"/>
    </sheetView>
  </sheetViews>
  <sheetFormatPr defaultRowHeight="15"/>
  <cols>
    <col min="1" max="1" width="8.7109375" style="208"/>
    <col min="2" max="2" width="82.7109375" style="215" customWidth="1"/>
    <col min="3" max="7" width="17.5703125" style="208" customWidth="1"/>
    <col min="9" max="13" width="15.7109375" customWidth="1"/>
  </cols>
  <sheetData>
    <row r="1" spans="1:14">
      <c r="A1" s="208" t="s">
        <v>30</v>
      </c>
      <c r="B1" s="3" t="str">
        <f>'Info '!C2</f>
        <v>JSC CARTU BANK</v>
      </c>
    </row>
    <row r="2" spans="1:14">
      <c r="A2" s="208" t="s">
        <v>31</v>
      </c>
      <c r="B2" s="577">
        <f>'1. key ratios '!B2</f>
        <v>44926</v>
      </c>
    </row>
    <row r="4" spans="1:14" ht="15.75" thickBot="1">
      <c r="A4" s="208" t="s">
        <v>536</v>
      </c>
      <c r="B4" s="357" t="s">
        <v>497</v>
      </c>
    </row>
    <row r="5" spans="1:14">
      <c r="A5" s="358"/>
      <c r="B5" s="359"/>
      <c r="C5" s="700" t="s">
        <v>498</v>
      </c>
      <c r="D5" s="700"/>
      <c r="E5" s="700"/>
      <c r="F5" s="700"/>
      <c r="G5" s="701" t="s">
        <v>499</v>
      </c>
    </row>
    <row r="6" spans="1:14">
      <c r="A6" s="360"/>
      <c r="B6" s="361"/>
      <c r="C6" s="362" t="s">
        <v>500</v>
      </c>
      <c r="D6" s="362" t="s">
        <v>501</v>
      </c>
      <c r="E6" s="362" t="s">
        <v>502</v>
      </c>
      <c r="F6" s="362" t="s">
        <v>503</v>
      </c>
      <c r="G6" s="702"/>
    </row>
    <row r="7" spans="1:14">
      <c r="A7" s="363"/>
      <c r="B7" s="364" t="s">
        <v>504</v>
      </c>
      <c r="C7" s="365"/>
      <c r="D7" s="365"/>
      <c r="E7" s="365"/>
      <c r="F7" s="365"/>
      <c r="G7" s="366"/>
    </row>
    <row r="8" spans="1:14">
      <c r="A8" s="367">
        <v>1</v>
      </c>
      <c r="B8" s="368" t="s">
        <v>505</v>
      </c>
      <c r="C8" s="591">
        <v>119823424</v>
      </c>
      <c r="D8" s="591">
        <v>0</v>
      </c>
      <c r="E8" s="591">
        <v>0</v>
      </c>
      <c r="F8" s="591">
        <v>325297183.49049997</v>
      </c>
      <c r="G8" s="592">
        <v>445120607.49049997</v>
      </c>
      <c r="I8" s="610"/>
      <c r="J8" s="610"/>
      <c r="K8" s="610"/>
      <c r="L8" s="610"/>
      <c r="M8" s="610"/>
      <c r="N8" s="610"/>
    </row>
    <row r="9" spans="1:14">
      <c r="A9" s="367">
        <v>2</v>
      </c>
      <c r="B9" s="369" t="s">
        <v>506</v>
      </c>
      <c r="C9" s="591">
        <v>119823424</v>
      </c>
      <c r="D9" s="591"/>
      <c r="E9" s="591"/>
      <c r="F9" s="591">
        <v>216025200</v>
      </c>
      <c r="G9" s="592">
        <v>335848624</v>
      </c>
      <c r="I9" s="610"/>
      <c r="J9" s="610"/>
      <c r="K9" s="610"/>
      <c r="L9" s="610"/>
      <c r="M9" s="610"/>
    </row>
    <row r="10" spans="1:14">
      <c r="A10" s="367">
        <v>3</v>
      </c>
      <c r="B10" s="369" t="s">
        <v>507</v>
      </c>
      <c r="C10" s="596"/>
      <c r="D10" s="596"/>
      <c r="E10" s="596"/>
      <c r="F10" s="591">
        <v>109271983.4905</v>
      </c>
      <c r="G10" s="592">
        <v>109271983.4905</v>
      </c>
      <c r="I10" s="610"/>
      <c r="J10" s="610"/>
      <c r="K10" s="610"/>
      <c r="L10" s="610"/>
      <c r="M10" s="610"/>
    </row>
    <row r="11" spans="1:14" ht="14.65" customHeight="1">
      <c r="A11" s="367">
        <v>4</v>
      </c>
      <c r="B11" s="368" t="s">
        <v>508</v>
      </c>
      <c r="C11" s="591">
        <v>211842101.09130049</v>
      </c>
      <c r="D11" s="591">
        <v>72223817.174500003</v>
      </c>
      <c r="E11" s="591">
        <v>142668322.61209995</v>
      </c>
      <c r="F11" s="591">
        <v>0</v>
      </c>
      <c r="G11" s="592">
        <v>395477848.4234854</v>
      </c>
      <c r="I11" s="610"/>
      <c r="J11" s="610"/>
      <c r="K11" s="610"/>
      <c r="L11" s="610"/>
      <c r="M11" s="610"/>
    </row>
    <row r="12" spans="1:14">
      <c r="A12" s="367">
        <v>5</v>
      </c>
      <c r="B12" s="369" t="s">
        <v>509</v>
      </c>
      <c r="C12" s="591">
        <v>194439785.51330048</v>
      </c>
      <c r="D12" s="593">
        <v>68429266.381300002</v>
      </c>
      <c r="E12" s="591">
        <v>141821454.73769996</v>
      </c>
      <c r="F12" s="591"/>
      <c r="G12" s="592">
        <v>384455981.30068541</v>
      </c>
      <c r="I12" s="610"/>
      <c r="J12" s="610"/>
      <c r="K12" s="610"/>
      <c r="L12" s="610"/>
      <c r="M12" s="610"/>
    </row>
    <row r="13" spans="1:14">
      <c r="A13" s="367">
        <v>6</v>
      </c>
      <c r="B13" s="369" t="s">
        <v>510</v>
      </c>
      <c r="C13" s="591">
        <v>17402315.578000002</v>
      </c>
      <c r="D13" s="593">
        <v>3794550.7932000002</v>
      </c>
      <c r="E13" s="591">
        <v>846867.87439999997</v>
      </c>
      <c r="F13" s="591"/>
      <c r="G13" s="592">
        <v>11021867.122800002</v>
      </c>
      <c r="I13" s="610"/>
      <c r="J13" s="610"/>
      <c r="K13" s="610"/>
      <c r="L13" s="610"/>
      <c r="M13" s="610"/>
    </row>
    <row r="14" spans="1:14">
      <c r="A14" s="367">
        <v>7</v>
      </c>
      <c r="B14" s="368" t="s">
        <v>511</v>
      </c>
      <c r="C14" s="591">
        <v>287215232.19549996</v>
      </c>
      <c r="D14" s="591">
        <v>234055144.75360003</v>
      </c>
      <c r="E14" s="591">
        <v>46968496.272499993</v>
      </c>
      <c r="F14" s="591">
        <v>0</v>
      </c>
      <c r="G14" s="592">
        <v>267901755.17919996</v>
      </c>
      <c r="I14" s="610"/>
      <c r="J14" s="610"/>
      <c r="K14" s="610"/>
      <c r="L14" s="610"/>
      <c r="M14" s="610"/>
    </row>
    <row r="15" spans="1:14" ht="39">
      <c r="A15" s="367">
        <v>8</v>
      </c>
      <c r="B15" s="369" t="s">
        <v>512</v>
      </c>
      <c r="C15" s="591">
        <v>278435802.34229994</v>
      </c>
      <c r="D15" s="591">
        <v>210399211.74360004</v>
      </c>
      <c r="E15" s="591">
        <v>41066496.272499993</v>
      </c>
      <c r="F15" s="591"/>
      <c r="G15" s="592">
        <v>264950755.17919996</v>
      </c>
      <c r="I15" s="610"/>
      <c r="J15" s="610"/>
      <c r="K15" s="610"/>
      <c r="L15" s="610"/>
      <c r="M15" s="610"/>
    </row>
    <row r="16" spans="1:14" ht="26.25">
      <c r="A16" s="367">
        <v>9</v>
      </c>
      <c r="B16" s="369" t="s">
        <v>513</v>
      </c>
      <c r="C16" s="591">
        <v>8779429.8531999998</v>
      </c>
      <c r="D16" s="593">
        <v>23655933.010000002</v>
      </c>
      <c r="E16" s="591">
        <v>5902000</v>
      </c>
      <c r="F16" s="591"/>
      <c r="G16" s="592">
        <v>2951000</v>
      </c>
      <c r="I16" s="610"/>
      <c r="J16" s="610"/>
      <c r="K16" s="610"/>
      <c r="L16" s="610"/>
      <c r="M16" s="610"/>
    </row>
    <row r="17" spans="1:13">
      <c r="A17" s="367">
        <v>10</v>
      </c>
      <c r="B17" s="368" t="s">
        <v>514</v>
      </c>
      <c r="C17" s="591"/>
      <c r="D17" s="593"/>
      <c r="E17" s="591"/>
      <c r="F17" s="591"/>
      <c r="G17" s="592"/>
      <c r="I17" s="610"/>
      <c r="J17" s="610"/>
      <c r="K17" s="610"/>
      <c r="L17" s="610"/>
      <c r="M17" s="610"/>
    </row>
    <row r="18" spans="1:13">
      <c r="A18" s="367">
        <v>11</v>
      </c>
      <c r="B18" s="368" t="s">
        <v>515</v>
      </c>
      <c r="C18" s="591">
        <v>0</v>
      </c>
      <c r="D18" s="593">
        <v>36175995.891765535</v>
      </c>
      <c r="E18" s="591">
        <v>5920313.115400061</v>
      </c>
      <c r="F18" s="591">
        <v>7582350.5094999969</v>
      </c>
      <c r="G18" s="592">
        <v>0</v>
      </c>
      <c r="I18" s="610"/>
      <c r="J18" s="610"/>
      <c r="K18" s="610"/>
      <c r="L18" s="610"/>
      <c r="M18" s="610"/>
    </row>
    <row r="19" spans="1:13">
      <c r="A19" s="367">
        <v>12</v>
      </c>
      <c r="B19" s="369" t="s">
        <v>516</v>
      </c>
      <c r="C19" s="596"/>
      <c r="D19" s="593">
        <v>0</v>
      </c>
      <c r="E19" s="591">
        <v>0</v>
      </c>
      <c r="F19" s="591"/>
      <c r="G19" s="592">
        <v>0</v>
      </c>
      <c r="I19" s="610"/>
      <c r="J19" s="610"/>
      <c r="K19" s="610"/>
      <c r="L19" s="610"/>
      <c r="M19" s="610"/>
    </row>
    <row r="20" spans="1:13">
      <c r="A20" s="367">
        <v>13</v>
      </c>
      <c r="B20" s="369" t="s">
        <v>517</v>
      </c>
      <c r="C20" s="591">
        <v>0</v>
      </c>
      <c r="D20" s="591">
        <v>36175995.891765535</v>
      </c>
      <c r="E20" s="591">
        <v>5920313.115400061</v>
      </c>
      <c r="F20" s="591">
        <v>7582350.5094999969</v>
      </c>
      <c r="G20" s="592">
        <v>0</v>
      </c>
      <c r="I20" s="610"/>
      <c r="J20" s="610"/>
      <c r="K20" s="610"/>
      <c r="L20" s="610"/>
      <c r="M20" s="610"/>
    </row>
    <row r="21" spans="1:13">
      <c r="A21" s="370">
        <v>14</v>
      </c>
      <c r="B21" s="371" t="s">
        <v>518</v>
      </c>
      <c r="C21" s="596"/>
      <c r="D21" s="596"/>
      <c r="E21" s="596"/>
      <c r="F21" s="596"/>
      <c r="G21" s="590">
        <v>1108500211.0931854</v>
      </c>
      <c r="H21" s="611"/>
      <c r="I21" s="610"/>
      <c r="J21" s="610"/>
      <c r="K21" s="610"/>
      <c r="L21" s="610"/>
      <c r="M21" s="610"/>
    </row>
    <row r="22" spans="1:13">
      <c r="A22" s="372"/>
      <c r="B22" s="373" t="s">
        <v>519</v>
      </c>
      <c r="C22" s="374"/>
      <c r="D22" s="375"/>
      <c r="E22" s="374"/>
      <c r="F22" s="374"/>
      <c r="G22" s="376"/>
      <c r="I22" s="610"/>
      <c r="J22" s="610"/>
      <c r="K22" s="610"/>
      <c r="L22" s="610"/>
      <c r="M22" s="610"/>
    </row>
    <row r="23" spans="1:13">
      <c r="A23" s="367">
        <v>15</v>
      </c>
      <c r="B23" s="368" t="s">
        <v>520</v>
      </c>
      <c r="C23" s="594">
        <v>682469406.78999996</v>
      </c>
      <c r="D23" s="595">
        <v>0</v>
      </c>
      <c r="E23" s="594">
        <v>0</v>
      </c>
      <c r="F23" s="594"/>
      <c r="G23" s="592">
        <v>16207893.789500002</v>
      </c>
      <c r="I23" s="610"/>
      <c r="J23" s="610"/>
      <c r="K23" s="610"/>
      <c r="L23" s="610"/>
      <c r="M23" s="610"/>
    </row>
    <row r="24" spans="1:13">
      <c r="A24" s="367">
        <v>16</v>
      </c>
      <c r="B24" s="368" t="s">
        <v>521</v>
      </c>
      <c r="C24" s="591">
        <v>38259049.829999976</v>
      </c>
      <c r="D24" s="593">
        <v>169876395.47993544</v>
      </c>
      <c r="E24" s="591">
        <v>72530409.543237075</v>
      </c>
      <c r="F24" s="591">
        <v>270593791.61222911</v>
      </c>
      <c r="G24" s="592">
        <v>356946982.85648102</v>
      </c>
      <c r="I24" s="610"/>
      <c r="J24" s="610"/>
      <c r="K24" s="610"/>
      <c r="L24" s="610"/>
      <c r="M24" s="610"/>
    </row>
    <row r="25" spans="1:13">
      <c r="A25" s="367">
        <v>17</v>
      </c>
      <c r="B25" s="369" t="s">
        <v>522</v>
      </c>
      <c r="C25" s="591"/>
      <c r="D25" s="593">
        <v>0</v>
      </c>
      <c r="E25" s="591"/>
      <c r="F25" s="591"/>
      <c r="G25" s="592"/>
      <c r="I25" s="610"/>
      <c r="J25" s="610"/>
      <c r="K25" s="610"/>
      <c r="L25" s="610"/>
      <c r="M25" s="610"/>
    </row>
    <row r="26" spans="1:13" ht="26.25">
      <c r="A26" s="367">
        <v>18</v>
      </c>
      <c r="B26" s="369" t="s">
        <v>523</v>
      </c>
      <c r="C26" s="591">
        <v>38259049.829999976</v>
      </c>
      <c r="D26" s="593">
        <v>0</v>
      </c>
      <c r="E26" s="591">
        <v>0</v>
      </c>
      <c r="F26" s="591">
        <v>0</v>
      </c>
      <c r="G26" s="592">
        <v>5738857.4744999958</v>
      </c>
      <c r="I26" s="610"/>
      <c r="J26" s="610"/>
      <c r="K26" s="610"/>
      <c r="L26" s="610"/>
      <c r="M26" s="610"/>
    </row>
    <row r="27" spans="1:13">
      <c r="A27" s="367">
        <v>19</v>
      </c>
      <c r="B27" s="369" t="s">
        <v>524</v>
      </c>
      <c r="C27" s="591"/>
      <c r="D27" s="593">
        <v>162886611.86369666</v>
      </c>
      <c r="E27" s="591">
        <v>68427369.528992936</v>
      </c>
      <c r="F27" s="591">
        <v>246888243.38445985</v>
      </c>
      <c r="G27" s="592">
        <v>325511997.57313567</v>
      </c>
      <c r="I27" s="610"/>
      <c r="J27" s="610"/>
      <c r="K27" s="610"/>
      <c r="L27" s="610"/>
      <c r="M27" s="610"/>
    </row>
    <row r="28" spans="1:13">
      <c r="A28" s="367">
        <v>20</v>
      </c>
      <c r="B28" s="377" t="s">
        <v>525</v>
      </c>
      <c r="C28" s="591"/>
      <c r="D28" s="593"/>
      <c r="E28" s="591"/>
      <c r="F28" s="591"/>
      <c r="G28" s="592"/>
      <c r="I28" s="610"/>
      <c r="J28" s="610"/>
      <c r="K28" s="610"/>
      <c r="L28" s="610"/>
      <c r="M28" s="610"/>
    </row>
    <row r="29" spans="1:13">
      <c r="A29" s="367">
        <v>21</v>
      </c>
      <c r="B29" s="369" t="s">
        <v>526</v>
      </c>
      <c r="C29" s="591"/>
      <c r="D29" s="593">
        <v>5974853.8462387715</v>
      </c>
      <c r="E29" s="591">
        <v>4103040.0142441434</v>
      </c>
      <c r="F29" s="591">
        <v>20734898.227769267</v>
      </c>
      <c r="G29" s="592">
        <v>22663610.423845336</v>
      </c>
      <c r="I29" s="610"/>
      <c r="J29" s="610"/>
      <c r="K29" s="610"/>
      <c r="L29" s="610"/>
      <c r="M29" s="610"/>
    </row>
    <row r="30" spans="1:13">
      <c r="A30" s="367">
        <v>22</v>
      </c>
      <c r="B30" s="377" t="s">
        <v>525</v>
      </c>
      <c r="C30" s="591"/>
      <c r="D30" s="593"/>
      <c r="E30" s="591"/>
      <c r="F30" s="591"/>
      <c r="G30" s="592"/>
      <c r="I30" s="610"/>
      <c r="J30" s="610"/>
      <c r="K30" s="610"/>
      <c r="L30" s="610"/>
      <c r="M30" s="610"/>
    </row>
    <row r="31" spans="1:13">
      <c r="A31" s="367">
        <v>23</v>
      </c>
      <c r="B31" s="369" t="s">
        <v>527</v>
      </c>
      <c r="C31" s="591"/>
      <c r="D31" s="593">
        <v>1014929.77</v>
      </c>
      <c r="E31" s="591">
        <v>0</v>
      </c>
      <c r="F31" s="591">
        <v>2970649.9999999995</v>
      </c>
      <c r="G31" s="592">
        <v>3032517.3849999998</v>
      </c>
      <c r="I31" s="610"/>
      <c r="J31" s="610"/>
      <c r="K31" s="610"/>
      <c r="L31" s="610"/>
      <c r="M31" s="610"/>
    </row>
    <row r="32" spans="1:13">
      <c r="A32" s="367">
        <v>24</v>
      </c>
      <c r="B32" s="368" t="s">
        <v>528</v>
      </c>
      <c r="C32" s="591"/>
      <c r="D32" s="593"/>
      <c r="E32" s="591"/>
      <c r="F32" s="591"/>
      <c r="G32" s="592"/>
      <c r="I32" s="610"/>
      <c r="J32" s="610"/>
      <c r="K32" s="610"/>
      <c r="L32" s="610"/>
      <c r="M32" s="610"/>
    </row>
    <row r="33" spans="1:13">
      <c r="A33" s="367">
        <v>25</v>
      </c>
      <c r="B33" s="368" t="s">
        <v>529</v>
      </c>
      <c r="C33" s="591">
        <v>0</v>
      </c>
      <c r="D33" s="591">
        <v>31241596.930064589</v>
      </c>
      <c r="E33" s="591">
        <v>40844321.456762925</v>
      </c>
      <c r="F33" s="591">
        <v>173239746.35777092</v>
      </c>
      <c r="G33" s="592">
        <v>215348257.03496075</v>
      </c>
      <c r="I33" s="610"/>
      <c r="J33" s="610"/>
      <c r="K33" s="610"/>
      <c r="L33" s="610"/>
      <c r="M33" s="610"/>
    </row>
    <row r="34" spans="1:13">
      <c r="A34" s="367">
        <v>26</v>
      </c>
      <c r="B34" s="369" t="s">
        <v>530</v>
      </c>
      <c r="C34" s="596"/>
      <c r="D34" s="593">
        <v>0</v>
      </c>
      <c r="E34" s="591"/>
      <c r="F34" s="591"/>
      <c r="G34" s="592">
        <v>0</v>
      </c>
      <c r="I34" s="610"/>
      <c r="J34" s="610"/>
      <c r="K34" s="610"/>
      <c r="L34" s="610"/>
      <c r="M34" s="610"/>
    </row>
    <row r="35" spans="1:13">
      <c r="A35" s="367">
        <v>27</v>
      </c>
      <c r="B35" s="369" t="s">
        <v>531</v>
      </c>
      <c r="C35" s="591"/>
      <c r="D35" s="593">
        <v>31241596.930064589</v>
      </c>
      <c r="E35" s="591">
        <v>40844321.456762925</v>
      </c>
      <c r="F35" s="591">
        <v>173239746.35777092</v>
      </c>
      <c r="G35" s="592">
        <v>215348257.03496075</v>
      </c>
      <c r="I35" s="610"/>
      <c r="J35" s="610"/>
      <c r="K35" s="610"/>
      <c r="L35" s="610"/>
      <c r="M35" s="610"/>
    </row>
    <row r="36" spans="1:13">
      <c r="A36" s="367">
        <v>28</v>
      </c>
      <c r="B36" s="368" t="s">
        <v>532</v>
      </c>
      <c r="C36" s="591"/>
      <c r="D36" s="593">
        <v>51055074.784000002</v>
      </c>
      <c r="E36" s="591">
        <v>7982196.0531123998</v>
      </c>
      <c r="F36" s="591">
        <v>21732639.422139999</v>
      </c>
      <c r="G36" s="592">
        <v>7580391.1482722405</v>
      </c>
      <c r="I36" s="610"/>
      <c r="J36" s="610"/>
      <c r="K36" s="610"/>
      <c r="L36" s="610"/>
      <c r="M36" s="610"/>
    </row>
    <row r="37" spans="1:13">
      <c r="A37" s="370">
        <v>29</v>
      </c>
      <c r="B37" s="371" t="s">
        <v>533</v>
      </c>
      <c r="C37" s="596"/>
      <c r="D37" s="596"/>
      <c r="E37" s="596"/>
      <c r="F37" s="596"/>
      <c r="G37" s="590">
        <f>SUM(G23:G24,G32:G33,G36)</f>
        <v>596083524.8292141</v>
      </c>
      <c r="H37" s="611"/>
      <c r="I37" s="610"/>
      <c r="J37" s="610"/>
      <c r="K37" s="610"/>
      <c r="L37" s="610"/>
      <c r="M37" s="610"/>
    </row>
    <row r="38" spans="1:13">
      <c r="A38" s="363"/>
      <c r="B38" s="378"/>
      <c r="C38" s="511"/>
      <c r="D38" s="511"/>
      <c r="E38" s="511"/>
      <c r="F38" s="511"/>
      <c r="G38" s="379"/>
      <c r="I38" s="610"/>
      <c r="J38" s="610"/>
      <c r="K38" s="610"/>
      <c r="L38" s="610"/>
      <c r="M38" s="610"/>
    </row>
    <row r="39" spans="1:13" ht="15.75" thickBot="1">
      <c r="A39" s="380">
        <v>30</v>
      </c>
      <c r="B39" s="381" t="s">
        <v>534</v>
      </c>
      <c r="C39" s="268"/>
      <c r="D39" s="269"/>
      <c r="E39" s="269"/>
      <c r="F39" s="270"/>
      <c r="G39" s="382">
        <f>IFERROR(G21/G37,0)</f>
        <v>1.8596390688885178</v>
      </c>
      <c r="I39" s="610"/>
      <c r="J39" s="610"/>
      <c r="K39" s="610"/>
      <c r="L39" s="610"/>
      <c r="M39" s="610"/>
    </row>
    <row r="42" spans="1:13" ht="39">
      <c r="B42" s="215"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zoomScaleNormal="100" workbookViewId="0">
      <pane xSplit="1" ySplit="5" topLeftCell="B6" activePane="bottomRight" state="frozen"/>
      <selection activeCell="C7" sqref="C7:S20"/>
      <selection pane="topRight" activeCell="C7" sqref="C7:S20"/>
      <selection pane="bottomLeft" activeCell="C7" sqref="C7:S20"/>
      <selection pane="bottomRight" activeCell="C25" sqref="C25:C30"/>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14">
      <c r="A1" s="2" t="s">
        <v>30</v>
      </c>
      <c r="B1" s="3" t="str">
        <f>'Info '!C2</f>
        <v>JSC CARTU BANK</v>
      </c>
    </row>
    <row r="2" spans="1:14">
      <c r="A2" s="2" t="s">
        <v>31</v>
      </c>
      <c r="B2" s="577">
        <v>44926</v>
      </c>
    </row>
    <row r="3" spans="1:14">
      <c r="A3" s="2"/>
    </row>
    <row r="4" spans="1:14" ht="15" thickBot="1">
      <c r="A4" s="6" t="s">
        <v>140</v>
      </c>
      <c r="B4" s="7" t="s">
        <v>139</v>
      </c>
      <c r="C4" s="7"/>
      <c r="D4" s="7"/>
      <c r="E4" s="7"/>
      <c r="F4" s="7"/>
      <c r="G4" s="7"/>
    </row>
    <row r="5" spans="1:14">
      <c r="A5" s="8" t="s">
        <v>6</v>
      </c>
      <c r="B5" s="9"/>
      <c r="C5" s="349" t="str">
        <f>INT((MONTH($B$2))/3)&amp;"Q"&amp;"-"&amp;YEAR($B$2)</f>
        <v>4Q-2022</v>
      </c>
      <c r="D5" s="349" t="str">
        <f>IF(INT(MONTH($B$2))=3, "4"&amp;"Q"&amp;"-"&amp;YEAR($B$2)-1, IF(INT(MONTH($B$2))=6, "1"&amp;"Q"&amp;"-"&amp;YEAR($B$2), IF(INT(MONTH($B$2))=9, "2"&amp;"Q"&amp;"-"&amp;YEAR($B$2),IF(INT(MONTH($B$2))=12, "3"&amp;"Q"&amp;"-"&amp;YEAR($B$2), 0))))</f>
        <v>3Q-2022</v>
      </c>
      <c r="E5" s="349" t="str">
        <f>IF(INT(MONTH($B$2))=3, "3"&amp;"Q"&amp;"-"&amp;YEAR($B$2)-1, IF(INT(MONTH($B$2))=6, "4"&amp;"Q"&amp;"-"&amp;YEAR($B$2)-1, IF(INT(MONTH($B$2))=9, "1"&amp;"Q"&amp;"-"&amp;YEAR($B$2),IF(INT(MONTH($B$2))=12, "2"&amp;"Q"&amp;"-"&amp;YEAR($B$2), 0))))</f>
        <v>2Q-2022</v>
      </c>
      <c r="F5" s="349" t="str">
        <f>IF(INT(MONTH($B$2))=3, "2"&amp;"Q"&amp;"-"&amp;YEAR($B$2)-1, IF(INT(MONTH($B$2))=6, "3"&amp;"Q"&amp;"-"&amp;YEAR($B$2)-1, IF(INT(MONTH($B$2))=9, "4"&amp;"Q"&amp;"-"&amp;YEAR($B$2)-1,IF(INT(MONTH($B$2))=12, "1"&amp;"Q"&amp;"-"&amp;YEAR($B$2), 0))))</f>
        <v>1Q-2022</v>
      </c>
      <c r="G5" s="350" t="str">
        <f>IF(INT(MONTH($B$2))=3, "1"&amp;"Q"&amp;"-"&amp;YEAR($B$2)-1, IF(INT(MONTH($B$2))=6, "2"&amp;"Q"&amp;"-"&amp;YEAR($B$2)-1, IF(INT(MONTH($B$2))=9, "3"&amp;"Q"&amp;"-"&amp;YEAR($B$2)-1,IF(INT(MONTH($B$2))=12, "4"&amp;"Q"&amp;"-"&amp;YEAR($B$2)-1, 0))))</f>
        <v>4Q-2021</v>
      </c>
    </row>
    <row r="6" spans="1:14">
      <c r="B6" s="184" t="s">
        <v>138</v>
      </c>
      <c r="C6" s="352"/>
      <c r="D6" s="352"/>
      <c r="E6" s="352"/>
      <c r="F6" s="352"/>
      <c r="G6" s="353"/>
    </row>
    <row r="7" spans="1:14">
      <c r="A7" s="10"/>
      <c r="B7" s="185" t="s">
        <v>136</v>
      </c>
      <c r="C7" s="352"/>
      <c r="D7" s="352"/>
      <c r="E7" s="352"/>
      <c r="F7" s="352"/>
      <c r="G7" s="353"/>
    </row>
    <row r="8" spans="1:14">
      <c r="A8" s="8">
        <v>1</v>
      </c>
      <c r="B8" s="11" t="s">
        <v>487</v>
      </c>
      <c r="C8" s="439">
        <v>234253424</v>
      </c>
      <c r="D8" s="439">
        <v>211365830</v>
      </c>
      <c r="E8" s="439">
        <v>204029629</v>
      </c>
      <c r="F8" s="439">
        <v>191863393</v>
      </c>
      <c r="G8" s="440">
        <v>189239889</v>
      </c>
      <c r="I8" s="618"/>
      <c r="J8" s="618"/>
      <c r="K8" s="618"/>
      <c r="L8" s="618"/>
      <c r="M8" s="618"/>
      <c r="N8" s="618"/>
    </row>
    <row r="9" spans="1:14">
      <c r="A9" s="8">
        <v>2</v>
      </c>
      <c r="B9" s="11" t="s">
        <v>488</v>
      </c>
      <c r="C9" s="439">
        <v>307207424</v>
      </c>
      <c r="D9" s="439">
        <v>287916230</v>
      </c>
      <c r="E9" s="439">
        <v>283109929</v>
      </c>
      <c r="F9" s="439">
        <v>275598493</v>
      </c>
      <c r="G9" s="440">
        <v>272875089</v>
      </c>
      <c r="I9" s="618"/>
      <c r="J9" s="618"/>
      <c r="K9" s="618"/>
      <c r="L9" s="618"/>
      <c r="M9" s="618"/>
    </row>
    <row r="10" spans="1:14">
      <c r="A10" s="8">
        <v>3</v>
      </c>
      <c r="B10" s="11" t="s">
        <v>245</v>
      </c>
      <c r="C10" s="439">
        <v>346535560</v>
      </c>
      <c r="D10" s="439">
        <v>332079701</v>
      </c>
      <c r="E10" s="439">
        <v>328430263</v>
      </c>
      <c r="F10" s="439">
        <v>324944902</v>
      </c>
      <c r="G10" s="440">
        <v>322397605</v>
      </c>
      <c r="I10" s="618"/>
      <c r="J10" s="618"/>
      <c r="K10" s="618"/>
      <c r="L10" s="618"/>
      <c r="M10" s="618"/>
    </row>
    <row r="11" spans="1:14">
      <c r="A11" s="8">
        <v>4</v>
      </c>
      <c r="B11" s="11" t="s">
        <v>490</v>
      </c>
      <c r="C11" s="439">
        <v>158652337.6268518</v>
      </c>
      <c r="D11" s="439">
        <v>155205238.53075585</v>
      </c>
      <c r="E11" s="439">
        <v>151883464.59065759</v>
      </c>
      <c r="F11" s="439">
        <v>156772134.65544373</v>
      </c>
      <c r="G11" s="440">
        <v>136577495.8508997</v>
      </c>
      <c r="I11" s="618"/>
      <c r="J11" s="618"/>
      <c r="K11" s="618"/>
      <c r="L11" s="618"/>
      <c r="M11" s="618"/>
    </row>
    <row r="12" spans="1:14">
      <c r="A12" s="8">
        <v>5</v>
      </c>
      <c r="B12" s="11" t="s">
        <v>491</v>
      </c>
      <c r="C12" s="439">
        <v>199902308.17390835</v>
      </c>
      <c r="D12" s="439">
        <v>195580136.10504207</v>
      </c>
      <c r="E12" s="439">
        <v>191304963.68665263</v>
      </c>
      <c r="F12" s="439">
        <v>197780823.05211535</v>
      </c>
      <c r="G12" s="440">
        <v>171373251.16610357</v>
      </c>
      <c r="I12" s="618"/>
      <c r="J12" s="618"/>
      <c r="K12" s="618"/>
      <c r="L12" s="618"/>
      <c r="M12" s="618"/>
    </row>
    <row r="13" spans="1:14">
      <c r="A13" s="8">
        <v>6</v>
      </c>
      <c r="B13" s="11" t="s">
        <v>489</v>
      </c>
      <c r="C13" s="439">
        <v>276281547.86632597</v>
      </c>
      <c r="D13" s="439">
        <v>270125489.45250708</v>
      </c>
      <c r="E13" s="439">
        <v>263335691.15359637</v>
      </c>
      <c r="F13" s="439">
        <v>272657637.15705895</v>
      </c>
      <c r="G13" s="440">
        <v>263543735.53833356</v>
      </c>
      <c r="I13" s="618"/>
      <c r="J13" s="618"/>
      <c r="K13" s="618"/>
      <c r="L13" s="618"/>
      <c r="M13" s="618"/>
    </row>
    <row r="14" spans="1:14">
      <c r="A14" s="10"/>
      <c r="B14" s="184" t="s">
        <v>493</v>
      </c>
      <c r="C14" s="441"/>
      <c r="D14" s="441"/>
      <c r="E14" s="441"/>
      <c r="F14" s="441"/>
      <c r="G14" s="442"/>
      <c r="I14" s="618"/>
      <c r="J14" s="618"/>
      <c r="K14" s="618"/>
      <c r="L14" s="618"/>
      <c r="M14" s="618"/>
    </row>
    <row r="15" spans="1:14" ht="15" customHeight="1">
      <c r="A15" s="8">
        <v>7</v>
      </c>
      <c r="B15" s="11" t="s">
        <v>492</v>
      </c>
      <c r="C15" s="439">
        <v>1404709746.1948183</v>
      </c>
      <c r="D15" s="439">
        <v>1372073122.2972174</v>
      </c>
      <c r="E15" s="439">
        <v>1354126092.0266535</v>
      </c>
      <c r="F15" s="439">
        <v>1361151845.6909597</v>
      </c>
      <c r="G15" s="440">
        <v>1299143576.9453716</v>
      </c>
      <c r="I15" s="618"/>
      <c r="J15" s="618"/>
      <c r="K15" s="618"/>
      <c r="L15" s="618"/>
      <c r="M15" s="618"/>
    </row>
    <row r="16" spans="1:14">
      <c r="A16" s="10"/>
      <c r="B16" s="184" t="s">
        <v>494</v>
      </c>
      <c r="C16" s="441"/>
      <c r="D16" s="441"/>
      <c r="E16" s="441"/>
      <c r="F16" s="441"/>
      <c r="G16" s="442"/>
      <c r="I16" s="618"/>
      <c r="J16" s="618"/>
      <c r="K16" s="618"/>
      <c r="L16" s="618"/>
      <c r="M16" s="618"/>
    </row>
    <row r="17" spans="1:13">
      <c r="A17" s="8"/>
      <c r="B17" s="185" t="s">
        <v>478</v>
      </c>
      <c r="C17" s="441"/>
      <c r="D17" s="441"/>
      <c r="E17" s="441"/>
      <c r="F17" s="441"/>
      <c r="G17" s="442"/>
      <c r="I17" s="618"/>
      <c r="J17" s="618"/>
      <c r="K17" s="618"/>
      <c r="L17" s="618"/>
      <c r="M17" s="618"/>
    </row>
    <row r="18" spans="1:13">
      <c r="A18" s="8">
        <v>8</v>
      </c>
      <c r="B18" s="11" t="s">
        <v>487</v>
      </c>
      <c r="C18" s="443">
        <v>0.16676286658832049</v>
      </c>
      <c r="D18" s="443">
        <v>0.15404851721467808</v>
      </c>
      <c r="E18" s="443">
        <v>0.15067254829617746</v>
      </c>
      <c r="F18" s="443">
        <v>0.14095664169092365</v>
      </c>
      <c r="G18" s="444">
        <v>0.14566510765881072</v>
      </c>
      <c r="I18" s="618"/>
      <c r="J18" s="618"/>
      <c r="K18" s="618"/>
      <c r="L18" s="618"/>
      <c r="M18" s="618"/>
    </row>
    <row r="19" spans="1:13" ht="15" customHeight="1">
      <c r="A19" s="8">
        <v>9</v>
      </c>
      <c r="B19" s="11" t="s">
        <v>488</v>
      </c>
      <c r="C19" s="443">
        <v>0.21869815086866609</v>
      </c>
      <c r="D19" s="443">
        <v>0.20984029591509762</v>
      </c>
      <c r="E19" s="443">
        <v>0.20907205810965757</v>
      </c>
      <c r="F19" s="443">
        <v>0.20247446592565749</v>
      </c>
      <c r="G19" s="444">
        <v>0.21004228773666506</v>
      </c>
      <c r="I19" s="618"/>
      <c r="J19" s="618"/>
      <c r="K19" s="618"/>
      <c r="L19" s="618"/>
      <c r="M19" s="618"/>
    </row>
    <row r="20" spans="1:13">
      <c r="A20" s="8">
        <v>10</v>
      </c>
      <c r="B20" s="11" t="s">
        <v>245</v>
      </c>
      <c r="C20" s="443">
        <v>0.24669549060844859</v>
      </c>
      <c r="D20" s="443">
        <v>0.24202769925556866</v>
      </c>
      <c r="E20" s="443">
        <v>0.24254038448402887</v>
      </c>
      <c r="F20" s="443">
        <v>0.23872788552481347</v>
      </c>
      <c r="G20" s="444">
        <v>0.24816164334818297</v>
      </c>
      <c r="I20" s="618"/>
      <c r="J20" s="618"/>
      <c r="K20" s="618"/>
      <c r="L20" s="618"/>
      <c r="M20" s="618"/>
    </row>
    <row r="21" spans="1:13">
      <c r="A21" s="8">
        <v>11</v>
      </c>
      <c r="B21" s="11" t="s">
        <v>490</v>
      </c>
      <c r="C21" s="445">
        <v>0.11294314576845572</v>
      </c>
      <c r="D21" s="445">
        <v>0.11311732298268533</v>
      </c>
      <c r="E21" s="445">
        <v>0.11216345766097832</v>
      </c>
      <c r="F21" s="445">
        <v>0.11517608057597843</v>
      </c>
      <c r="G21" s="446">
        <v>0.1051288697220282</v>
      </c>
      <c r="I21" s="618"/>
      <c r="J21" s="618"/>
      <c r="K21" s="618"/>
      <c r="L21" s="618"/>
      <c r="M21" s="618"/>
    </row>
    <row r="22" spans="1:13">
      <c r="A22" s="8">
        <v>12</v>
      </c>
      <c r="B22" s="11" t="s">
        <v>491</v>
      </c>
      <c r="C22" s="445">
        <v>0.14230862191667604</v>
      </c>
      <c r="D22" s="445">
        <v>0.14254352259126585</v>
      </c>
      <c r="E22" s="445">
        <v>0.14127559081321295</v>
      </c>
      <c r="F22" s="445">
        <v>0.1453040112153807</v>
      </c>
      <c r="G22" s="446">
        <v>0.1319124800424655</v>
      </c>
      <c r="I22" s="618"/>
      <c r="J22" s="618"/>
      <c r="K22" s="618"/>
      <c r="L22" s="618"/>
      <c r="M22" s="618"/>
    </row>
    <row r="23" spans="1:13">
      <c r="A23" s="8">
        <v>13</v>
      </c>
      <c r="B23" s="11" t="s">
        <v>489</v>
      </c>
      <c r="C23" s="445">
        <v>0.19668230295599348</v>
      </c>
      <c r="D23" s="445">
        <v>0.19687397490903746</v>
      </c>
      <c r="E23" s="445">
        <v>0.19446910646221643</v>
      </c>
      <c r="F23" s="445">
        <v>0.20031390180325556</v>
      </c>
      <c r="G23" s="446">
        <v>0.20285959166883943</v>
      </c>
      <c r="I23" s="618"/>
      <c r="J23" s="618"/>
      <c r="K23" s="618"/>
      <c r="L23" s="618"/>
      <c r="M23" s="618"/>
    </row>
    <row r="24" spans="1:13">
      <c r="A24" s="10"/>
      <c r="B24" s="184" t="s">
        <v>135</v>
      </c>
      <c r="C24" s="441"/>
      <c r="D24" s="441"/>
      <c r="E24" s="441"/>
      <c r="F24" s="441"/>
      <c r="G24" s="442"/>
      <c r="I24" s="618"/>
      <c r="J24" s="618"/>
      <c r="K24" s="618"/>
      <c r="L24" s="618"/>
      <c r="M24" s="618"/>
    </row>
    <row r="25" spans="1:13" ht="15" customHeight="1">
      <c r="A25" s="354">
        <v>14</v>
      </c>
      <c r="B25" s="11" t="s">
        <v>134</v>
      </c>
      <c r="C25" s="443">
        <v>6.7127803190553309E-2</v>
      </c>
      <c r="D25" s="443">
        <v>6.4918111171587661E-2</v>
      </c>
      <c r="E25" s="443">
        <v>5.4130876345677141E-2</v>
      </c>
      <c r="F25" s="443">
        <v>5.5217963470513227E-2</v>
      </c>
      <c r="G25" s="447">
        <v>6.2673778124179097E-2</v>
      </c>
      <c r="I25" s="618"/>
      <c r="J25" s="618"/>
      <c r="K25" s="618"/>
      <c r="L25" s="618"/>
      <c r="M25" s="618"/>
    </row>
    <row r="26" spans="1:13" ht="15">
      <c r="A26" s="354">
        <v>15</v>
      </c>
      <c r="B26" s="11" t="s">
        <v>133</v>
      </c>
      <c r="C26" s="443">
        <v>2.0175430517247989E-2</v>
      </c>
      <c r="D26" s="443">
        <v>2.0861073414529214E-2</v>
      </c>
      <c r="E26" s="443">
        <v>2.1765817945438849E-2</v>
      </c>
      <c r="F26" s="443">
        <v>2.3750955387297712E-2</v>
      </c>
      <c r="G26" s="447">
        <v>2.6338428477537989E-2</v>
      </c>
      <c r="I26" s="618"/>
      <c r="J26" s="618"/>
      <c r="K26" s="618"/>
      <c r="L26" s="618"/>
      <c r="M26" s="618"/>
    </row>
    <row r="27" spans="1:13" ht="15">
      <c r="A27" s="354">
        <v>16</v>
      </c>
      <c r="B27" s="11" t="s">
        <v>132</v>
      </c>
      <c r="C27" s="443">
        <v>3.2186540324067661E-2</v>
      </c>
      <c r="D27" s="443">
        <v>3.1068451808200979E-2</v>
      </c>
      <c r="E27" s="443">
        <v>1.8001206168453712E-2</v>
      </c>
      <c r="F27" s="443">
        <v>1.3518240122090078E-2</v>
      </c>
      <c r="G27" s="447">
        <v>2.3620151247014328E-2</v>
      </c>
      <c r="I27" s="618"/>
      <c r="J27" s="618"/>
      <c r="K27" s="618"/>
      <c r="L27" s="618"/>
      <c r="M27" s="618"/>
    </row>
    <row r="28" spans="1:13" ht="15">
      <c r="A28" s="354">
        <v>17</v>
      </c>
      <c r="B28" s="11" t="s">
        <v>131</v>
      </c>
      <c r="C28" s="443">
        <v>4.6952372673305327E-2</v>
      </c>
      <c r="D28" s="443">
        <v>4.4057037757058444E-2</v>
      </c>
      <c r="E28" s="443">
        <v>3.2365058400238296E-2</v>
      </c>
      <c r="F28" s="443">
        <v>3.1467008083215516E-2</v>
      </c>
      <c r="G28" s="447">
        <v>3.6335349646641105E-2</v>
      </c>
      <c r="I28" s="618"/>
      <c r="J28" s="618"/>
      <c r="K28" s="618"/>
      <c r="L28" s="618"/>
      <c r="M28" s="618"/>
    </row>
    <row r="29" spans="1:13" ht="15">
      <c r="A29" s="354">
        <v>18</v>
      </c>
      <c r="B29" s="11" t="s">
        <v>271</v>
      </c>
      <c r="C29" s="443">
        <v>3.2311122762428368E-2</v>
      </c>
      <c r="D29" s="443">
        <v>2.01761673614121E-2</v>
      </c>
      <c r="E29" s="443">
        <v>2.1041192230812078E-2</v>
      </c>
      <c r="F29" s="443">
        <v>7.971422259524916E-3</v>
      </c>
      <c r="G29" s="447">
        <v>2.524722168252869E-2</v>
      </c>
      <c r="I29" s="618"/>
      <c r="J29" s="618"/>
      <c r="K29" s="618"/>
      <c r="L29" s="618"/>
      <c r="M29" s="618"/>
    </row>
    <row r="30" spans="1:13" ht="15">
      <c r="A30" s="354">
        <v>19</v>
      </c>
      <c r="B30" s="11" t="s">
        <v>272</v>
      </c>
      <c r="C30" s="443">
        <v>0.22314470762077446</v>
      </c>
      <c r="D30" s="443">
        <v>0.14146436938566304</v>
      </c>
      <c r="E30" s="443">
        <v>0.14662297148583683</v>
      </c>
      <c r="F30" s="443">
        <v>5.2637786581932862E-2</v>
      </c>
      <c r="G30" s="447">
        <v>0.1854104744367665</v>
      </c>
      <c r="I30" s="618"/>
      <c r="J30" s="618"/>
      <c r="K30" s="618"/>
      <c r="L30" s="618"/>
      <c r="M30" s="618"/>
    </row>
    <row r="31" spans="1:13">
      <c r="A31" s="10"/>
      <c r="B31" s="184" t="s">
        <v>351</v>
      </c>
      <c r="C31" s="441"/>
      <c r="D31" s="441"/>
      <c r="E31" s="441"/>
      <c r="F31" s="441"/>
      <c r="G31" s="442"/>
      <c r="I31" s="618"/>
      <c r="J31" s="618"/>
      <c r="K31" s="618"/>
      <c r="L31" s="618"/>
      <c r="M31" s="618"/>
    </row>
    <row r="32" spans="1:13" ht="15">
      <c r="A32" s="354">
        <v>20</v>
      </c>
      <c r="B32" s="11" t="s">
        <v>130</v>
      </c>
      <c r="C32" s="443">
        <v>0.23788998918784013</v>
      </c>
      <c r="D32" s="443">
        <v>0.28027183471466433</v>
      </c>
      <c r="E32" s="443">
        <v>0.30309246452686134</v>
      </c>
      <c r="F32" s="443">
        <v>0.33475227028271398</v>
      </c>
      <c r="G32" s="447">
        <v>0.33812745576393999</v>
      </c>
      <c r="I32" s="618"/>
      <c r="J32" s="618"/>
      <c r="K32" s="618"/>
      <c r="L32" s="618"/>
      <c r="M32" s="618"/>
    </row>
    <row r="33" spans="1:13" ht="15" customHeight="1">
      <c r="A33" s="354">
        <v>21</v>
      </c>
      <c r="B33" s="11" t="s">
        <v>129</v>
      </c>
      <c r="C33" s="443">
        <v>0.14507380832078276</v>
      </c>
      <c r="D33" s="443">
        <v>0.15734224271039851</v>
      </c>
      <c r="E33" s="443">
        <v>0.16382420903175393</v>
      </c>
      <c r="F33" s="443">
        <v>0.1678699433937868</v>
      </c>
      <c r="G33" s="447">
        <v>0.16490978842264903</v>
      </c>
      <c r="I33" s="618"/>
      <c r="J33" s="618"/>
      <c r="K33" s="618"/>
      <c r="L33" s="618"/>
      <c r="M33" s="618"/>
    </row>
    <row r="34" spans="1:13" ht="15">
      <c r="A34" s="354">
        <v>22</v>
      </c>
      <c r="B34" s="11" t="s">
        <v>128</v>
      </c>
      <c r="C34" s="443">
        <v>0.62389313246499012</v>
      </c>
      <c r="D34" s="443">
        <v>0.6154047107117504</v>
      </c>
      <c r="E34" s="443">
        <v>0.61064724275037874</v>
      </c>
      <c r="F34" s="443">
        <v>0.64561336562421345</v>
      </c>
      <c r="G34" s="447">
        <v>0.6444377856671768</v>
      </c>
      <c r="I34" s="618"/>
      <c r="J34" s="618"/>
      <c r="K34" s="618"/>
      <c r="L34" s="618"/>
      <c r="M34" s="618"/>
    </row>
    <row r="35" spans="1:13" ht="15" customHeight="1">
      <c r="A35" s="354">
        <v>23</v>
      </c>
      <c r="B35" s="11" t="s">
        <v>127</v>
      </c>
      <c r="C35" s="443">
        <v>0.68241262287720073</v>
      </c>
      <c r="D35" s="443">
        <v>0.7027753056832502</v>
      </c>
      <c r="E35" s="443">
        <v>0.70108379089626094</v>
      </c>
      <c r="F35" s="443">
        <v>0.70853086473567184</v>
      </c>
      <c r="G35" s="447">
        <v>0.65562891198801532</v>
      </c>
      <c r="I35" s="618"/>
      <c r="J35" s="618"/>
      <c r="K35" s="618"/>
      <c r="L35" s="618"/>
      <c r="M35" s="618"/>
    </row>
    <row r="36" spans="1:13" ht="15">
      <c r="A36" s="354">
        <v>24</v>
      </c>
      <c r="B36" s="11" t="s">
        <v>126</v>
      </c>
      <c r="C36" s="443">
        <v>-0.21229239061533456</v>
      </c>
      <c r="D36" s="443">
        <v>-0.18613862403146308</v>
      </c>
      <c r="E36" s="443">
        <v>-0.13984400348300918</v>
      </c>
      <c r="F36" s="443">
        <v>-1.8561518919768538E-5</v>
      </c>
      <c r="G36" s="447">
        <v>-0.11443914848653591</v>
      </c>
      <c r="I36" s="618"/>
      <c r="J36" s="618"/>
      <c r="K36" s="618"/>
      <c r="L36" s="618"/>
      <c r="M36" s="618"/>
    </row>
    <row r="37" spans="1:13" ht="15" customHeight="1">
      <c r="A37" s="10"/>
      <c r="B37" s="184" t="s">
        <v>352</v>
      </c>
      <c r="C37" s="441"/>
      <c r="D37" s="441"/>
      <c r="E37" s="441"/>
      <c r="F37" s="441"/>
      <c r="G37" s="442"/>
      <c r="I37" s="618"/>
      <c r="J37" s="618"/>
      <c r="K37" s="618"/>
      <c r="L37" s="618"/>
      <c r="M37" s="618"/>
    </row>
    <row r="38" spans="1:13" ht="15" customHeight="1">
      <c r="A38" s="354">
        <v>25</v>
      </c>
      <c r="B38" s="11" t="s">
        <v>125</v>
      </c>
      <c r="C38" s="443">
        <v>0.48565679847351489</v>
      </c>
      <c r="D38" s="443">
        <v>0.47317434155458571</v>
      </c>
      <c r="E38" s="443">
        <v>0.44605749662012129</v>
      </c>
      <c r="F38" s="443">
        <v>0.32548879086164673</v>
      </c>
      <c r="G38" s="447">
        <v>0.25449985241213907</v>
      </c>
      <c r="I38" s="618"/>
      <c r="J38" s="618"/>
      <c r="K38" s="618"/>
      <c r="L38" s="618"/>
      <c r="M38" s="618"/>
    </row>
    <row r="39" spans="1:13" ht="15" customHeight="1">
      <c r="A39" s="354">
        <v>26</v>
      </c>
      <c r="B39" s="11" t="s">
        <v>124</v>
      </c>
      <c r="C39" s="443">
        <v>0.82089125076935576</v>
      </c>
      <c r="D39" s="443">
        <v>0.8554901024702104</v>
      </c>
      <c r="E39" s="443">
        <v>0.84703413513355286</v>
      </c>
      <c r="F39" s="443">
        <v>0.87279238032237949</v>
      </c>
      <c r="G39" s="447">
        <v>0.84522257781254639</v>
      </c>
      <c r="I39" s="618"/>
      <c r="J39" s="618"/>
      <c r="K39" s="618"/>
      <c r="L39" s="618"/>
      <c r="M39" s="618"/>
    </row>
    <row r="40" spans="1:13" ht="15" customHeight="1">
      <c r="A40" s="354">
        <v>27</v>
      </c>
      <c r="B40" s="11" t="s">
        <v>123</v>
      </c>
      <c r="C40" s="443">
        <v>0.4611070453292786</v>
      </c>
      <c r="D40" s="443">
        <v>0.48758691356806172</v>
      </c>
      <c r="E40" s="443">
        <v>0.40295698430299592</v>
      </c>
      <c r="F40" s="443">
        <v>0.38758967558553742</v>
      </c>
      <c r="G40" s="447">
        <v>0.30735457621809875</v>
      </c>
      <c r="I40" s="618"/>
      <c r="J40" s="618"/>
      <c r="K40" s="618"/>
      <c r="L40" s="618"/>
      <c r="M40" s="618"/>
    </row>
    <row r="41" spans="1:13" ht="15" customHeight="1">
      <c r="A41" s="355"/>
      <c r="B41" s="184" t="s">
        <v>395</v>
      </c>
      <c r="C41" s="441"/>
      <c r="D41" s="441"/>
      <c r="E41" s="441"/>
      <c r="F41" s="441"/>
      <c r="G41" s="442"/>
      <c r="I41" s="618"/>
      <c r="J41" s="618"/>
      <c r="K41" s="618"/>
      <c r="L41" s="618"/>
      <c r="M41" s="618"/>
    </row>
    <row r="42" spans="1:13" ht="15">
      <c r="A42" s="354">
        <v>28</v>
      </c>
      <c r="B42" s="11" t="s">
        <v>378</v>
      </c>
      <c r="C42" s="448">
        <v>729588624.00502896</v>
      </c>
      <c r="D42" s="448">
        <v>639213571.84246445</v>
      </c>
      <c r="E42" s="448">
        <v>631144334.8084414</v>
      </c>
      <c r="F42" s="448">
        <v>373335681.19728094</v>
      </c>
      <c r="G42" s="449">
        <v>341714471.76642001</v>
      </c>
      <c r="I42" s="618"/>
      <c r="J42" s="618"/>
      <c r="K42" s="618"/>
      <c r="L42" s="618"/>
      <c r="M42" s="618"/>
    </row>
    <row r="43" spans="1:13" ht="15" customHeight="1">
      <c r="A43" s="354">
        <v>29</v>
      </c>
      <c r="B43" s="11" t="s">
        <v>390</v>
      </c>
      <c r="C43" s="450">
        <v>437351307.64261466</v>
      </c>
      <c r="D43" s="450">
        <v>404688412.94228691</v>
      </c>
      <c r="E43" s="450">
        <v>356160850.5765754</v>
      </c>
      <c r="F43" s="450">
        <v>211298854.08155167</v>
      </c>
      <c r="G43" s="451">
        <v>186391521.88685745</v>
      </c>
      <c r="I43" s="618"/>
      <c r="J43" s="618"/>
      <c r="K43" s="618"/>
      <c r="L43" s="618"/>
      <c r="M43" s="618"/>
    </row>
    <row r="44" spans="1:13" ht="15" customHeight="1" thickBot="1">
      <c r="A44" s="383">
        <v>30</v>
      </c>
      <c r="B44" s="384" t="s">
        <v>379</v>
      </c>
      <c r="C44" s="452">
        <v>1.6681981081470059</v>
      </c>
      <c r="D44" s="452">
        <v>1.5795203208193249</v>
      </c>
      <c r="E44" s="452">
        <v>1.7720766720618102</v>
      </c>
      <c r="F44" s="452">
        <v>1.7668608891423068</v>
      </c>
      <c r="G44" s="453">
        <v>1.8333155301658302</v>
      </c>
      <c r="I44" s="618"/>
      <c r="J44" s="618"/>
      <c r="K44" s="618"/>
      <c r="L44" s="618"/>
      <c r="M44" s="618"/>
    </row>
    <row r="45" spans="1:13" ht="15" customHeight="1">
      <c r="A45" s="383"/>
      <c r="B45" s="184" t="s">
        <v>497</v>
      </c>
      <c r="C45" s="441"/>
      <c r="D45" s="441"/>
      <c r="E45" s="441"/>
      <c r="F45" s="441"/>
      <c r="G45" s="442"/>
      <c r="I45" s="618"/>
      <c r="J45" s="618"/>
      <c r="K45" s="618"/>
      <c r="L45" s="618"/>
      <c r="M45" s="618"/>
    </row>
    <row r="46" spans="1:13" ht="15" customHeight="1">
      <c r="A46" s="383">
        <v>31</v>
      </c>
      <c r="B46" s="384" t="s">
        <v>504</v>
      </c>
      <c r="C46" s="454">
        <v>1108500211.0931854</v>
      </c>
      <c r="D46" s="454">
        <v>1083242923.834146</v>
      </c>
      <c r="E46" s="454">
        <v>985451919.75065398</v>
      </c>
      <c r="F46" s="454">
        <v>995046414.02548432</v>
      </c>
      <c r="G46" s="455">
        <v>899894024.43556547</v>
      </c>
      <c r="I46" s="618"/>
      <c r="J46" s="618"/>
      <c r="K46" s="618"/>
      <c r="L46" s="618"/>
      <c r="M46" s="618"/>
    </row>
    <row r="47" spans="1:13" ht="15" customHeight="1">
      <c r="A47" s="383">
        <v>32</v>
      </c>
      <c r="B47" s="384" t="s">
        <v>519</v>
      </c>
      <c r="C47" s="456">
        <v>596083524.8292141</v>
      </c>
      <c r="D47" s="456">
        <v>607887717.53463447</v>
      </c>
      <c r="E47" s="456">
        <v>625376566.17079306</v>
      </c>
      <c r="F47" s="456">
        <v>744830716.93965733</v>
      </c>
      <c r="G47" s="457">
        <v>727034249.07264376</v>
      </c>
      <c r="I47" s="618"/>
      <c r="J47" s="618"/>
      <c r="K47" s="618"/>
      <c r="L47" s="618"/>
      <c r="M47" s="618"/>
    </row>
    <row r="48" spans="1:13" ht="15.75" thickBot="1">
      <c r="A48" s="356">
        <v>33</v>
      </c>
      <c r="B48" s="186" t="s">
        <v>537</v>
      </c>
      <c r="C48" s="458">
        <v>1.8596390688885178</v>
      </c>
      <c r="D48" s="458">
        <v>1.7819786328754506</v>
      </c>
      <c r="E48" s="458">
        <v>1.575773658716727</v>
      </c>
      <c r="F48" s="458">
        <v>1.3359363294171154</v>
      </c>
      <c r="G48" s="459">
        <v>1.2377601544678398</v>
      </c>
      <c r="I48" s="618"/>
      <c r="J48" s="618"/>
      <c r="K48" s="618"/>
      <c r="L48" s="618"/>
      <c r="M48" s="618"/>
    </row>
    <row r="49" spans="1:2">
      <c r="A49" s="12"/>
    </row>
    <row r="50" spans="1:2" ht="38.25">
      <c r="B50" s="248" t="s">
        <v>479</v>
      </c>
    </row>
    <row r="51" spans="1:2" ht="51">
      <c r="B51" s="248" t="s">
        <v>394</v>
      </c>
    </row>
    <row r="53" spans="1:2">
      <c r="B53" s="24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0"/>
  <sheetViews>
    <sheetView showGridLines="0" zoomScaleNormal="100" workbookViewId="0"/>
  </sheetViews>
  <sheetFormatPr defaultColWidth="9.28515625" defaultRowHeight="12.75"/>
  <cols>
    <col min="1" max="1" width="11.7109375" style="393" bestFit="1" customWidth="1"/>
    <col min="2" max="2" width="105.28515625" style="393" bestFit="1" customWidth="1"/>
    <col min="3" max="4" width="15.140625" style="393" bestFit="1" customWidth="1"/>
    <col min="5" max="5" width="17.42578125" style="393" bestFit="1" customWidth="1"/>
    <col min="6" max="6" width="15.140625" style="393" bestFit="1" customWidth="1"/>
    <col min="7" max="7" width="28.7109375" style="393" bestFit="1" customWidth="1"/>
    <col min="8" max="8" width="14.140625" style="393" bestFit="1" customWidth="1"/>
    <col min="9" max="16384" width="9.28515625" style="393"/>
  </cols>
  <sheetData>
    <row r="1" spans="1:8" ht="13.5">
      <c r="A1" s="385" t="s">
        <v>30</v>
      </c>
      <c r="B1" s="418" t="str">
        <f>'1. key ratios '!B1</f>
        <v>JSC CARTU BANK</v>
      </c>
    </row>
    <row r="2" spans="1:8" ht="13.5">
      <c r="A2" s="385" t="s">
        <v>31</v>
      </c>
      <c r="B2" s="581">
        <f>'1. key ratios '!B2</f>
        <v>44926</v>
      </c>
    </row>
    <row r="3" spans="1:8">
      <c r="A3" s="386" t="s">
        <v>544</v>
      </c>
    </row>
    <row r="5" spans="1:8" ht="15" customHeight="1">
      <c r="A5" s="703" t="s">
        <v>545</v>
      </c>
      <c r="B5" s="704"/>
      <c r="C5" s="709" t="s">
        <v>546</v>
      </c>
      <c r="D5" s="710"/>
      <c r="E5" s="710"/>
      <c r="F5" s="710"/>
      <c r="G5" s="710"/>
      <c r="H5" s="711"/>
    </row>
    <row r="6" spans="1:8">
      <c r="A6" s="705"/>
      <c r="B6" s="706"/>
      <c r="C6" s="712"/>
      <c r="D6" s="713"/>
      <c r="E6" s="713"/>
      <c r="F6" s="713"/>
      <c r="G6" s="713"/>
      <c r="H6" s="714"/>
    </row>
    <row r="7" spans="1:8">
      <c r="A7" s="707"/>
      <c r="B7" s="708"/>
      <c r="C7" s="415" t="s">
        <v>547</v>
      </c>
      <c r="D7" s="415" t="s">
        <v>548</v>
      </c>
      <c r="E7" s="415" t="s">
        <v>549</v>
      </c>
      <c r="F7" s="415" t="s">
        <v>550</v>
      </c>
      <c r="G7" s="415" t="s">
        <v>551</v>
      </c>
      <c r="H7" s="415" t="s">
        <v>109</v>
      </c>
    </row>
    <row r="8" spans="1:8">
      <c r="A8" s="388">
        <v>1</v>
      </c>
      <c r="B8" s="387" t="s">
        <v>96</v>
      </c>
      <c r="C8" s="597">
        <v>330333988</v>
      </c>
      <c r="D8" s="597">
        <v>945010.77000000014</v>
      </c>
      <c r="E8" s="597">
        <v>7000000</v>
      </c>
      <c r="F8" s="597">
        <v>21053000</v>
      </c>
      <c r="G8" s="597"/>
      <c r="H8" s="598">
        <f>SUM(C8:G8)</f>
        <v>359331998.76999998</v>
      </c>
    </row>
    <row r="9" spans="1:8">
      <c r="A9" s="388">
        <v>2</v>
      </c>
      <c r="B9" s="387" t="s">
        <v>97</v>
      </c>
      <c r="C9" s="597"/>
      <c r="D9" s="597"/>
      <c r="E9" s="597"/>
      <c r="F9" s="597"/>
      <c r="G9" s="597"/>
      <c r="H9" s="598">
        <f t="shared" ref="H9:H21" si="0">SUM(C9:G9)</f>
        <v>0</v>
      </c>
    </row>
    <row r="10" spans="1:8">
      <c r="A10" s="388">
        <v>3</v>
      </c>
      <c r="B10" s="387" t="s">
        <v>269</v>
      </c>
      <c r="C10" s="597"/>
      <c r="D10" s="597"/>
      <c r="E10" s="597"/>
      <c r="F10" s="597"/>
      <c r="G10" s="597"/>
      <c r="H10" s="598">
        <f t="shared" si="0"/>
        <v>0</v>
      </c>
    </row>
    <row r="11" spans="1:8">
      <c r="A11" s="388">
        <v>4</v>
      </c>
      <c r="B11" s="387" t="s">
        <v>98</v>
      </c>
      <c r="C11" s="597"/>
      <c r="D11" s="597"/>
      <c r="E11" s="597"/>
      <c r="F11" s="597"/>
      <c r="G11" s="597"/>
      <c r="H11" s="598">
        <f t="shared" si="0"/>
        <v>0</v>
      </c>
    </row>
    <row r="12" spans="1:8">
      <c r="A12" s="388">
        <v>5</v>
      </c>
      <c r="B12" s="387" t="s">
        <v>99</v>
      </c>
      <c r="C12" s="597"/>
      <c r="D12" s="597"/>
      <c r="E12" s="597"/>
      <c r="F12" s="597"/>
      <c r="G12" s="597"/>
      <c r="H12" s="598">
        <f t="shared" si="0"/>
        <v>0</v>
      </c>
    </row>
    <row r="13" spans="1:8">
      <c r="A13" s="388">
        <v>6</v>
      </c>
      <c r="B13" s="387" t="s">
        <v>100</v>
      </c>
      <c r="C13" s="597">
        <v>264233691.61999997</v>
      </c>
      <c r="D13" s="597">
        <v>65132884</v>
      </c>
      <c r="E13" s="597">
        <v>0</v>
      </c>
      <c r="F13" s="597">
        <v>2812348.97</v>
      </c>
      <c r="G13" s="597"/>
      <c r="H13" s="598">
        <f t="shared" si="0"/>
        <v>332178924.59000003</v>
      </c>
    </row>
    <row r="14" spans="1:8">
      <c r="A14" s="388">
        <v>7</v>
      </c>
      <c r="B14" s="387" t="s">
        <v>101</v>
      </c>
      <c r="C14" s="597"/>
      <c r="D14" s="597">
        <v>245057483.751618</v>
      </c>
      <c r="E14" s="597">
        <v>214132965.80970389</v>
      </c>
      <c r="F14" s="597">
        <v>200412598</v>
      </c>
      <c r="G14" s="597">
        <v>25996815</v>
      </c>
      <c r="H14" s="598">
        <f t="shared" si="0"/>
        <v>685599862.56132185</v>
      </c>
    </row>
    <row r="15" spans="1:8">
      <c r="A15" s="388">
        <v>8</v>
      </c>
      <c r="B15" s="387" t="s">
        <v>102</v>
      </c>
      <c r="C15" s="597"/>
      <c r="D15" s="597"/>
      <c r="E15" s="597"/>
      <c r="F15" s="597"/>
      <c r="G15" s="597"/>
      <c r="H15" s="598">
        <f t="shared" si="0"/>
        <v>0</v>
      </c>
    </row>
    <row r="16" spans="1:8">
      <c r="A16" s="388">
        <v>9</v>
      </c>
      <c r="B16" s="387" t="s">
        <v>103</v>
      </c>
      <c r="C16" s="597"/>
      <c r="D16" s="597"/>
      <c r="E16" s="597"/>
      <c r="F16" s="597"/>
      <c r="G16" s="597"/>
      <c r="H16" s="598">
        <f t="shared" si="0"/>
        <v>0</v>
      </c>
    </row>
    <row r="17" spans="1:8">
      <c r="A17" s="388">
        <v>10</v>
      </c>
      <c r="B17" s="419" t="s">
        <v>563</v>
      </c>
      <c r="C17" s="597"/>
      <c r="D17" s="597">
        <v>16231513.949521998</v>
      </c>
      <c r="E17" s="597">
        <v>7418466.1223920006</v>
      </c>
      <c r="F17" s="597">
        <v>18883172.415233016</v>
      </c>
      <c r="G17" s="597">
        <v>26091907.497582011</v>
      </c>
      <c r="H17" s="598">
        <f t="shared" si="0"/>
        <v>68625059.984729022</v>
      </c>
    </row>
    <row r="18" spans="1:8">
      <c r="A18" s="388">
        <v>11</v>
      </c>
      <c r="B18" s="387" t="s">
        <v>105</v>
      </c>
      <c r="C18" s="597"/>
      <c r="D18" s="597"/>
      <c r="E18" s="597"/>
      <c r="F18" s="597"/>
      <c r="G18" s="597"/>
      <c r="H18" s="598">
        <f t="shared" si="0"/>
        <v>0</v>
      </c>
    </row>
    <row r="19" spans="1:8">
      <c r="A19" s="388">
        <v>12</v>
      </c>
      <c r="B19" s="387" t="s">
        <v>106</v>
      </c>
      <c r="C19" s="597"/>
      <c r="D19" s="597"/>
      <c r="E19" s="597"/>
      <c r="F19" s="597"/>
      <c r="G19" s="597"/>
      <c r="H19" s="598">
        <f t="shared" si="0"/>
        <v>0</v>
      </c>
    </row>
    <row r="20" spans="1:8">
      <c r="A20" s="388">
        <v>13</v>
      </c>
      <c r="B20" s="387" t="s">
        <v>247</v>
      </c>
      <c r="C20" s="597"/>
      <c r="D20" s="597"/>
      <c r="E20" s="597"/>
      <c r="F20" s="597"/>
      <c r="G20" s="597"/>
      <c r="H20" s="598">
        <f t="shared" si="0"/>
        <v>0</v>
      </c>
    </row>
    <row r="21" spans="1:8">
      <c r="A21" s="388">
        <v>14</v>
      </c>
      <c r="B21" s="387" t="s">
        <v>108</v>
      </c>
      <c r="C21" s="597">
        <v>27977543</v>
      </c>
      <c r="D21" s="597">
        <v>4138769.6878159977</v>
      </c>
      <c r="E21" s="597">
        <v>3875775.2061380022</v>
      </c>
      <c r="F21" s="597">
        <v>11955464.614514006</v>
      </c>
      <c r="G21" s="597">
        <v>68450717.482769996</v>
      </c>
      <c r="H21" s="598">
        <f t="shared" si="0"/>
        <v>116398269.991238</v>
      </c>
    </row>
    <row r="22" spans="1:8">
      <c r="A22" s="389">
        <v>15</v>
      </c>
      <c r="B22" s="395" t="s">
        <v>109</v>
      </c>
      <c r="C22" s="598">
        <f>SUM(C18:C21)+SUM(C8:C16)</f>
        <v>622545222.62</v>
      </c>
      <c r="D22" s="598">
        <f t="shared" ref="D22:G22" si="1">SUM(D18:D21)+SUM(D8:D16)</f>
        <v>315274148.20943403</v>
      </c>
      <c r="E22" s="598">
        <f t="shared" si="1"/>
        <v>225008741.0158419</v>
      </c>
      <c r="F22" s="598">
        <f t="shared" si="1"/>
        <v>236233411.58451399</v>
      </c>
      <c r="G22" s="598">
        <f t="shared" si="1"/>
        <v>94447532.482769996</v>
      </c>
      <c r="H22" s="598">
        <f>SUM(H18:H21)+SUM(H8:H16)</f>
        <v>1493509055.91256</v>
      </c>
    </row>
    <row r="26" spans="1:8" ht="25.5">
      <c r="B26" s="420" t="s">
        <v>692</v>
      </c>
      <c r="C26" s="612"/>
      <c r="D26" s="612"/>
      <c r="E26" s="612"/>
      <c r="F26" s="612"/>
      <c r="G26" s="612"/>
      <c r="H26" s="612"/>
    </row>
    <row r="27" spans="1:8">
      <c r="C27" s="612"/>
      <c r="D27" s="612"/>
      <c r="E27" s="612"/>
      <c r="F27" s="612"/>
      <c r="G27" s="612"/>
      <c r="H27" s="612"/>
    </row>
    <row r="28" spans="1:8">
      <c r="C28" s="612"/>
      <c r="D28" s="612"/>
      <c r="E28" s="612"/>
      <c r="F28" s="612"/>
      <c r="G28" s="612"/>
      <c r="H28" s="612"/>
    </row>
    <row r="29" spans="1:8">
      <c r="C29" s="612"/>
      <c r="D29" s="612"/>
      <c r="E29" s="612"/>
      <c r="F29" s="612"/>
      <c r="G29" s="612"/>
      <c r="H29" s="612"/>
    </row>
    <row r="30" spans="1:8">
      <c r="C30" s="612"/>
      <c r="D30" s="612"/>
      <c r="E30" s="612"/>
      <c r="F30" s="612"/>
      <c r="G30" s="612"/>
      <c r="H30" s="612"/>
    </row>
    <row r="31" spans="1:8">
      <c r="C31" s="612"/>
      <c r="D31" s="612"/>
      <c r="E31" s="612"/>
      <c r="F31" s="612"/>
      <c r="G31" s="612"/>
      <c r="H31" s="612"/>
    </row>
    <row r="32" spans="1:8">
      <c r="C32" s="612"/>
      <c r="D32" s="612"/>
      <c r="E32" s="612"/>
      <c r="F32" s="612"/>
      <c r="G32" s="612"/>
      <c r="H32" s="612"/>
    </row>
    <row r="33" spans="3:8">
      <c r="C33" s="612"/>
      <c r="D33" s="612"/>
      <c r="E33" s="612"/>
      <c r="F33" s="612"/>
      <c r="G33" s="612"/>
      <c r="H33" s="612"/>
    </row>
    <row r="34" spans="3:8">
      <c r="C34" s="612"/>
      <c r="D34" s="612"/>
      <c r="E34" s="612"/>
      <c r="F34" s="612"/>
      <c r="G34" s="612"/>
      <c r="H34" s="612"/>
    </row>
    <row r="35" spans="3:8">
      <c r="C35" s="612"/>
      <c r="D35" s="612"/>
      <c r="E35" s="612"/>
      <c r="F35" s="612"/>
      <c r="G35" s="612"/>
      <c r="H35" s="612"/>
    </row>
    <row r="36" spans="3:8">
      <c r="C36" s="612"/>
      <c r="D36" s="612"/>
      <c r="E36" s="612"/>
      <c r="F36" s="612"/>
      <c r="G36" s="612"/>
      <c r="H36" s="612"/>
    </row>
    <row r="37" spans="3:8">
      <c r="C37" s="612"/>
      <c r="D37" s="612"/>
      <c r="E37" s="612"/>
      <c r="F37" s="612"/>
      <c r="G37" s="612"/>
      <c r="H37" s="612"/>
    </row>
    <row r="38" spans="3:8">
      <c r="C38" s="612"/>
      <c r="D38" s="612"/>
      <c r="E38" s="612"/>
      <c r="F38" s="612"/>
      <c r="G38" s="612"/>
      <c r="H38" s="612"/>
    </row>
    <row r="39" spans="3:8">
      <c r="C39" s="612"/>
      <c r="D39" s="612"/>
      <c r="E39" s="612"/>
      <c r="F39" s="612"/>
      <c r="G39" s="612"/>
      <c r="H39" s="612"/>
    </row>
    <row r="40" spans="3:8">
      <c r="C40" s="612"/>
      <c r="D40" s="612"/>
      <c r="E40" s="612"/>
      <c r="F40" s="612"/>
      <c r="G40" s="612"/>
      <c r="H40" s="612"/>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6"/>
  <sheetViews>
    <sheetView showGridLines="0" zoomScaleNormal="100" workbookViewId="0"/>
  </sheetViews>
  <sheetFormatPr defaultColWidth="9.28515625" defaultRowHeight="12.75"/>
  <cols>
    <col min="1" max="1" width="11.7109375" style="421" bestFit="1" customWidth="1"/>
    <col min="2" max="2" width="114.7109375" style="393" customWidth="1"/>
    <col min="3" max="3" width="22.42578125" style="393" customWidth="1"/>
    <col min="4" max="4" width="23.5703125" style="393" customWidth="1"/>
    <col min="5" max="8" width="22.28515625" style="393" customWidth="1"/>
    <col min="9" max="9" width="41.42578125" style="393" customWidth="1"/>
    <col min="10" max="16384" width="9.28515625" style="393"/>
  </cols>
  <sheetData>
    <row r="1" spans="1:9" ht="13.5">
      <c r="A1" s="385" t="s">
        <v>30</v>
      </c>
      <c r="B1" s="418" t="str">
        <f>'1. key ratios '!B1</f>
        <v>JSC CARTU BANK</v>
      </c>
    </row>
    <row r="2" spans="1:9" ht="13.5">
      <c r="A2" s="385" t="s">
        <v>31</v>
      </c>
      <c r="B2" s="581">
        <f>'1. key ratios '!B2</f>
        <v>44926</v>
      </c>
    </row>
    <row r="3" spans="1:9">
      <c r="A3" s="386" t="s">
        <v>552</v>
      </c>
    </row>
    <row r="4" spans="1:9">
      <c r="C4" s="422" t="s">
        <v>0</v>
      </c>
      <c r="D4" s="422" t="s">
        <v>1</v>
      </c>
      <c r="E4" s="422" t="s">
        <v>2</v>
      </c>
      <c r="F4" s="422" t="s">
        <v>3</v>
      </c>
      <c r="G4" s="422" t="s">
        <v>4</v>
      </c>
      <c r="H4" s="422" t="s">
        <v>5</v>
      </c>
      <c r="I4" s="422" t="s">
        <v>8</v>
      </c>
    </row>
    <row r="5" spans="1:9" ht="44.25" customHeight="1">
      <c r="A5" s="703" t="s">
        <v>553</v>
      </c>
      <c r="B5" s="704"/>
      <c r="C5" s="717" t="s">
        <v>554</v>
      </c>
      <c r="D5" s="717"/>
      <c r="E5" s="717" t="s">
        <v>555</v>
      </c>
      <c r="F5" s="717" t="s">
        <v>556</v>
      </c>
      <c r="G5" s="715" t="s">
        <v>557</v>
      </c>
      <c r="H5" s="715" t="s">
        <v>558</v>
      </c>
      <c r="I5" s="423" t="s">
        <v>559</v>
      </c>
    </row>
    <row r="6" spans="1:9" ht="60" customHeight="1">
      <c r="A6" s="707"/>
      <c r="B6" s="708"/>
      <c r="C6" s="411" t="s">
        <v>560</v>
      </c>
      <c r="D6" s="411" t="s">
        <v>561</v>
      </c>
      <c r="E6" s="717"/>
      <c r="F6" s="717"/>
      <c r="G6" s="716"/>
      <c r="H6" s="716"/>
      <c r="I6" s="423" t="s">
        <v>562</v>
      </c>
    </row>
    <row r="7" spans="1:9">
      <c r="A7" s="391">
        <v>1</v>
      </c>
      <c r="B7" s="387" t="s">
        <v>96</v>
      </c>
      <c r="C7" s="597"/>
      <c r="D7" s="597">
        <v>359362729</v>
      </c>
      <c r="E7" s="597"/>
      <c r="F7" s="597"/>
      <c r="G7" s="597"/>
      <c r="H7" s="597">
        <v>0</v>
      </c>
      <c r="I7" s="599">
        <f t="shared" ref="I7:I23" si="0">C7+D7-E7-F7-G7</f>
        <v>359362729</v>
      </c>
    </row>
    <row r="8" spans="1:9">
      <c r="A8" s="391">
        <v>2</v>
      </c>
      <c r="B8" s="387" t="s">
        <v>97</v>
      </c>
      <c r="C8" s="597"/>
      <c r="D8" s="597"/>
      <c r="E8" s="597"/>
      <c r="F8" s="597"/>
      <c r="G8" s="597"/>
      <c r="H8" s="597">
        <v>0</v>
      </c>
      <c r="I8" s="599">
        <f t="shared" si="0"/>
        <v>0</v>
      </c>
    </row>
    <row r="9" spans="1:9">
      <c r="A9" s="391">
        <v>3</v>
      </c>
      <c r="B9" s="387" t="s">
        <v>269</v>
      </c>
      <c r="C9" s="597"/>
      <c r="D9" s="597"/>
      <c r="E9" s="597"/>
      <c r="F9" s="597"/>
      <c r="G9" s="597"/>
      <c r="H9" s="597">
        <v>0</v>
      </c>
      <c r="I9" s="599">
        <f t="shared" si="0"/>
        <v>0</v>
      </c>
    </row>
    <row r="10" spans="1:9">
      <c r="A10" s="391">
        <v>4</v>
      </c>
      <c r="B10" s="387" t="s">
        <v>98</v>
      </c>
      <c r="C10" s="597"/>
      <c r="D10" s="597"/>
      <c r="E10" s="597"/>
      <c r="F10" s="597"/>
      <c r="G10" s="597"/>
      <c r="H10" s="597">
        <v>0</v>
      </c>
      <c r="I10" s="599">
        <f t="shared" si="0"/>
        <v>0</v>
      </c>
    </row>
    <row r="11" spans="1:9">
      <c r="A11" s="391">
        <v>5</v>
      </c>
      <c r="B11" s="387" t="s">
        <v>99</v>
      </c>
      <c r="C11" s="597"/>
      <c r="D11" s="597"/>
      <c r="E11" s="597"/>
      <c r="F11" s="597"/>
      <c r="G11" s="597"/>
      <c r="H11" s="597">
        <v>0</v>
      </c>
      <c r="I11" s="599">
        <f t="shared" si="0"/>
        <v>0</v>
      </c>
    </row>
    <row r="12" spans="1:9">
      <c r="A12" s="391">
        <v>6</v>
      </c>
      <c r="B12" s="387" t="s">
        <v>100</v>
      </c>
      <c r="C12" s="597"/>
      <c r="D12" s="597">
        <v>332178925</v>
      </c>
      <c r="E12" s="597"/>
      <c r="F12" s="597"/>
      <c r="G12" s="597"/>
      <c r="H12" s="597">
        <v>0</v>
      </c>
      <c r="I12" s="599">
        <f t="shared" si="0"/>
        <v>332178925</v>
      </c>
    </row>
    <row r="13" spans="1:9">
      <c r="A13" s="391">
        <v>7</v>
      </c>
      <c r="B13" s="387" t="s">
        <v>101</v>
      </c>
      <c r="C13" s="597">
        <v>178247258.28180003</v>
      </c>
      <c r="D13" s="597">
        <v>602306100.29095948</v>
      </c>
      <c r="E13" s="597">
        <v>94953496.482820943</v>
      </c>
      <c r="F13" s="597">
        <v>9502401.727982983</v>
      </c>
      <c r="G13" s="597"/>
      <c r="H13" s="597">
        <v>7695605.8200000003</v>
      </c>
      <c r="I13" s="599">
        <f t="shared" si="0"/>
        <v>676097460.36195552</v>
      </c>
    </row>
    <row r="14" spans="1:9">
      <c r="A14" s="391">
        <v>8</v>
      </c>
      <c r="B14" s="387" t="s">
        <v>102</v>
      </c>
      <c r="C14" s="597"/>
      <c r="D14" s="597"/>
      <c r="E14" s="597"/>
      <c r="F14" s="597"/>
      <c r="G14" s="597"/>
      <c r="H14" s="597">
        <v>0</v>
      </c>
      <c r="I14" s="599">
        <f t="shared" si="0"/>
        <v>0</v>
      </c>
    </row>
    <row r="15" spans="1:9">
      <c r="A15" s="391">
        <v>9</v>
      </c>
      <c r="B15" s="387" t="s">
        <v>103</v>
      </c>
      <c r="C15" s="597"/>
      <c r="D15" s="597"/>
      <c r="E15" s="597"/>
      <c r="F15" s="597"/>
      <c r="G15" s="597"/>
      <c r="H15" s="597">
        <v>0</v>
      </c>
      <c r="I15" s="599">
        <f t="shared" si="0"/>
        <v>0</v>
      </c>
    </row>
    <row r="16" spans="1:9">
      <c r="A16" s="391">
        <v>10</v>
      </c>
      <c r="B16" s="419" t="s">
        <v>563</v>
      </c>
      <c r="C16" s="597">
        <v>134616160.73889998</v>
      </c>
      <c r="D16" s="597">
        <v>76798.824199999901</v>
      </c>
      <c r="E16" s="597">
        <v>66067899.578370988</v>
      </c>
      <c r="F16" s="597">
        <v>1535.9764840000023</v>
      </c>
      <c r="G16" s="597"/>
      <c r="H16" s="597">
        <v>7695605.8200000003</v>
      </c>
      <c r="I16" s="599">
        <f t="shared" si="0"/>
        <v>68623524.008244991</v>
      </c>
    </row>
    <row r="17" spans="1:9">
      <c r="A17" s="391">
        <v>11</v>
      </c>
      <c r="B17" s="387" t="s">
        <v>105</v>
      </c>
      <c r="C17" s="597"/>
      <c r="D17" s="597"/>
      <c r="E17" s="597"/>
      <c r="F17" s="597"/>
      <c r="G17" s="597"/>
      <c r="H17" s="597">
        <v>0</v>
      </c>
      <c r="I17" s="599">
        <f t="shared" si="0"/>
        <v>0</v>
      </c>
    </row>
    <row r="18" spans="1:9">
      <c r="A18" s="391">
        <v>12</v>
      </c>
      <c r="B18" s="387" t="s">
        <v>106</v>
      </c>
      <c r="C18" s="597"/>
      <c r="D18" s="597"/>
      <c r="E18" s="597"/>
      <c r="F18" s="597"/>
      <c r="G18" s="597"/>
      <c r="H18" s="597">
        <v>0</v>
      </c>
      <c r="I18" s="599">
        <f t="shared" si="0"/>
        <v>0</v>
      </c>
    </row>
    <row r="19" spans="1:9">
      <c r="A19" s="391">
        <v>13</v>
      </c>
      <c r="B19" s="387" t="s">
        <v>247</v>
      </c>
      <c r="C19" s="597"/>
      <c r="D19" s="597"/>
      <c r="E19" s="597"/>
      <c r="F19" s="597"/>
      <c r="G19" s="597"/>
      <c r="H19" s="597">
        <v>0</v>
      </c>
      <c r="I19" s="599">
        <f t="shared" si="0"/>
        <v>0</v>
      </c>
    </row>
    <row r="20" spans="1:9">
      <c r="A20" s="391">
        <v>14</v>
      </c>
      <c r="B20" s="387" t="s">
        <v>108</v>
      </c>
      <c r="C20" s="597">
        <v>70586225.444499999</v>
      </c>
      <c r="D20" s="597">
        <v>90369595.071631938</v>
      </c>
      <c r="E20" s="597">
        <v>39117807.864894003</v>
      </c>
      <c r="F20" s="597">
        <v>283753.93721500167</v>
      </c>
      <c r="G20" s="597">
        <v>0</v>
      </c>
      <c r="H20" s="597">
        <v>279101.20999999996</v>
      </c>
      <c r="I20" s="599">
        <f t="shared" si="0"/>
        <v>121554258.71402293</v>
      </c>
    </row>
    <row r="21" spans="1:9" s="424" customFormat="1">
      <c r="A21" s="392">
        <v>15</v>
      </c>
      <c r="B21" s="395" t="s">
        <v>109</v>
      </c>
      <c r="C21" s="598">
        <f>SUM(C7:C15)+SUM(C17:C20)</f>
        <v>248833483.72630003</v>
      </c>
      <c r="D21" s="598">
        <f t="shared" ref="D21:H21" si="1">SUM(D7:D15)+SUM(D17:D20)</f>
        <v>1384217349.3625913</v>
      </c>
      <c r="E21" s="598">
        <f t="shared" si="1"/>
        <v>134071304.34771495</v>
      </c>
      <c r="F21" s="598">
        <f t="shared" si="1"/>
        <v>9786155.6651979852</v>
      </c>
      <c r="G21" s="598">
        <v>4668181.54</v>
      </c>
      <c r="H21" s="598">
        <f t="shared" si="1"/>
        <v>7974707.0300000003</v>
      </c>
      <c r="I21" s="600">
        <f t="shared" si="0"/>
        <v>1484525191.5359783</v>
      </c>
    </row>
    <row r="22" spans="1:9">
      <c r="A22" s="425">
        <v>16</v>
      </c>
      <c r="B22" s="426" t="s">
        <v>564</v>
      </c>
      <c r="C22" s="597">
        <v>180929579.72630009</v>
      </c>
      <c r="D22" s="597">
        <v>612730682.73005104</v>
      </c>
      <c r="E22" s="597">
        <v>96002328.347714961</v>
      </c>
      <c r="F22" s="597">
        <v>9624874.6651979666</v>
      </c>
      <c r="G22" s="597">
        <v>4668181.54</v>
      </c>
      <c r="H22" s="597">
        <v>7695605.8200000003</v>
      </c>
      <c r="I22" s="599">
        <f t="shared" si="0"/>
        <v>683364877.90343821</v>
      </c>
    </row>
    <row r="23" spans="1:9">
      <c r="A23" s="425">
        <v>17</v>
      </c>
      <c r="B23" s="426" t="s">
        <v>565</v>
      </c>
      <c r="C23" s="597"/>
      <c r="D23" s="597">
        <v>37098659.539999999</v>
      </c>
      <c r="E23" s="597">
        <v>0</v>
      </c>
      <c r="F23" s="597">
        <v>160000</v>
      </c>
      <c r="G23" s="597">
        <v>0</v>
      </c>
      <c r="H23" s="597">
        <v>0</v>
      </c>
      <c r="I23" s="599">
        <f t="shared" si="0"/>
        <v>36938659.539999999</v>
      </c>
    </row>
    <row r="26" spans="1:9" ht="25.5">
      <c r="B26" s="420" t="s">
        <v>692</v>
      </c>
    </row>
    <row r="27" spans="1:9">
      <c r="C27" s="612"/>
      <c r="D27" s="612"/>
      <c r="E27" s="612"/>
      <c r="F27" s="612"/>
      <c r="G27" s="612"/>
      <c r="H27" s="612"/>
      <c r="I27" s="612"/>
    </row>
    <row r="28" spans="1:9">
      <c r="C28" s="612"/>
      <c r="D28" s="612"/>
      <c r="E28" s="612"/>
      <c r="F28" s="612"/>
      <c r="G28" s="612"/>
      <c r="H28" s="612"/>
      <c r="I28" s="612"/>
    </row>
    <row r="29" spans="1:9">
      <c r="C29" s="612"/>
      <c r="D29" s="612"/>
      <c r="E29" s="612"/>
      <c r="F29" s="612"/>
      <c r="G29" s="612"/>
      <c r="H29" s="612"/>
      <c r="I29" s="612"/>
    </row>
    <row r="30" spans="1:9">
      <c r="C30" s="612"/>
      <c r="D30" s="612"/>
      <c r="E30" s="612"/>
      <c r="F30" s="612"/>
      <c r="G30" s="612"/>
      <c r="H30" s="612"/>
      <c r="I30" s="612"/>
    </row>
    <row r="31" spans="1:9">
      <c r="C31" s="612"/>
      <c r="D31" s="612"/>
      <c r="E31" s="612"/>
      <c r="F31" s="612"/>
      <c r="G31" s="612"/>
      <c r="H31" s="612"/>
      <c r="I31" s="612"/>
    </row>
    <row r="32" spans="1:9">
      <c r="C32" s="612"/>
      <c r="D32" s="612"/>
      <c r="E32" s="612"/>
      <c r="F32" s="612"/>
      <c r="G32" s="612"/>
      <c r="H32" s="612"/>
      <c r="I32" s="612"/>
    </row>
    <row r="33" spans="3:9">
      <c r="C33" s="612"/>
      <c r="D33" s="612"/>
      <c r="E33" s="612"/>
      <c r="F33" s="612"/>
      <c r="G33" s="612"/>
      <c r="H33" s="612"/>
      <c r="I33" s="612"/>
    </row>
    <row r="34" spans="3:9">
      <c r="C34" s="612"/>
      <c r="D34" s="612"/>
      <c r="E34" s="612"/>
      <c r="F34" s="612"/>
      <c r="G34" s="612"/>
      <c r="H34" s="612"/>
      <c r="I34" s="612"/>
    </row>
    <row r="35" spans="3:9">
      <c r="C35" s="612"/>
      <c r="D35" s="612"/>
      <c r="E35" s="612"/>
      <c r="F35" s="612"/>
      <c r="G35" s="612"/>
      <c r="H35" s="612"/>
      <c r="I35" s="612"/>
    </row>
    <row r="36" spans="3:9">
      <c r="C36" s="612"/>
      <c r="D36" s="612"/>
      <c r="E36" s="612"/>
      <c r="F36" s="612"/>
      <c r="G36" s="612"/>
      <c r="H36" s="612"/>
      <c r="I36" s="612"/>
    </row>
    <row r="37" spans="3:9">
      <c r="C37" s="612"/>
      <c r="D37" s="612"/>
      <c r="E37" s="612"/>
      <c r="F37" s="612"/>
      <c r="G37" s="612"/>
      <c r="H37" s="612"/>
      <c r="I37" s="612"/>
    </row>
    <row r="38" spans="3:9">
      <c r="C38" s="612"/>
      <c r="D38" s="612"/>
      <c r="E38" s="612"/>
      <c r="F38" s="612"/>
      <c r="G38" s="612"/>
      <c r="H38" s="612"/>
      <c r="I38" s="612"/>
    </row>
    <row r="39" spans="3:9">
      <c r="C39" s="612"/>
      <c r="D39" s="612"/>
      <c r="E39" s="612"/>
      <c r="F39" s="612"/>
      <c r="G39" s="612"/>
      <c r="H39" s="612"/>
      <c r="I39" s="612"/>
    </row>
    <row r="40" spans="3:9">
      <c r="C40" s="612"/>
      <c r="D40" s="612"/>
      <c r="E40" s="612"/>
      <c r="F40" s="612"/>
      <c r="G40" s="612"/>
      <c r="H40" s="612"/>
      <c r="I40" s="612"/>
    </row>
    <row r="41" spans="3:9">
      <c r="C41" s="612"/>
      <c r="D41" s="612"/>
      <c r="E41" s="612"/>
      <c r="F41" s="612"/>
      <c r="G41" s="612"/>
      <c r="H41" s="612"/>
      <c r="I41" s="612"/>
    </row>
    <row r="42" spans="3:9">
      <c r="C42" s="612"/>
      <c r="D42" s="612"/>
      <c r="E42" s="612"/>
      <c r="F42" s="612"/>
      <c r="G42" s="612"/>
      <c r="H42" s="612"/>
      <c r="I42" s="612"/>
    </row>
    <row r="43" spans="3:9">
      <c r="C43" s="612"/>
      <c r="D43" s="612"/>
      <c r="E43" s="612"/>
      <c r="F43" s="612"/>
      <c r="G43" s="612"/>
      <c r="H43" s="612"/>
      <c r="I43" s="612"/>
    </row>
    <row r="44" spans="3:9">
      <c r="C44" s="612"/>
    </row>
    <row r="45" spans="3:9">
      <c r="C45" s="612"/>
    </row>
    <row r="46" spans="3:9">
      <c r="C46" s="61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4"/>
  <sheetViews>
    <sheetView showGridLines="0" zoomScaleNormal="100" workbookViewId="0"/>
  </sheetViews>
  <sheetFormatPr defaultColWidth="9.28515625" defaultRowHeight="12.75"/>
  <cols>
    <col min="1" max="1" width="11" style="393" bestFit="1" customWidth="1"/>
    <col min="2" max="2" width="93.42578125" style="393" customWidth="1"/>
    <col min="3" max="8" width="22" style="393" customWidth="1"/>
    <col min="9" max="9" width="42.28515625" style="393" bestFit="1" customWidth="1"/>
    <col min="10" max="16384" width="9.28515625" style="393"/>
  </cols>
  <sheetData>
    <row r="1" spans="1:9">
      <c r="A1" s="385" t="s">
        <v>30</v>
      </c>
      <c r="B1" s="393" t="str">
        <f>'1. key ratios '!B1</f>
        <v>JSC CARTU BANK</v>
      </c>
    </row>
    <row r="2" spans="1:9" ht="13.5">
      <c r="A2" s="385" t="s">
        <v>31</v>
      </c>
      <c r="B2" s="581">
        <f>'1. key ratios '!B2</f>
        <v>44926</v>
      </c>
    </row>
    <row r="3" spans="1:9">
      <c r="A3" s="386" t="s">
        <v>566</v>
      </c>
    </row>
    <row r="4" spans="1:9">
      <c r="C4" s="422" t="s">
        <v>0</v>
      </c>
      <c r="D4" s="422" t="s">
        <v>1</v>
      </c>
      <c r="E4" s="422" t="s">
        <v>2</v>
      </c>
      <c r="F4" s="422" t="s">
        <v>3</v>
      </c>
      <c r="G4" s="422" t="s">
        <v>4</v>
      </c>
      <c r="H4" s="422" t="s">
        <v>5</v>
      </c>
      <c r="I4" s="422" t="s">
        <v>8</v>
      </c>
    </row>
    <row r="5" spans="1:9" ht="46.5" customHeight="1">
      <c r="A5" s="703" t="s">
        <v>707</v>
      </c>
      <c r="B5" s="704"/>
      <c r="C5" s="717" t="s">
        <v>554</v>
      </c>
      <c r="D5" s="717"/>
      <c r="E5" s="717" t="s">
        <v>555</v>
      </c>
      <c r="F5" s="717" t="s">
        <v>556</v>
      </c>
      <c r="G5" s="715" t="s">
        <v>557</v>
      </c>
      <c r="H5" s="715" t="s">
        <v>558</v>
      </c>
      <c r="I5" s="423" t="s">
        <v>559</v>
      </c>
    </row>
    <row r="6" spans="1:9" ht="75" customHeight="1">
      <c r="A6" s="707"/>
      <c r="B6" s="708"/>
      <c r="C6" s="411" t="s">
        <v>560</v>
      </c>
      <c r="D6" s="411" t="s">
        <v>561</v>
      </c>
      <c r="E6" s="717"/>
      <c r="F6" s="717"/>
      <c r="G6" s="716"/>
      <c r="H6" s="716"/>
      <c r="I6" s="423" t="s">
        <v>562</v>
      </c>
    </row>
    <row r="7" spans="1:9">
      <c r="A7" s="390">
        <v>1</v>
      </c>
      <c r="B7" s="394" t="s">
        <v>697</v>
      </c>
      <c r="C7" s="512">
        <v>296371.93</v>
      </c>
      <c r="D7" s="512">
        <v>367561686.18945998</v>
      </c>
      <c r="E7" s="512">
        <v>77255.509185999996</v>
      </c>
      <c r="F7" s="512">
        <v>163062.51101499994</v>
      </c>
      <c r="G7" s="512">
        <v>0</v>
      </c>
      <c r="H7" s="512">
        <v>0</v>
      </c>
      <c r="I7" s="514">
        <f t="shared" ref="I7:I34" si="0">C7+D7-E7-F7-G7</f>
        <v>367617740.09925896</v>
      </c>
    </row>
    <row r="8" spans="1:9">
      <c r="A8" s="390">
        <v>2</v>
      </c>
      <c r="B8" s="394" t="s">
        <v>567</v>
      </c>
      <c r="C8" s="512">
        <v>299102.63999999996</v>
      </c>
      <c r="D8" s="512">
        <v>335125613.6426</v>
      </c>
      <c r="E8" s="512">
        <v>98901.421908000004</v>
      </c>
      <c r="F8" s="512">
        <v>56762.715505000022</v>
      </c>
      <c r="G8" s="512">
        <v>0</v>
      </c>
      <c r="H8" s="512">
        <v>0</v>
      </c>
      <c r="I8" s="514">
        <f t="shared" si="0"/>
        <v>335269052.14518696</v>
      </c>
    </row>
    <row r="9" spans="1:9">
      <c r="A9" s="390">
        <v>3</v>
      </c>
      <c r="B9" s="394" t="s">
        <v>568</v>
      </c>
      <c r="C9" s="512">
        <v>0</v>
      </c>
      <c r="D9" s="512">
        <v>0</v>
      </c>
      <c r="E9" s="512">
        <v>0</v>
      </c>
      <c r="F9" s="512">
        <v>0</v>
      </c>
      <c r="G9" s="512">
        <v>0</v>
      </c>
      <c r="H9" s="512">
        <v>0</v>
      </c>
      <c r="I9" s="514">
        <f t="shared" si="0"/>
        <v>0</v>
      </c>
    </row>
    <row r="10" spans="1:9">
      <c r="A10" s="390">
        <v>4</v>
      </c>
      <c r="B10" s="394" t="s">
        <v>698</v>
      </c>
      <c r="C10" s="512">
        <v>36632400.569999993</v>
      </c>
      <c r="D10" s="512">
        <v>33293035.452120002</v>
      </c>
      <c r="E10" s="512">
        <v>15948479.709352002</v>
      </c>
      <c r="F10" s="512">
        <v>413262.99878299993</v>
      </c>
      <c r="G10" s="512">
        <v>0</v>
      </c>
      <c r="H10" s="512">
        <v>0</v>
      </c>
      <c r="I10" s="514">
        <f t="shared" si="0"/>
        <v>53563693.313984998</v>
      </c>
    </row>
    <row r="11" spans="1:9">
      <c r="A11" s="390">
        <v>5</v>
      </c>
      <c r="B11" s="394" t="s">
        <v>569</v>
      </c>
      <c r="C11" s="512">
        <v>13791885.780000001</v>
      </c>
      <c r="D11" s="512">
        <v>63926099.89669998</v>
      </c>
      <c r="E11" s="512">
        <v>11816578.095518004</v>
      </c>
      <c r="F11" s="512">
        <v>712624.73022699985</v>
      </c>
      <c r="G11" s="512">
        <v>0</v>
      </c>
      <c r="H11" s="512">
        <v>0</v>
      </c>
      <c r="I11" s="514">
        <f t="shared" si="0"/>
        <v>65188782.850954972</v>
      </c>
    </row>
    <row r="12" spans="1:9">
      <c r="A12" s="390">
        <v>6</v>
      </c>
      <c r="B12" s="394" t="s">
        <v>570</v>
      </c>
      <c r="C12" s="512">
        <v>2029779.41</v>
      </c>
      <c r="D12" s="512">
        <v>48043426.402307987</v>
      </c>
      <c r="E12" s="512">
        <v>608933.82522</v>
      </c>
      <c r="F12" s="512">
        <v>855066.44049299997</v>
      </c>
      <c r="G12" s="512">
        <v>0</v>
      </c>
      <c r="H12" s="512">
        <v>0</v>
      </c>
      <c r="I12" s="514">
        <f t="shared" si="0"/>
        <v>48609205.546594977</v>
      </c>
    </row>
    <row r="13" spans="1:9">
      <c r="A13" s="390">
        <v>7</v>
      </c>
      <c r="B13" s="394" t="s">
        <v>571</v>
      </c>
      <c r="C13" s="512">
        <v>5557859.580000001</v>
      </c>
      <c r="D13" s="512">
        <v>8077154.123519998</v>
      </c>
      <c r="E13" s="512">
        <v>2921029.0212400006</v>
      </c>
      <c r="F13" s="512">
        <v>109262.202832</v>
      </c>
      <c r="G13" s="512">
        <v>0</v>
      </c>
      <c r="H13" s="512">
        <v>0</v>
      </c>
      <c r="I13" s="514">
        <f t="shared" si="0"/>
        <v>10604722.479448</v>
      </c>
    </row>
    <row r="14" spans="1:9">
      <c r="A14" s="390">
        <v>8</v>
      </c>
      <c r="B14" s="394" t="s">
        <v>572</v>
      </c>
      <c r="C14" s="512">
        <v>13241605.779999999</v>
      </c>
      <c r="D14" s="512">
        <v>4373444.0668839999</v>
      </c>
      <c r="E14" s="512">
        <v>3972481.7320859996</v>
      </c>
      <c r="F14" s="512">
        <v>85634.989561000009</v>
      </c>
      <c r="G14" s="512">
        <v>0</v>
      </c>
      <c r="H14" s="512">
        <v>0</v>
      </c>
      <c r="I14" s="514">
        <f t="shared" si="0"/>
        <v>13556933.125236997</v>
      </c>
    </row>
    <row r="15" spans="1:9">
      <c r="A15" s="390">
        <v>9</v>
      </c>
      <c r="B15" s="394" t="s">
        <v>573</v>
      </c>
      <c r="C15" s="512">
        <v>31254236.059999999</v>
      </c>
      <c r="D15" s="512">
        <v>103879193.21554397</v>
      </c>
      <c r="E15" s="512">
        <v>20891926.822139997</v>
      </c>
      <c r="F15" s="512">
        <v>1897098.4326619999</v>
      </c>
      <c r="G15" s="512">
        <v>0</v>
      </c>
      <c r="H15" s="512">
        <v>6213593.0500000007</v>
      </c>
      <c r="I15" s="514">
        <f t="shared" si="0"/>
        <v>112344404.02074197</v>
      </c>
    </row>
    <row r="16" spans="1:9">
      <c r="A16" s="390">
        <v>10</v>
      </c>
      <c r="B16" s="394" t="s">
        <v>574</v>
      </c>
      <c r="C16" s="512">
        <v>32343.530000000002</v>
      </c>
      <c r="D16" s="512">
        <v>1961475.9112160001</v>
      </c>
      <c r="E16" s="512">
        <v>9703.0603320000009</v>
      </c>
      <c r="F16" s="512">
        <v>39029.037339000002</v>
      </c>
      <c r="G16" s="512">
        <v>0</v>
      </c>
      <c r="H16" s="512">
        <v>0</v>
      </c>
      <c r="I16" s="514">
        <f t="shared" si="0"/>
        <v>1945087.3435450001</v>
      </c>
    </row>
    <row r="17" spans="1:9">
      <c r="A17" s="390">
        <v>11</v>
      </c>
      <c r="B17" s="394" t="s">
        <v>575</v>
      </c>
      <c r="C17" s="512">
        <v>0</v>
      </c>
      <c r="D17" s="512">
        <v>917985.15803599986</v>
      </c>
      <c r="E17" s="512">
        <v>0</v>
      </c>
      <c r="F17" s="512">
        <v>18326.925357</v>
      </c>
      <c r="G17" s="512">
        <v>0</v>
      </c>
      <c r="H17" s="512">
        <v>0</v>
      </c>
      <c r="I17" s="514">
        <f t="shared" si="0"/>
        <v>899658.23267899989</v>
      </c>
    </row>
    <row r="18" spans="1:9">
      <c r="A18" s="390">
        <v>12</v>
      </c>
      <c r="B18" s="394" t="s">
        <v>576</v>
      </c>
      <c r="C18" s="512">
        <v>21907581.890000001</v>
      </c>
      <c r="D18" s="512">
        <v>8098804.4777239989</v>
      </c>
      <c r="E18" s="512">
        <v>6822535.8656039992</v>
      </c>
      <c r="F18" s="512">
        <v>136045.04374499997</v>
      </c>
      <c r="G18" s="512">
        <v>0</v>
      </c>
      <c r="H18" s="512">
        <v>0</v>
      </c>
      <c r="I18" s="514">
        <f t="shared" si="0"/>
        <v>23047805.458375003</v>
      </c>
    </row>
    <row r="19" spans="1:9">
      <c r="A19" s="390">
        <v>13</v>
      </c>
      <c r="B19" s="394" t="s">
        <v>577</v>
      </c>
      <c r="C19" s="512">
        <v>3625785.84</v>
      </c>
      <c r="D19" s="512">
        <v>9602804.4340599999</v>
      </c>
      <c r="E19" s="512">
        <v>1089537.3914940001</v>
      </c>
      <c r="F19" s="512">
        <v>177334.00940399995</v>
      </c>
      <c r="G19" s="512">
        <v>0</v>
      </c>
      <c r="H19" s="512">
        <v>953512.19</v>
      </c>
      <c r="I19" s="514">
        <f t="shared" si="0"/>
        <v>11961718.873162</v>
      </c>
    </row>
    <row r="20" spans="1:9">
      <c r="A20" s="390">
        <v>14</v>
      </c>
      <c r="B20" s="394" t="s">
        <v>578</v>
      </c>
      <c r="C20" s="512">
        <v>16564907.969999999</v>
      </c>
      <c r="D20" s="512">
        <v>32711537.406419996</v>
      </c>
      <c r="E20" s="512">
        <v>6595191.527960998</v>
      </c>
      <c r="F20" s="512">
        <v>546252.61413</v>
      </c>
      <c r="G20" s="512">
        <v>0</v>
      </c>
      <c r="H20" s="512">
        <v>0</v>
      </c>
      <c r="I20" s="514">
        <f t="shared" si="0"/>
        <v>42135001.234328993</v>
      </c>
    </row>
    <row r="21" spans="1:9">
      <c r="A21" s="390">
        <v>15</v>
      </c>
      <c r="B21" s="394" t="s">
        <v>579</v>
      </c>
      <c r="C21" s="512">
        <v>339165.01</v>
      </c>
      <c r="D21" s="512">
        <v>165518.57</v>
      </c>
      <c r="E21" s="512">
        <v>115411.04718000001</v>
      </c>
      <c r="F21" s="512">
        <v>573.5838</v>
      </c>
      <c r="G21" s="512">
        <v>0</v>
      </c>
      <c r="H21" s="512">
        <v>0</v>
      </c>
      <c r="I21" s="514">
        <f t="shared" si="0"/>
        <v>388698.94902</v>
      </c>
    </row>
    <row r="22" spans="1:9">
      <c r="A22" s="390">
        <v>16</v>
      </c>
      <c r="B22" s="394" t="s">
        <v>580</v>
      </c>
      <c r="C22" s="512">
        <v>63740.86</v>
      </c>
      <c r="D22" s="512">
        <v>53138979.36682</v>
      </c>
      <c r="E22" s="512">
        <v>31870.427749999999</v>
      </c>
      <c r="F22" s="512">
        <v>952644.83066900005</v>
      </c>
      <c r="G22" s="512">
        <v>0</v>
      </c>
      <c r="H22" s="512">
        <v>0</v>
      </c>
      <c r="I22" s="514">
        <f t="shared" si="0"/>
        <v>52218204.968401</v>
      </c>
    </row>
    <row r="23" spans="1:9">
      <c r="A23" s="390">
        <v>17</v>
      </c>
      <c r="B23" s="394" t="s">
        <v>701</v>
      </c>
      <c r="C23" s="512">
        <v>0</v>
      </c>
      <c r="D23" s="512">
        <v>19717134.356140003</v>
      </c>
      <c r="E23" s="512">
        <v>245542.51300000001</v>
      </c>
      <c r="F23" s="512">
        <v>343246.71310899995</v>
      </c>
      <c r="G23" s="512">
        <v>0</v>
      </c>
      <c r="H23" s="512">
        <v>0</v>
      </c>
      <c r="I23" s="514">
        <f t="shared" si="0"/>
        <v>19128345.130031001</v>
      </c>
    </row>
    <row r="24" spans="1:9">
      <c r="A24" s="390">
        <v>18</v>
      </c>
      <c r="B24" s="394" t="s">
        <v>581</v>
      </c>
      <c r="C24" s="512">
        <v>1810340</v>
      </c>
      <c r="D24" s="512">
        <v>1264089.9039999999</v>
      </c>
      <c r="E24" s="512">
        <v>1267238</v>
      </c>
      <c r="F24" s="512">
        <v>25166.314516999999</v>
      </c>
      <c r="G24" s="512">
        <v>0</v>
      </c>
      <c r="H24" s="512">
        <v>0</v>
      </c>
      <c r="I24" s="514">
        <f t="shared" si="0"/>
        <v>1782025.5894830001</v>
      </c>
    </row>
    <row r="25" spans="1:9">
      <c r="A25" s="390">
        <v>19</v>
      </c>
      <c r="B25" s="394" t="s">
        <v>582</v>
      </c>
      <c r="C25" s="512">
        <v>0</v>
      </c>
      <c r="D25" s="512">
        <v>21168484.868080001</v>
      </c>
      <c r="E25" s="512">
        <v>198416.31996200001</v>
      </c>
      <c r="F25" s="512">
        <v>382714.33083300001</v>
      </c>
      <c r="G25" s="512">
        <v>0</v>
      </c>
      <c r="H25" s="512">
        <v>0</v>
      </c>
      <c r="I25" s="514">
        <f t="shared" si="0"/>
        <v>20587354.217285004</v>
      </c>
    </row>
    <row r="26" spans="1:9">
      <c r="A26" s="390">
        <v>20</v>
      </c>
      <c r="B26" s="394" t="s">
        <v>700</v>
      </c>
      <c r="C26" s="512">
        <v>0</v>
      </c>
      <c r="D26" s="512">
        <v>36042727.91164799</v>
      </c>
      <c r="E26" s="512">
        <v>0</v>
      </c>
      <c r="F26" s="512">
        <v>718037.51674500026</v>
      </c>
      <c r="G26" s="512">
        <v>0</v>
      </c>
      <c r="H26" s="512">
        <v>0</v>
      </c>
      <c r="I26" s="514">
        <f t="shared" si="0"/>
        <v>35324690.394902989</v>
      </c>
    </row>
    <row r="27" spans="1:9">
      <c r="A27" s="390">
        <v>21</v>
      </c>
      <c r="B27" s="394" t="s">
        <v>583</v>
      </c>
      <c r="C27" s="512">
        <v>0</v>
      </c>
      <c r="D27" s="512">
        <v>1396223.610628</v>
      </c>
      <c r="E27" s="512">
        <v>0</v>
      </c>
      <c r="F27" s="512">
        <v>27804.303102999995</v>
      </c>
      <c r="G27" s="512">
        <v>0</v>
      </c>
      <c r="H27" s="512">
        <v>0</v>
      </c>
      <c r="I27" s="514">
        <f t="shared" si="0"/>
        <v>1368419.3075250001</v>
      </c>
    </row>
    <row r="28" spans="1:9">
      <c r="A28" s="390">
        <v>22</v>
      </c>
      <c r="B28" s="394" t="s">
        <v>584</v>
      </c>
      <c r="C28" s="512">
        <v>8709386.6099999994</v>
      </c>
      <c r="D28" s="512">
        <v>35494048.858400002</v>
      </c>
      <c r="E28" s="512">
        <v>8330361.3053339999</v>
      </c>
      <c r="F28" s="512">
        <v>12317.286085</v>
      </c>
      <c r="G28" s="512">
        <v>0</v>
      </c>
      <c r="H28" s="512">
        <v>0</v>
      </c>
      <c r="I28" s="514">
        <f t="shared" si="0"/>
        <v>35860756.876980998</v>
      </c>
    </row>
    <row r="29" spans="1:9">
      <c r="A29" s="390">
        <v>23</v>
      </c>
      <c r="B29" s="394" t="s">
        <v>585</v>
      </c>
      <c r="C29" s="512">
        <v>8408613.0999999996</v>
      </c>
      <c r="D29" s="512">
        <v>59998441.940140016</v>
      </c>
      <c r="E29" s="512">
        <v>4291799.4276500018</v>
      </c>
      <c r="F29" s="512">
        <v>1163511.6506479997</v>
      </c>
      <c r="G29" s="512">
        <v>0</v>
      </c>
      <c r="H29" s="512">
        <v>18670.330000000002</v>
      </c>
      <c r="I29" s="514">
        <f t="shared" si="0"/>
        <v>62951743.961842015</v>
      </c>
    </row>
    <row r="30" spans="1:9">
      <c r="A30" s="390">
        <v>24</v>
      </c>
      <c r="B30" s="394" t="s">
        <v>699</v>
      </c>
      <c r="C30" s="512">
        <v>10853895.250000002</v>
      </c>
      <c r="D30" s="512">
        <v>33216341.596880008</v>
      </c>
      <c r="E30" s="512">
        <v>7247844.9122480005</v>
      </c>
      <c r="F30" s="512">
        <v>452835.32988300006</v>
      </c>
      <c r="G30" s="512">
        <v>0</v>
      </c>
      <c r="H30" s="512">
        <v>509830.25</v>
      </c>
      <c r="I30" s="514">
        <f t="shared" si="0"/>
        <v>36369556.604749009</v>
      </c>
    </row>
    <row r="31" spans="1:9">
      <c r="A31" s="390">
        <v>25</v>
      </c>
      <c r="B31" s="394" t="s">
        <v>586</v>
      </c>
      <c r="C31" s="512">
        <v>5488193.6337000011</v>
      </c>
      <c r="D31" s="512">
        <v>31825994.579616006</v>
      </c>
      <c r="E31" s="512">
        <v>3406091.0115900002</v>
      </c>
      <c r="F31" s="512">
        <v>476623.5195409999</v>
      </c>
      <c r="G31" s="512">
        <v>0</v>
      </c>
      <c r="H31" s="512">
        <v>0</v>
      </c>
      <c r="I31" s="514">
        <f t="shared" si="0"/>
        <v>33431473.682185005</v>
      </c>
    </row>
    <row r="32" spans="1:9">
      <c r="A32" s="390">
        <v>26</v>
      </c>
      <c r="B32" s="394" t="s">
        <v>696</v>
      </c>
      <c r="C32" s="512">
        <v>22384.282600000002</v>
      </c>
      <c r="D32" s="512">
        <v>1342009.5611080017</v>
      </c>
      <c r="E32" s="512">
        <v>15199.400960000001</v>
      </c>
      <c r="F32" s="512">
        <v>19636.635212000008</v>
      </c>
      <c r="G32" s="512">
        <v>0</v>
      </c>
      <c r="H32" s="512">
        <v>0</v>
      </c>
      <c r="I32" s="514">
        <f t="shared" si="0"/>
        <v>1329557.8075360018</v>
      </c>
    </row>
    <row r="33" spans="1:9">
      <c r="A33" s="390">
        <v>27</v>
      </c>
      <c r="B33" s="390" t="s">
        <v>587</v>
      </c>
      <c r="C33" s="512">
        <v>67903904</v>
      </c>
      <c r="D33" s="512">
        <v>71875093.862539992</v>
      </c>
      <c r="E33" s="512">
        <v>38068976</v>
      </c>
      <c r="F33" s="512">
        <v>1281</v>
      </c>
      <c r="G33" s="512">
        <v>0</v>
      </c>
      <c r="H33" s="512">
        <v>279101.20999999996</v>
      </c>
      <c r="I33" s="514">
        <f t="shared" si="0"/>
        <v>101708740.86254001</v>
      </c>
    </row>
    <row r="34" spans="1:9">
      <c r="A34" s="390">
        <v>28</v>
      </c>
      <c r="B34" s="395" t="s">
        <v>109</v>
      </c>
      <c r="C34" s="513">
        <f>SUM(C7:C33)</f>
        <v>248833483.72629997</v>
      </c>
      <c r="D34" s="513">
        <f t="shared" ref="D34:H34" si="1">SUM(D7:D33)</f>
        <v>1384217349.362592</v>
      </c>
      <c r="E34" s="513">
        <f t="shared" si="1"/>
        <v>134071304.34771501</v>
      </c>
      <c r="F34" s="513">
        <f t="shared" si="1"/>
        <v>9786155.6651979983</v>
      </c>
      <c r="G34" s="513">
        <v>4668181.54</v>
      </c>
      <c r="H34" s="513">
        <f t="shared" si="1"/>
        <v>7974707.0300000003</v>
      </c>
      <c r="I34" s="514">
        <f t="shared" si="0"/>
        <v>1484525191.535979</v>
      </c>
    </row>
    <row r="36" spans="1:9">
      <c r="B36" s="427"/>
    </row>
    <row r="37" spans="1:9">
      <c r="C37" s="612"/>
      <c r="D37" s="612"/>
      <c r="E37" s="612"/>
      <c r="F37" s="612"/>
      <c r="G37" s="612"/>
      <c r="H37" s="612"/>
      <c r="I37" s="612"/>
    </row>
    <row r="38" spans="1:9">
      <c r="C38" s="612"/>
      <c r="D38" s="612"/>
      <c r="E38" s="612"/>
      <c r="F38" s="612"/>
      <c r="G38" s="612"/>
      <c r="H38" s="612"/>
      <c r="I38" s="612"/>
    </row>
    <row r="39" spans="1:9">
      <c r="C39" s="612"/>
      <c r="D39" s="612"/>
      <c r="E39" s="612"/>
      <c r="F39" s="612"/>
      <c r="G39" s="612"/>
      <c r="H39" s="612"/>
      <c r="I39" s="612"/>
    </row>
    <row r="40" spans="1:9">
      <c r="C40" s="612"/>
      <c r="D40" s="612"/>
      <c r="E40" s="612"/>
      <c r="F40" s="612"/>
      <c r="G40" s="612"/>
      <c r="H40" s="612"/>
      <c r="I40" s="612"/>
    </row>
    <row r="41" spans="1:9">
      <c r="C41" s="612"/>
      <c r="D41" s="612"/>
      <c r="E41" s="612"/>
      <c r="F41" s="612"/>
      <c r="G41" s="612"/>
      <c r="H41" s="612"/>
      <c r="I41" s="612"/>
    </row>
    <row r="42" spans="1:9">
      <c r="A42" s="424"/>
      <c r="B42" s="424"/>
      <c r="C42" s="612"/>
      <c r="D42" s="612"/>
      <c r="E42" s="612"/>
      <c r="F42" s="612"/>
      <c r="G42" s="612"/>
      <c r="H42" s="612"/>
      <c r="I42" s="612"/>
    </row>
    <row r="43" spans="1:9">
      <c r="A43" s="424"/>
      <c r="B43" s="424"/>
      <c r="C43" s="612"/>
      <c r="D43" s="612"/>
      <c r="E43" s="612"/>
      <c r="F43" s="612"/>
      <c r="G43" s="612"/>
      <c r="H43" s="612"/>
      <c r="I43" s="612"/>
    </row>
    <row r="44" spans="1:9">
      <c r="C44" s="612"/>
      <c r="D44" s="612"/>
      <c r="E44" s="612"/>
      <c r="F44" s="612"/>
      <c r="G44" s="612"/>
      <c r="H44" s="612"/>
      <c r="I44" s="612"/>
    </row>
    <row r="45" spans="1:9">
      <c r="C45" s="612"/>
      <c r="D45" s="612"/>
      <c r="E45" s="612"/>
      <c r="F45" s="612"/>
      <c r="G45" s="612"/>
      <c r="H45" s="612"/>
      <c r="I45" s="612"/>
    </row>
    <row r="46" spans="1:9">
      <c r="C46" s="612"/>
      <c r="D46" s="612"/>
      <c r="E46" s="612"/>
      <c r="F46" s="612"/>
      <c r="G46" s="612"/>
      <c r="H46" s="612"/>
      <c r="I46" s="612"/>
    </row>
    <row r="47" spans="1:9">
      <c r="C47" s="612"/>
      <c r="D47" s="612"/>
      <c r="E47" s="612"/>
      <c r="F47" s="612"/>
      <c r="G47" s="612"/>
      <c r="H47" s="612"/>
      <c r="I47" s="612"/>
    </row>
    <row r="48" spans="1:9">
      <c r="C48" s="612"/>
      <c r="D48" s="612"/>
      <c r="E48" s="612"/>
      <c r="F48" s="612"/>
      <c r="G48" s="612"/>
      <c r="H48" s="612"/>
      <c r="I48" s="612"/>
    </row>
    <row r="49" spans="3:9">
      <c r="C49" s="612"/>
      <c r="D49" s="612"/>
      <c r="E49" s="612"/>
      <c r="F49" s="612"/>
      <c r="G49" s="612"/>
      <c r="H49" s="612"/>
      <c r="I49" s="612"/>
    </row>
    <row r="50" spans="3:9">
      <c r="C50" s="612"/>
      <c r="D50" s="612"/>
      <c r="E50" s="612"/>
      <c r="F50" s="612"/>
      <c r="G50" s="612"/>
      <c r="H50" s="612"/>
      <c r="I50" s="612"/>
    </row>
    <row r="51" spans="3:9">
      <c r="C51" s="612"/>
      <c r="D51" s="612"/>
      <c r="E51" s="612"/>
      <c r="F51" s="612"/>
      <c r="G51" s="612"/>
      <c r="H51" s="612"/>
      <c r="I51" s="612"/>
    </row>
    <row r="52" spans="3:9">
      <c r="C52" s="612"/>
      <c r="D52" s="612"/>
      <c r="E52" s="612"/>
      <c r="F52" s="612"/>
      <c r="G52" s="612"/>
      <c r="H52" s="612"/>
      <c r="I52" s="612"/>
    </row>
    <row r="53" spans="3:9">
      <c r="C53" s="612"/>
      <c r="D53" s="612"/>
      <c r="E53" s="612"/>
      <c r="F53" s="612"/>
      <c r="G53" s="612"/>
      <c r="H53" s="612"/>
      <c r="I53" s="612"/>
    </row>
    <row r="54" spans="3:9">
      <c r="C54" s="612"/>
      <c r="D54" s="612"/>
      <c r="E54" s="612"/>
      <c r="F54" s="612"/>
      <c r="G54" s="612"/>
      <c r="H54" s="612"/>
      <c r="I54" s="612"/>
    </row>
    <row r="55" spans="3:9">
      <c r="C55" s="612"/>
      <c r="D55" s="612"/>
      <c r="E55" s="612"/>
      <c r="F55" s="612"/>
      <c r="G55" s="612"/>
      <c r="H55" s="612"/>
      <c r="I55" s="612"/>
    </row>
    <row r="56" spans="3:9">
      <c r="C56" s="612"/>
      <c r="D56" s="612"/>
      <c r="E56" s="612"/>
      <c r="F56" s="612"/>
      <c r="G56" s="612"/>
      <c r="H56" s="612"/>
      <c r="I56" s="612"/>
    </row>
    <row r="57" spans="3:9">
      <c r="C57" s="612"/>
      <c r="D57" s="612"/>
      <c r="E57" s="612"/>
      <c r="F57" s="612"/>
      <c r="G57" s="612"/>
      <c r="H57" s="612"/>
      <c r="I57" s="612"/>
    </row>
    <row r="58" spans="3:9">
      <c r="C58" s="612"/>
      <c r="D58" s="612"/>
      <c r="E58" s="612"/>
      <c r="F58" s="612"/>
      <c r="G58" s="612"/>
      <c r="H58" s="612"/>
      <c r="I58" s="612"/>
    </row>
    <row r="59" spans="3:9">
      <c r="C59" s="612"/>
      <c r="D59" s="612"/>
      <c r="E59" s="612"/>
      <c r="F59" s="612"/>
      <c r="G59" s="612"/>
      <c r="H59" s="612"/>
      <c r="I59" s="612"/>
    </row>
    <row r="60" spans="3:9">
      <c r="C60" s="612"/>
      <c r="D60" s="612"/>
      <c r="E60" s="612"/>
      <c r="F60" s="612"/>
      <c r="G60" s="612"/>
      <c r="H60" s="612"/>
      <c r="I60" s="612"/>
    </row>
    <row r="61" spans="3:9">
      <c r="C61" s="612"/>
      <c r="D61" s="612"/>
      <c r="E61" s="612"/>
      <c r="F61" s="612"/>
      <c r="G61" s="612"/>
      <c r="H61" s="612"/>
      <c r="I61" s="612"/>
    </row>
    <row r="62" spans="3:9">
      <c r="C62" s="612"/>
      <c r="D62" s="612"/>
      <c r="E62" s="612"/>
      <c r="F62" s="612"/>
      <c r="G62" s="612"/>
      <c r="H62" s="612"/>
      <c r="I62" s="612"/>
    </row>
    <row r="63" spans="3:9">
      <c r="C63" s="612"/>
      <c r="D63" s="612"/>
      <c r="E63" s="612"/>
      <c r="F63" s="612"/>
      <c r="G63" s="612"/>
      <c r="H63" s="612"/>
      <c r="I63" s="612"/>
    </row>
    <row r="64" spans="3:9">
      <c r="C64" s="612"/>
      <c r="D64" s="612"/>
      <c r="E64" s="612"/>
      <c r="F64" s="612"/>
      <c r="G64" s="612"/>
      <c r="H64" s="612"/>
      <c r="I64" s="61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5"/>
  <sheetViews>
    <sheetView showGridLines="0" zoomScaleNormal="100" workbookViewId="0">
      <selection activeCell="B1" sqref="B1"/>
    </sheetView>
  </sheetViews>
  <sheetFormatPr defaultColWidth="9.28515625" defaultRowHeight="12.75"/>
  <cols>
    <col min="1" max="1" width="11.7109375" style="393" bestFit="1" customWidth="1"/>
    <col min="2" max="2" width="108" style="393" bestFit="1" customWidth="1"/>
    <col min="3" max="4" width="35.5703125" style="393" customWidth="1"/>
    <col min="5" max="16384" width="9.28515625" style="393"/>
  </cols>
  <sheetData>
    <row r="1" spans="1:4">
      <c r="A1" s="385" t="s">
        <v>30</v>
      </c>
      <c r="B1" s="393" t="str">
        <f>'1. key ratios '!B1</f>
        <v>JSC CARTU BANK</v>
      </c>
    </row>
    <row r="2" spans="1:4" ht="13.5">
      <c r="A2" s="385" t="s">
        <v>31</v>
      </c>
      <c r="B2" s="581">
        <f>'1. key ratios '!B2</f>
        <v>44926</v>
      </c>
    </row>
    <row r="3" spans="1:4">
      <c r="A3" s="386" t="s">
        <v>588</v>
      </c>
    </row>
    <row r="5" spans="1:4" ht="25.5">
      <c r="A5" s="718" t="s">
        <v>589</v>
      </c>
      <c r="B5" s="718"/>
      <c r="C5" s="415" t="s">
        <v>590</v>
      </c>
      <c r="D5" s="415" t="s">
        <v>591</v>
      </c>
    </row>
    <row r="6" spans="1:4">
      <c r="A6" s="396">
        <v>1</v>
      </c>
      <c r="B6" s="397" t="s">
        <v>592</v>
      </c>
      <c r="C6" s="598">
        <v>123594481</v>
      </c>
      <c r="D6" s="598">
        <v>60000</v>
      </c>
    </row>
    <row r="7" spans="1:4">
      <c r="A7" s="398">
        <v>2</v>
      </c>
      <c r="B7" s="397" t="s">
        <v>593</v>
      </c>
      <c r="C7" s="598">
        <f>SUM(C8:C11)</f>
        <v>21090072.033996351</v>
      </c>
      <c r="D7" s="597">
        <v>160000</v>
      </c>
    </row>
    <row r="8" spans="1:4">
      <c r="A8" s="398">
        <v>2.1</v>
      </c>
      <c r="B8" s="399" t="s">
        <v>704</v>
      </c>
      <c r="C8" s="597">
        <v>13039109.215700328</v>
      </c>
      <c r="D8" s="597">
        <v>160000</v>
      </c>
    </row>
    <row r="9" spans="1:4">
      <c r="A9" s="398">
        <v>2.2000000000000002</v>
      </c>
      <c r="B9" s="399" t="s">
        <v>702</v>
      </c>
      <c r="C9" s="597">
        <v>3315371.6930776578</v>
      </c>
      <c r="D9" s="597"/>
    </row>
    <row r="10" spans="1:4">
      <c r="A10" s="398">
        <v>2.2999999999999998</v>
      </c>
      <c r="B10" s="399" t="s">
        <v>594</v>
      </c>
      <c r="C10" s="597">
        <v>67409.585218364504</v>
      </c>
      <c r="D10" s="597"/>
    </row>
    <row r="11" spans="1:4">
      <c r="A11" s="398">
        <v>2.4</v>
      </c>
      <c r="B11" s="399" t="s">
        <v>595</v>
      </c>
      <c r="C11" s="597">
        <v>4668181.54</v>
      </c>
      <c r="D11" s="597"/>
    </row>
    <row r="12" spans="1:4">
      <c r="A12" s="396">
        <v>3</v>
      </c>
      <c r="B12" s="397" t="s">
        <v>596</v>
      </c>
      <c r="C12" s="598">
        <f>SUM(C13:C18)</f>
        <v>34389167.782465912</v>
      </c>
      <c r="D12" s="597">
        <f>SUM(D13:D18)</f>
        <v>60000</v>
      </c>
    </row>
    <row r="13" spans="1:4">
      <c r="A13" s="398">
        <v>3.1</v>
      </c>
      <c r="B13" s="399" t="s">
        <v>597</v>
      </c>
      <c r="C13" s="597">
        <v>7550695.8659399999</v>
      </c>
      <c r="D13" s="597"/>
    </row>
    <row r="14" spans="1:4">
      <c r="A14" s="398">
        <v>3.2</v>
      </c>
      <c r="B14" s="399" t="s">
        <v>598</v>
      </c>
      <c r="C14" s="597">
        <v>1941549.786086991</v>
      </c>
      <c r="D14" s="597">
        <v>60000</v>
      </c>
    </row>
    <row r="15" spans="1:4">
      <c r="A15" s="398">
        <v>3.3</v>
      </c>
      <c r="B15" s="399" t="s">
        <v>693</v>
      </c>
      <c r="C15" s="597">
        <v>17535903.191068027</v>
      </c>
      <c r="D15" s="597"/>
    </row>
    <row r="16" spans="1:4">
      <c r="A16" s="398">
        <v>3.4</v>
      </c>
      <c r="B16" s="399" t="s">
        <v>703</v>
      </c>
      <c r="C16" s="597">
        <v>3445092.4381345841</v>
      </c>
      <c r="D16" s="597"/>
    </row>
    <row r="17" spans="1:4">
      <c r="A17" s="398">
        <v>3.5</v>
      </c>
      <c r="B17" s="399" t="s">
        <v>599</v>
      </c>
      <c r="C17" s="597">
        <v>3915926.5012363112</v>
      </c>
      <c r="D17" s="597">
        <v>0</v>
      </c>
    </row>
    <row r="18" spans="1:4">
      <c r="A18" s="398">
        <v>3.6</v>
      </c>
      <c r="B18" s="399" t="s">
        <v>600</v>
      </c>
      <c r="C18" s="597">
        <v>0</v>
      </c>
      <c r="D18" s="597"/>
    </row>
    <row r="19" spans="1:4">
      <c r="A19" s="400">
        <v>4</v>
      </c>
      <c r="B19" s="397" t="s">
        <v>601</v>
      </c>
      <c r="C19" s="598">
        <f>C6+C7-C12</f>
        <v>110295385.25153044</v>
      </c>
      <c r="D19" s="598">
        <f>D6+D7-D12</f>
        <v>160000</v>
      </c>
    </row>
    <row r="22" spans="1:4">
      <c r="C22" s="612"/>
      <c r="D22" s="612"/>
    </row>
    <row r="23" spans="1:4">
      <c r="C23" s="612"/>
      <c r="D23" s="612"/>
    </row>
    <row r="24" spans="1:4">
      <c r="C24" s="612"/>
      <c r="D24" s="612"/>
    </row>
    <row r="25" spans="1:4">
      <c r="C25" s="612"/>
      <c r="D25" s="612"/>
    </row>
    <row r="26" spans="1:4">
      <c r="C26" s="612"/>
      <c r="D26" s="612"/>
    </row>
    <row r="27" spans="1:4">
      <c r="C27" s="612"/>
      <c r="D27" s="612"/>
    </row>
    <row r="28" spans="1:4">
      <c r="C28" s="612"/>
      <c r="D28" s="612"/>
    </row>
    <row r="29" spans="1:4">
      <c r="C29" s="612"/>
      <c r="D29" s="612"/>
    </row>
    <row r="30" spans="1:4">
      <c r="C30" s="612"/>
      <c r="D30" s="612"/>
    </row>
    <row r="31" spans="1:4">
      <c r="C31" s="612"/>
      <c r="D31" s="612"/>
    </row>
    <row r="32" spans="1:4">
      <c r="C32" s="612"/>
      <c r="D32" s="612"/>
    </row>
    <row r="33" spans="3:4">
      <c r="C33" s="612"/>
      <c r="D33" s="612"/>
    </row>
    <row r="34" spans="3:4">
      <c r="C34" s="612"/>
      <c r="D34" s="612"/>
    </row>
    <row r="35" spans="3:4">
      <c r="C35" s="612"/>
      <c r="D35" s="61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40"/>
  <sheetViews>
    <sheetView showGridLines="0" zoomScaleNormal="100" workbookViewId="0">
      <selection activeCell="B1" sqref="B1"/>
    </sheetView>
  </sheetViews>
  <sheetFormatPr defaultColWidth="9.28515625" defaultRowHeight="12.75"/>
  <cols>
    <col min="1" max="1" width="11.7109375" style="393" bestFit="1" customWidth="1"/>
    <col min="2" max="2" width="124.7109375" style="393" customWidth="1"/>
    <col min="3" max="3" width="31.5703125" style="393" customWidth="1"/>
    <col min="4" max="4" width="39.28515625" style="393" customWidth="1"/>
    <col min="5" max="16384" width="9.28515625" style="393"/>
  </cols>
  <sheetData>
    <row r="1" spans="1:6">
      <c r="A1" s="385" t="s">
        <v>30</v>
      </c>
      <c r="B1" s="393" t="str">
        <f>'1. key ratios '!B1</f>
        <v>JSC CARTU BANK</v>
      </c>
    </row>
    <row r="2" spans="1:6" ht="13.5">
      <c r="A2" s="385" t="s">
        <v>31</v>
      </c>
      <c r="B2" s="581">
        <f>'1. key ratios '!B2</f>
        <v>44926</v>
      </c>
    </row>
    <row r="3" spans="1:6">
      <c r="A3" s="386" t="s">
        <v>602</v>
      </c>
    </row>
    <row r="4" spans="1:6">
      <c r="A4" s="386"/>
    </row>
    <row r="5" spans="1:6" ht="15" customHeight="1">
      <c r="A5" s="719" t="s">
        <v>705</v>
      </c>
      <c r="B5" s="720"/>
      <c r="C5" s="709" t="s">
        <v>603</v>
      </c>
      <c r="D5" s="723" t="s">
        <v>604</v>
      </c>
    </row>
    <row r="6" spans="1:6">
      <c r="A6" s="721"/>
      <c r="B6" s="722"/>
      <c r="C6" s="712"/>
      <c r="D6" s="723"/>
    </row>
    <row r="7" spans="1:6">
      <c r="A7" s="395">
        <v>1</v>
      </c>
      <c r="B7" s="395" t="s">
        <v>592</v>
      </c>
      <c r="C7" s="598">
        <v>220157353.75129992</v>
      </c>
      <c r="D7" s="601"/>
      <c r="E7" s="612"/>
      <c r="F7" s="612"/>
    </row>
    <row r="8" spans="1:6">
      <c r="A8" s="390">
        <v>2</v>
      </c>
      <c r="B8" s="390" t="s">
        <v>605</v>
      </c>
      <c r="C8" s="597">
        <v>14639681.377724897</v>
      </c>
      <c r="D8" s="601"/>
      <c r="E8" s="612"/>
      <c r="F8" s="612"/>
    </row>
    <row r="9" spans="1:6">
      <c r="A9" s="390">
        <v>3</v>
      </c>
      <c r="B9" s="401" t="s">
        <v>606</v>
      </c>
      <c r="C9" s="597">
        <v>97433.894027405084</v>
      </c>
      <c r="D9" s="601"/>
      <c r="E9" s="612"/>
      <c r="F9" s="612"/>
    </row>
    <row r="10" spans="1:6">
      <c r="A10" s="390">
        <v>4</v>
      </c>
      <c r="B10" s="390" t="s">
        <v>607</v>
      </c>
      <c r="C10" s="597">
        <v>54033642.646752305</v>
      </c>
      <c r="D10" s="601"/>
      <c r="E10" s="612"/>
      <c r="F10" s="612"/>
    </row>
    <row r="11" spans="1:6">
      <c r="A11" s="390">
        <v>5</v>
      </c>
      <c r="B11" s="402" t="s">
        <v>608</v>
      </c>
      <c r="C11" s="597">
        <v>0</v>
      </c>
      <c r="D11" s="601"/>
      <c r="E11" s="612"/>
      <c r="F11" s="612"/>
    </row>
    <row r="12" spans="1:6">
      <c r="A12" s="390">
        <v>6</v>
      </c>
      <c r="B12" s="402" t="s">
        <v>609</v>
      </c>
      <c r="C12" s="597">
        <v>542216.64</v>
      </c>
      <c r="D12" s="601"/>
      <c r="E12" s="612"/>
      <c r="F12" s="612"/>
    </row>
    <row r="13" spans="1:6">
      <c r="A13" s="390">
        <v>7</v>
      </c>
      <c r="B13" s="402" t="s">
        <v>610</v>
      </c>
      <c r="C13" s="597">
        <v>35691980.650233798</v>
      </c>
      <c r="D13" s="601"/>
      <c r="E13" s="612"/>
      <c r="F13" s="612"/>
    </row>
    <row r="14" spans="1:6">
      <c r="A14" s="390">
        <v>8</v>
      </c>
      <c r="B14" s="402" t="s">
        <v>611</v>
      </c>
      <c r="C14" s="597">
        <v>3253708.0591400005</v>
      </c>
      <c r="D14" s="597">
        <v>4565892.2699999996</v>
      </c>
      <c r="E14" s="612"/>
      <c r="F14" s="612"/>
    </row>
    <row r="15" spans="1:6">
      <c r="A15" s="390">
        <v>9</v>
      </c>
      <c r="B15" s="402" t="s">
        <v>612</v>
      </c>
      <c r="C15" s="597">
        <v>0</v>
      </c>
      <c r="D15" s="597">
        <v>0</v>
      </c>
      <c r="E15" s="612"/>
      <c r="F15" s="612"/>
    </row>
    <row r="16" spans="1:6">
      <c r="A16" s="390">
        <v>10</v>
      </c>
      <c r="B16" s="402" t="s">
        <v>613</v>
      </c>
      <c r="C16" s="597">
        <v>7550695.8659399999</v>
      </c>
      <c r="D16" s="601"/>
      <c r="E16" s="612"/>
      <c r="F16" s="612"/>
    </row>
    <row r="17" spans="1:6">
      <c r="A17" s="390">
        <v>11</v>
      </c>
      <c r="B17" s="402" t="s">
        <v>614</v>
      </c>
      <c r="C17" s="597">
        <v>0</v>
      </c>
      <c r="D17" s="597"/>
      <c r="E17" s="612"/>
      <c r="F17" s="612"/>
    </row>
    <row r="18" spans="1:6">
      <c r="A18" s="390">
        <v>12</v>
      </c>
      <c r="B18" s="399" t="s">
        <v>710</v>
      </c>
      <c r="C18" s="597">
        <v>6995041.4314385038</v>
      </c>
      <c r="D18" s="601"/>
      <c r="E18" s="612"/>
      <c r="F18" s="612"/>
    </row>
    <row r="19" spans="1:6">
      <c r="A19" s="395">
        <v>13</v>
      </c>
      <c r="B19" s="428" t="s">
        <v>601</v>
      </c>
      <c r="C19" s="598">
        <f>C7+C8+C9-C10</f>
        <v>180860826.37629992</v>
      </c>
      <c r="D19" s="602"/>
      <c r="E19" s="612"/>
      <c r="F19" s="612"/>
    </row>
    <row r="22" spans="1:6">
      <c r="B22" s="385"/>
    </row>
    <row r="23" spans="1:6">
      <c r="B23" s="385"/>
    </row>
    <row r="24" spans="1:6">
      <c r="B24" s="386"/>
    </row>
    <row r="28" spans="1:6">
      <c r="C28" s="612"/>
      <c r="D28" s="612"/>
    </row>
    <row r="29" spans="1:6">
      <c r="C29" s="612"/>
      <c r="D29" s="612"/>
    </row>
    <row r="30" spans="1:6">
      <c r="C30" s="612"/>
      <c r="D30" s="612"/>
    </row>
    <row r="31" spans="1:6">
      <c r="C31" s="612"/>
      <c r="D31" s="612"/>
    </row>
    <row r="32" spans="1:6">
      <c r="C32" s="612"/>
      <c r="D32" s="612"/>
    </row>
    <row r="33" spans="3:4">
      <c r="C33" s="612"/>
      <c r="D33" s="612"/>
    </row>
    <row r="34" spans="3:4">
      <c r="C34" s="612"/>
      <c r="D34" s="612"/>
    </row>
    <row r="35" spans="3:4">
      <c r="C35" s="612"/>
      <c r="D35" s="612"/>
    </row>
    <row r="36" spans="3:4">
      <c r="C36" s="612"/>
      <c r="D36" s="612"/>
    </row>
    <row r="37" spans="3:4">
      <c r="C37" s="612"/>
      <c r="D37" s="612"/>
    </row>
    <row r="38" spans="3:4">
      <c r="C38" s="612"/>
      <c r="D38" s="612"/>
    </row>
    <row r="39" spans="3:4">
      <c r="C39" s="612"/>
      <c r="D39" s="612"/>
    </row>
    <row r="40" spans="3:4">
      <c r="C40" s="612"/>
      <c r="D40" s="61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52"/>
  <sheetViews>
    <sheetView showGridLines="0" zoomScaleNormal="100" workbookViewId="0"/>
  </sheetViews>
  <sheetFormatPr defaultColWidth="9.28515625" defaultRowHeight="12.75"/>
  <cols>
    <col min="1" max="1" width="11.7109375" style="393" bestFit="1" customWidth="1"/>
    <col min="2" max="2" width="80.7109375" style="393" customWidth="1"/>
    <col min="3" max="3" width="15.5703125" style="393" customWidth="1"/>
    <col min="4" max="5" width="22.28515625" style="393" customWidth="1"/>
    <col min="6" max="6" width="23.42578125" style="393" customWidth="1"/>
    <col min="7" max="14" width="22.28515625" style="393" customWidth="1"/>
    <col min="15" max="15" width="23.28515625" style="393" bestFit="1" customWidth="1"/>
    <col min="16" max="16" width="21.7109375" style="393" bestFit="1" customWidth="1"/>
    <col min="17" max="19" width="19" style="393" bestFit="1" customWidth="1"/>
    <col min="20" max="20" width="16.28515625" style="393" customWidth="1"/>
    <col min="21" max="21" width="21" style="393" customWidth="1"/>
    <col min="22" max="22" width="20" style="393" customWidth="1"/>
    <col min="23" max="16384" width="9.28515625" style="393"/>
  </cols>
  <sheetData>
    <row r="1" spans="1:22">
      <c r="A1" s="385" t="s">
        <v>30</v>
      </c>
      <c r="B1" s="393" t="str">
        <f>'1. key ratios '!B1</f>
        <v>JSC CARTU BANK</v>
      </c>
    </row>
    <row r="2" spans="1:22" ht="13.5">
      <c r="A2" s="385" t="s">
        <v>31</v>
      </c>
      <c r="B2" s="581">
        <f>'1. key ratios '!B2</f>
        <v>44926</v>
      </c>
      <c r="C2" s="421"/>
    </row>
    <row r="3" spans="1:22">
      <c r="A3" s="386" t="s">
        <v>615</v>
      </c>
    </row>
    <row r="5" spans="1:22" ht="15" customHeight="1">
      <c r="A5" s="709" t="s">
        <v>540</v>
      </c>
      <c r="B5" s="711"/>
      <c r="C5" s="726" t="s">
        <v>616</v>
      </c>
      <c r="D5" s="727"/>
      <c r="E5" s="727"/>
      <c r="F5" s="727"/>
      <c r="G5" s="727"/>
      <c r="H5" s="727"/>
      <c r="I5" s="727"/>
      <c r="J5" s="727"/>
      <c r="K5" s="727"/>
      <c r="L5" s="727"/>
      <c r="M5" s="727"/>
      <c r="N5" s="727"/>
      <c r="O5" s="727"/>
      <c r="P5" s="727"/>
      <c r="Q5" s="727"/>
      <c r="R5" s="727"/>
      <c r="S5" s="727"/>
      <c r="T5" s="727"/>
      <c r="U5" s="728"/>
      <c r="V5" s="429"/>
    </row>
    <row r="6" spans="1:22">
      <c r="A6" s="724"/>
      <c r="B6" s="725"/>
      <c r="C6" s="729" t="s">
        <v>109</v>
      </c>
      <c r="D6" s="731" t="s">
        <v>617</v>
      </c>
      <c r="E6" s="731"/>
      <c r="F6" s="716"/>
      <c r="G6" s="732" t="s">
        <v>618</v>
      </c>
      <c r="H6" s="733"/>
      <c r="I6" s="733"/>
      <c r="J6" s="733"/>
      <c r="K6" s="734"/>
      <c r="L6" s="417"/>
      <c r="M6" s="735" t="s">
        <v>619</v>
      </c>
      <c r="N6" s="735"/>
      <c r="O6" s="716"/>
      <c r="P6" s="716"/>
      <c r="Q6" s="716"/>
      <c r="R6" s="716"/>
      <c r="S6" s="716"/>
      <c r="T6" s="716"/>
      <c r="U6" s="716"/>
      <c r="V6" s="417"/>
    </row>
    <row r="7" spans="1:22" ht="25.5">
      <c r="A7" s="712"/>
      <c r="B7" s="714"/>
      <c r="C7" s="730"/>
      <c r="D7" s="430"/>
      <c r="E7" s="423" t="s">
        <v>620</v>
      </c>
      <c r="F7" s="423" t="s">
        <v>621</v>
      </c>
      <c r="G7" s="421"/>
      <c r="H7" s="423" t="s">
        <v>620</v>
      </c>
      <c r="I7" s="423" t="s">
        <v>622</v>
      </c>
      <c r="J7" s="423" t="s">
        <v>623</v>
      </c>
      <c r="K7" s="423" t="s">
        <v>624</v>
      </c>
      <c r="L7" s="416"/>
      <c r="M7" s="411" t="s">
        <v>625</v>
      </c>
      <c r="N7" s="423" t="s">
        <v>623</v>
      </c>
      <c r="O7" s="423" t="s">
        <v>626</v>
      </c>
      <c r="P7" s="423" t="s">
        <v>627</v>
      </c>
      <c r="Q7" s="423" t="s">
        <v>628</v>
      </c>
      <c r="R7" s="423" t="s">
        <v>629</v>
      </c>
      <c r="S7" s="423" t="s">
        <v>630</v>
      </c>
      <c r="T7" s="431" t="s">
        <v>631</v>
      </c>
      <c r="U7" s="423" t="s">
        <v>632</v>
      </c>
      <c r="V7" s="429"/>
    </row>
    <row r="8" spans="1:22">
      <c r="A8" s="432">
        <v>1</v>
      </c>
      <c r="B8" s="395" t="s">
        <v>633</v>
      </c>
      <c r="C8" s="598">
        <f>SUM(C9:C14)</f>
        <v>760270850.41289949</v>
      </c>
      <c r="D8" s="598">
        <f t="shared" ref="D8:U8" si="0">SUM(D9:D14)</f>
        <v>514523969.31660056</v>
      </c>
      <c r="E8" s="598">
        <f t="shared" si="0"/>
        <v>1568648.52</v>
      </c>
      <c r="F8" s="598">
        <f t="shared" si="0"/>
        <v>77557.109000000069</v>
      </c>
      <c r="G8" s="598">
        <f t="shared" si="0"/>
        <v>64886054.720000006</v>
      </c>
      <c r="H8" s="598">
        <f t="shared" si="0"/>
        <v>1084821.3500000001</v>
      </c>
      <c r="I8" s="598">
        <f t="shared" si="0"/>
        <v>6588404.5199999996</v>
      </c>
      <c r="J8" s="598">
        <f t="shared" si="0"/>
        <v>1247586.3</v>
      </c>
      <c r="K8" s="598">
        <f t="shared" si="0"/>
        <v>0</v>
      </c>
      <c r="L8" s="598">
        <f t="shared" si="0"/>
        <v>180860826.3763001</v>
      </c>
      <c r="M8" s="598">
        <f t="shared" si="0"/>
        <v>4263561.3073999994</v>
      </c>
      <c r="N8" s="598">
        <f t="shared" si="0"/>
        <v>210212.69000000003</v>
      </c>
      <c r="O8" s="598">
        <f t="shared" si="0"/>
        <v>2178029.4299999997</v>
      </c>
      <c r="P8" s="598">
        <f t="shared" si="0"/>
        <v>43429658.279999986</v>
      </c>
      <c r="Q8" s="598">
        <f t="shared" si="0"/>
        <v>6531965.0599999996</v>
      </c>
      <c r="R8" s="598">
        <f t="shared" si="0"/>
        <v>55309121.943700001</v>
      </c>
      <c r="S8" s="598">
        <f t="shared" si="0"/>
        <v>11693365.9352</v>
      </c>
      <c r="T8" s="598">
        <f t="shared" si="0"/>
        <v>7618097.3499999996</v>
      </c>
      <c r="U8" s="598">
        <f t="shared" si="0"/>
        <v>64146903.569200002</v>
      </c>
    </row>
    <row r="9" spans="1:22">
      <c r="A9" s="390">
        <v>1.1000000000000001</v>
      </c>
      <c r="B9" s="413" t="s">
        <v>634</v>
      </c>
      <c r="C9" s="603"/>
      <c r="D9" s="597"/>
      <c r="E9" s="597"/>
      <c r="F9" s="597"/>
      <c r="G9" s="597"/>
      <c r="H9" s="597"/>
      <c r="I9" s="597"/>
      <c r="J9" s="597"/>
      <c r="K9" s="597"/>
      <c r="L9" s="597"/>
      <c r="M9" s="597"/>
      <c r="N9" s="597"/>
      <c r="O9" s="597"/>
      <c r="P9" s="597"/>
      <c r="Q9" s="597"/>
      <c r="R9" s="597"/>
      <c r="S9" s="597"/>
      <c r="T9" s="597"/>
      <c r="U9" s="597"/>
    </row>
    <row r="10" spans="1:22">
      <c r="A10" s="390">
        <v>1.2</v>
      </c>
      <c r="B10" s="413" t="s">
        <v>635</v>
      </c>
      <c r="C10" s="603"/>
      <c r="D10" s="597"/>
      <c r="E10" s="597"/>
      <c r="F10" s="597"/>
      <c r="G10" s="597"/>
      <c r="H10" s="597"/>
      <c r="I10" s="597"/>
      <c r="J10" s="597"/>
      <c r="K10" s="597"/>
      <c r="L10" s="597"/>
      <c r="M10" s="597"/>
      <c r="N10" s="597"/>
      <c r="O10" s="597"/>
      <c r="P10" s="597"/>
      <c r="Q10" s="597"/>
      <c r="R10" s="597"/>
      <c r="S10" s="597"/>
      <c r="T10" s="597"/>
      <c r="U10" s="597"/>
    </row>
    <row r="11" spans="1:22">
      <c r="A11" s="390">
        <v>1.3</v>
      </c>
      <c r="B11" s="413" t="s">
        <v>636</v>
      </c>
      <c r="C11" s="603"/>
      <c r="D11" s="597"/>
      <c r="E11" s="597"/>
      <c r="F11" s="597"/>
      <c r="G11" s="597"/>
      <c r="H11" s="597"/>
      <c r="I11" s="597"/>
      <c r="J11" s="597"/>
      <c r="K11" s="597"/>
      <c r="L11" s="597"/>
      <c r="M11" s="597"/>
      <c r="N11" s="597"/>
      <c r="O11" s="597"/>
      <c r="P11" s="597"/>
      <c r="Q11" s="597"/>
      <c r="R11" s="597"/>
      <c r="S11" s="597"/>
      <c r="T11" s="597"/>
      <c r="U11" s="597"/>
    </row>
    <row r="12" spans="1:22">
      <c r="A12" s="390">
        <v>1.4</v>
      </c>
      <c r="B12" s="413" t="s">
        <v>637</v>
      </c>
      <c r="C12" s="603">
        <v>182900</v>
      </c>
      <c r="D12" s="597">
        <v>182900</v>
      </c>
      <c r="E12" s="597">
        <v>0</v>
      </c>
      <c r="F12" s="597">
        <v>0</v>
      </c>
      <c r="G12" s="597">
        <v>0</v>
      </c>
      <c r="H12" s="597">
        <v>0</v>
      </c>
      <c r="I12" s="597">
        <v>0</v>
      </c>
      <c r="J12" s="597">
        <v>0</v>
      </c>
      <c r="K12" s="597">
        <v>0</v>
      </c>
      <c r="L12" s="597">
        <v>0</v>
      </c>
      <c r="M12" s="597">
        <v>0</v>
      </c>
      <c r="N12" s="597">
        <v>0</v>
      </c>
      <c r="O12" s="597">
        <v>0</v>
      </c>
      <c r="P12" s="597">
        <v>0</v>
      </c>
      <c r="Q12" s="597">
        <v>0</v>
      </c>
      <c r="R12" s="597">
        <v>0</v>
      </c>
      <c r="S12" s="597">
        <v>0</v>
      </c>
      <c r="T12" s="597">
        <v>0</v>
      </c>
      <c r="U12" s="597">
        <v>0</v>
      </c>
    </row>
    <row r="13" spans="1:22">
      <c r="A13" s="390">
        <v>1.5</v>
      </c>
      <c r="B13" s="413" t="s">
        <v>638</v>
      </c>
      <c r="C13" s="603">
        <v>686626779.4768995</v>
      </c>
      <c r="D13" s="597">
        <v>464193999.85510051</v>
      </c>
      <c r="E13" s="597">
        <v>618758</v>
      </c>
      <c r="F13" s="597">
        <v>13805.030900000016</v>
      </c>
      <c r="G13" s="597">
        <v>59378161.290000007</v>
      </c>
      <c r="H13" s="597">
        <v>0</v>
      </c>
      <c r="I13" s="597">
        <v>6588404.5199999996</v>
      </c>
      <c r="J13" s="597">
        <v>1176831</v>
      </c>
      <c r="K13" s="597">
        <v>0</v>
      </c>
      <c r="L13" s="597">
        <v>163054618.3318001</v>
      </c>
      <c r="M13" s="597">
        <v>4258574.2799999993</v>
      </c>
      <c r="N13" s="597">
        <v>208472.68000000002</v>
      </c>
      <c r="O13" s="597">
        <v>1267992.0999999999</v>
      </c>
      <c r="P13" s="597">
        <v>43208658.809999987</v>
      </c>
      <c r="Q13" s="597">
        <v>5777004.8799999999</v>
      </c>
      <c r="R13" s="597">
        <v>51342871.331799999</v>
      </c>
      <c r="S13" s="597">
        <v>8526894.4000000004</v>
      </c>
      <c r="T13" s="597">
        <v>3068103.71</v>
      </c>
      <c r="U13" s="597">
        <v>63315709.321800001</v>
      </c>
    </row>
    <row r="14" spans="1:22">
      <c r="A14" s="390">
        <v>1.6</v>
      </c>
      <c r="B14" s="413" t="s">
        <v>639</v>
      </c>
      <c r="C14" s="603">
        <v>73461170.93599999</v>
      </c>
      <c r="D14" s="597">
        <v>50147069.461500019</v>
      </c>
      <c r="E14" s="597">
        <v>949890.52</v>
      </c>
      <c r="F14" s="597">
        <v>63752.078100000057</v>
      </c>
      <c r="G14" s="597">
        <v>5507893.4299999997</v>
      </c>
      <c r="H14" s="597">
        <v>1084821.3500000001</v>
      </c>
      <c r="I14" s="597">
        <v>0</v>
      </c>
      <c r="J14" s="597">
        <v>70755.3</v>
      </c>
      <c r="K14" s="597">
        <v>0</v>
      </c>
      <c r="L14" s="597">
        <v>17806208.044500001</v>
      </c>
      <c r="M14" s="597">
        <v>4987.0273999999999</v>
      </c>
      <c r="N14" s="597">
        <v>1740.01</v>
      </c>
      <c r="O14" s="597">
        <v>910037.33000000007</v>
      </c>
      <c r="P14" s="597">
        <v>220999.47</v>
      </c>
      <c r="Q14" s="597">
        <v>754960.17999999993</v>
      </c>
      <c r="R14" s="597">
        <v>3966250.6119000008</v>
      </c>
      <c r="S14" s="597">
        <v>3166471.5351999998</v>
      </c>
      <c r="T14" s="597">
        <v>4549993.6399999997</v>
      </c>
      <c r="U14" s="597">
        <v>831194.24739999988</v>
      </c>
    </row>
    <row r="15" spans="1:22">
      <c r="A15" s="432">
        <v>2</v>
      </c>
      <c r="B15" s="395" t="s">
        <v>640</v>
      </c>
      <c r="C15" s="598">
        <f>SUM(C16:C21)</f>
        <v>36083730</v>
      </c>
      <c r="D15" s="598">
        <f t="shared" ref="D15:U15" si="1">SUM(D16:D21)</f>
        <v>36083730</v>
      </c>
      <c r="E15" s="598">
        <f t="shared" si="1"/>
        <v>0</v>
      </c>
      <c r="F15" s="598">
        <f t="shared" si="1"/>
        <v>0</v>
      </c>
      <c r="G15" s="598">
        <f t="shared" si="1"/>
        <v>0</v>
      </c>
      <c r="H15" s="598">
        <f t="shared" si="1"/>
        <v>0</v>
      </c>
      <c r="I15" s="598">
        <f t="shared" si="1"/>
        <v>0</v>
      </c>
      <c r="J15" s="598">
        <f t="shared" si="1"/>
        <v>0</v>
      </c>
      <c r="K15" s="598">
        <f t="shared" si="1"/>
        <v>0</v>
      </c>
      <c r="L15" s="598">
        <f t="shared" si="1"/>
        <v>0</v>
      </c>
      <c r="M15" s="598">
        <f t="shared" si="1"/>
        <v>0</v>
      </c>
      <c r="N15" s="598">
        <f t="shared" si="1"/>
        <v>0</v>
      </c>
      <c r="O15" s="598">
        <f t="shared" si="1"/>
        <v>0</v>
      </c>
      <c r="P15" s="598">
        <f t="shared" si="1"/>
        <v>0</v>
      </c>
      <c r="Q15" s="598">
        <f t="shared" si="1"/>
        <v>0</v>
      </c>
      <c r="R15" s="598">
        <f t="shared" si="1"/>
        <v>0</v>
      </c>
      <c r="S15" s="598">
        <f t="shared" si="1"/>
        <v>0</v>
      </c>
      <c r="T15" s="598">
        <f t="shared" si="1"/>
        <v>0</v>
      </c>
      <c r="U15" s="598">
        <f t="shared" si="1"/>
        <v>0</v>
      </c>
    </row>
    <row r="16" spans="1:22">
      <c r="A16" s="390">
        <v>2.1</v>
      </c>
      <c r="B16" s="413" t="s">
        <v>634</v>
      </c>
      <c r="C16" s="603">
        <v>0</v>
      </c>
      <c r="D16" s="597">
        <v>0</v>
      </c>
      <c r="E16" s="597"/>
      <c r="F16" s="597"/>
      <c r="G16" s="597"/>
      <c r="H16" s="597"/>
      <c r="I16" s="597"/>
      <c r="J16" s="597"/>
      <c r="K16" s="597"/>
      <c r="L16" s="597"/>
      <c r="M16" s="597"/>
      <c r="N16" s="597"/>
      <c r="O16" s="597"/>
      <c r="P16" s="597"/>
      <c r="Q16" s="597"/>
      <c r="R16" s="597"/>
      <c r="S16" s="597"/>
      <c r="T16" s="597"/>
      <c r="U16" s="597"/>
    </row>
    <row r="17" spans="1:21">
      <c r="A17" s="390">
        <v>2.2000000000000002</v>
      </c>
      <c r="B17" s="413" t="s">
        <v>635</v>
      </c>
      <c r="C17" s="603">
        <v>28083730</v>
      </c>
      <c r="D17" s="597">
        <v>28083730</v>
      </c>
      <c r="E17" s="597"/>
      <c r="F17" s="597"/>
      <c r="G17" s="597"/>
      <c r="H17" s="597"/>
      <c r="I17" s="597"/>
      <c r="J17" s="597"/>
      <c r="K17" s="597"/>
      <c r="L17" s="597"/>
      <c r="M17" s="597"/>
      <c r="N17" s="597"/>
      <c r="O17" s="597"/>
      <c r="P17" s="597"/>
      <c r="Q17" s="597"/>
      <c r="R17" s="597"/>
      <c r="S17" s="597"/>
      <c r="T17" s="597"/>
      <c r="U17" s="597"/>
    </row>
    <row r="18" spans="1:21">
      <c r="A18" s="390">
        <v>2.2999999999999998</v>
      </c>
      <c r="B18" s="413" t="s">
        <v>636</v>
      </c>
      <c r="C18" s="603"/>
      <c r="D18" s="597"/>
      <c r="E18" s="597"/>
      <c r="F18" s="597"/>
      <c r="G18" s="597"/>
      <c r="H18" s="597"/>
      <c r="I18" s="597"/>
      <c r="J18" s="597"/>
      <c r="K18" s="597"/>
      <c r="L18" s="597"/>
      <c r="M18" s="597"/>
      <c r="N18" s="597"/>
      <c r="O18" s="597"/>
      <c r="P18" s="597"/>
      <c r="Q18" s="597"/>
      <c r="R18" s="597"/>
      <c r="S18" s="597"/>
      <c r="T18" s="597"/>
      <c r="U18" s="597"/>
    </row>
    <row r="19" spans="1:21">
      <c r="A19" s="390">
        <v>2.4</v>
      </c>
      <c r="B19" s="413" t="s">
        <v>637</v>
      </c>
      <c r="C19" s="603"/>
      <c r="D19" s="597"/>
      <c r="E19" s="597"/>
      <c r="F19" s="597"/>
      <c r="G19" s="597"/>
      <c r="H19" s="597"/>
      <c r="I19" s="597"/>
      <c r="J19" s="597"/>
      <c r="K19" s="597"/>
      <c r="L19" s="597"/>
      <c r="M19" s="597"/>
      <c r="N19" s="597"/>
      <c r="O19" s="597"/>
      <c r="P19" s="597"/>
      <c r="Q19" s="597"/>
      <c r="R19" s="597"/>
      <c r="S19" s="597"/>
      <c r="T19" s="597"/>
      <c r="U19" s="597"/>
    </row>
    <row r="20" spans="1:21">
      <c r="A20" s="390">
        <v>2.5</v>
      </c>
      <c r="B20" s="413" t="s">
        <v>638</v>
      </c>
      <c r="C20" s="603">
        <v>8000000</v>
      </c>
      <c r="D20" s="597">
        <v>8000000</v>
      </c>
      <c r="E20" s="597">
        <v>0</v>
      </c>
      <c r="F20" s="597">
        <v>0</v>
      </c>
      <c r="G20" s="597">
        <v>0</v>
      </c>
      <c r="H20" s="597">
        <v>0</v>
      </c>
      <c r="I20" s="597">
        <v>0</v>
      </c>
      <c r="J20" s="597">
        <v>0</v>
      </c>
      <c r="K20" s="597">
        <v>0</v>
      </c>
      <c r="L20" s="597">
        <v>0</v>
      </c>
      <c r="M20" s="597">
        <v>0</v>
      </c>
      <c r="N20" s="597">
        <v>0</v>
      </c>
      <c r="O20" s="597">
        <v>0</v>
      </c>
      <c r="P20" s="597">
        <v>0</v>
      </c>
      <c r="Q20" s="597">
        <v>0</v>
      </c>
      <c r="R20" s="597">
        <v>0</v>
      </c>
      <c r="S20" s="597">
        <v>0</v>
      </c>
      <c r="T20" s="597">
        <v>0</v>
      </c>
      <c r="U20" s="597">
        <v>0</v>
      </c>
    </row>
    <row r="21" spans="1:21">
      <c r="A21" s="390">
        <v>2.6</v>
      </c>
      <c r="B21" s="413" t="s">
        <v>639</v>
      </c>
      <c r="C21" s="603"/>
      <c r="D21" s="597"/>
      <c r="E21" s="597"/>
      <c r="F21" s="597"/>
      <c r="G21" s="597"/>
      <c r="H21" s="597"/>
      <c r="I21" s="597"/>
      <c r="J21" s="597"/>
      <c r="K21" s="597"/>
      <c r="L21" s="597"/>
      <c r="M21" s="597"/>
      <c r="N21" s="597"/>
      <c r="O21" s="597"/>
      <c r="P21" s="597"/>
      <c r="Q21" s="597"/>
      <c r="R21" s="597"/>
      <c r="S21" s="597"/>
      <c r="T21" s="597"/>
      <c r="U21" s="597"/>
    </row>
    <row r="22" spans="1:21">
      <c r="A22" s="432">
        <v>3</v>
      </c>
      <c r="B22" s="395" t="s">
        <v>695</v>
      </c>
      <c r="C22" s="598">
        <f>SUM(C23:C28)</f>
        <v>82634962.237300009</v>
      </c>
      <c r="D22" s="598">
        <f t="shared" ref="D22:L22" si="2">SUM(D23:D28)</f>
        <v>47729409.810000002</v>
      </c>
      <c r="E22" s="604"/>
      <c r="F22" s="604"/>
      <c r="G22" s="598">
        <f t="shared" si="2"/>
        <v>40000</v>
      </c>
      <c r="H22" s="604"/>
      <c r="I22" s="604"/>
      <c r="J22" s="604"/>
      <c r="K22" s="604"/>
      <c r="L22" s="598">
        <f t="shared" si="2"/>
        <v>3200915.58</v>
      </c>
      <c r="M22" s="605"/>
      <c r="N22" s="605"/>
      <c r="O22" s="605"/>
      <c r="P22" s="605"/>
      <c r="Q22" s="605"/>
      <c r="R22" s="605"/>
      <c r="S22" s="605"/>
      <c r="T22" s="605"/>
      <c r="U22" s="597">
        <f t="shared" ref="U22" si="3">SUM(U23:U28)</f>
        <v>0</v>
      </c>
    </row>
    <row r="23" spans="1:21">
      <c r="A23" s="390">
        <v>3.1</v>
      </c>
      <c r="B23" s="413" t="s">
        <v>634</v>
      </c>
      <c r="C23" s="603"/>
      <c r="D23" s="597"/>
      <c r="E23" s="605"/>
      <c r="F23" s="605"/>
      <c r="G23" s="597"/>
      <c r="H23" s="605"/>
      <c r="I23" s="605"/>
      <c r="J23" s="605"/>
      <c r="K23" s="605"/>
      <c r="L23" s="597"/>
      <c r="M23" s="605"/>
      <c r="N23" s="605"/>
      <c r="O23" s="605"/>
      <c r="P23" s="605"/>
      <c r="Q23" s="605"/>
      <c r="R23" s="605"/>
      <c r="S23" s="605"/>
      <c r="T23" s="605"/>
      <c r="U23" s="597"/>
    </row>
    <row r="24" spans="1:21">
      <c r="A24" s="390">
        <v>3.2</v>
      </c>
      <c r="B24" s="413" t="s">
        <v>635</v>
      </c>
      <c r="C24" s="603"/>
      <c r="D24" s="597"/>
      <c r="E24" s="605"/>
      <c r="F24" s="605"/>
      <c r="G24" s="597"/>
      <c r="H24" s="605"/>
      <c r="I24" s="605"/>
      <c r="J24" s="605"/>
      <c r="K24" s="605"/>
      <c r="L24" s="597"/>
      <c r="M24" s="605"/>
      <c r="N24" s="605"/>
      <c r="O24" s="605"/>
      <c r="P24" s="605"/>
      <c r="Q24" s="605"/>
      <c r="R24" s="605"/>
      <c r="S24" s="605"/>
      <c r="T24" s="605"/>
      <c r="U24" s="597"/>
    </row>
    <row r="25" spans="1:21">
      <c r="A25" s="390">
        <v>3.3</v>
      </c>
      <c r="B25" s="413" t="s">
        <v>636</v>
      </c>
      <c r="C25" s="603"/>
      <c r="D25" s="597"/>
      <c r="E25" s="605"/>
      <c r="F25" s="605"/>
      <c r="G25" s="597"/>
      <c r="H25" s="605"/>
      <c r="I25" s="605"/>
      <c r="J25" s="605"/>
      <c r="K25" s="605"/>
      <c r="L25" s="597"/>
      <c r="M25" s="605"/>
      <c r="N25" s="605"/>
      <c r="O25" s="605"/>
      <c r="P25" s="605"/>
      <c r="Q25" s="605"/>
      <c r="R25" s="605"/>
      <c r="S25" s="605"/>
      <c r="T25" s="605"/>
      <c r="U25" s="597"/>
    </row>
    <row r="26" spans="1:21">
      <c r="A26" s="390">
        <v>3.4</v>
      </c>
      <c r="B26" s="413" t="s">
        <v>637</v>
      </c>
      <c r="C26" s="603">
        <v>11153534.779999999</v>
      </c>
      <c r="D26" s="597">
        <v>11113434.779999999</v>
      </c>
      <c r="E26" s="605"/>
      <c r="F26" s="605"/>
      <c r="G26" s="597">
        <v>0</v>
      </c>
      <c r="H26" s="605"/>
      <c r="I26" s="605"/>
      <c r="J26" s="605"/>
      <c r="K26" s="605"/>
      <c r="L26" s="597">
        <v>0</v>
      </c>
      <c r="M26" s="605"/>
      <c r="N26" s="605"/>
      <c r="O26" s="605"/>
      <c r="P26" s="605"/>
      <c r="Q26" s="605"/>
      <c r="R26" s="605"/>
      <c r="S26" s="605"/>
      <c r="T26" s="605"/>
      <c r="U26" s="597">
        <v>0</v>
      </c>
    </row>
    <row r="27" spans="1:21">
      <c r="A27" s="390">
        <v>3.5</v>
      </c>
      <c r="B27" s="413" t="s">
        <v>638</v>
      </c>
      <c r="C27" s="603">
        <v>67440532.88000001</v>
      </c>
      <c r="D27" s="597">
        <v>36592575.030000001</v>
      </c>
      <c r="E27" s="605"/>
      <c r="F27" s="605"/>
      <c r="G27" s="597">
        <v>40000</v>
      </c>
      <c r="H27" s="605"/>
      <c r="I27" s="605"/>
      <c r="J27" s="605"/>
      <c r="K27" s="605"/>
      <c r="L27" s="597">
        <v>3200915.58</v>
      </c>
      <c r="M27" s="605"/>
      <c r="N27" s="605"/>
      <c r="O27" s="605"/>
      <c r="P27" s="605"/>
      <c r="Q27" s="605"/>
      <c r="R27" s="605"/>
      <c r="S27" s="605"/>
      <c r="T27" s="605"/>
      <c r="U27" s="597">
        <v>0</v>
      </c>
    </row>
    <row r="28" spans="1:21">
      <c r="A28" s="390">
        <v>3.6</v>
      </c>
      <c r="B28" s="413" t="s">
        <v>639</v>
      </c>
      <c r="C28" s="603">
        <v>4040894.5772999986</v>
      </c>
      <c r="D28" s="597">
        <v>23400</v>
      </c>
      <c r="E28" s="605"/>
      <c r="F28" s="605"/>
      <c r="G28" s="597">
        <v>0</v>
      </c>
      <c r="H28" s="605"/>
      <c r="I28" s="605"/>
      <c r="J28" s="605"/>
      <c r="K28" s="605"/>
      <c r="L28" s="597">
        <v>0</v>
      </c>
      <c r="M28" s="605"/>
      <c r="N28" s="605"/>
      <c r="O28" s="605"/>
      <c r="P28" s="605"/>
      <c r="Q28" s="605"/>
      <c r="R28" s="605"/>
      <c r="S28" s="605"/>
      <c r="T28" s="605"/>
      <c r="U28" s="597">
        <v>0</v>
      </c>
    </row>
    <row r="32" spans="1:21">
      <c r="C32" s="612"/>
      <c r="D32" s="612"/>
      <c r="E32" s="612"/>
      <c r="F32" s="612"/>
      <c r="G32" s="612"/>
      <c r="H32" s="612"/>
      <c r="I32" s="612"/>
      <c r="J32" s="612"/>
      <c r="K32" s="612"/>
      <c r="L32" s="612"/>
      <c r="M32" s="612"/>
      <c r="N32" s="612"/>
      <c r="O32" s="612"/>
      <c r="P32" s="612"/>
      <c r="Q32" s="612"/>
      <c r="R32" s="612"/>
      <c r="S32" s="612"/>
      <c r="T32" s="612"/>
      <c r="U32" s="612"/>
    </row>
    <row r="33" spans="3:21">
      <c r="C33" s="612"/>
      <c r="D33" s="612"/>
      <c r="E33" s="612"/>
      <c r="F33" s="612"/>
      <c r="G33" s="612"/>
      <c r="H33" s="612"/>
      <c r="I33" s="612"/>
      <c r="J33" s="612"/>
      <c r="K33" s="612"/>
      <c r="L33" s="612"/>
      <c r="M33" s="612"/>
      <c r="N33" s="612"/>
      <c r="O33" s="612"/>
      <c r="P33" s="612"/>
      <c r="Q33" s="612"/>
      <c r="R33" s="612"/>
      <c r="S33" s="612"/>
      <c r="T33" s="612"/>
      <c r="U33" s="612"/>
    </row>
    <row r="34" spans="3:21">
      <c r="C34" s="612"/>
      <c r="D34" s="612"/>
      <c r="E34" s="612"/>
      <c r="F34" s="612"/>
      <c r="G34" s="612"/>
      <c r="H34" s="612"/>
      <c r="I34" s="612"/>
      <c r="J34" s="612"/>
      <c r="K34" s="612"/>
      <c r="L34" s="612"/>
      <c r="M34" s="612"/>
      <c r="N34" s="612"/>
      <c r="O34" s="612"/>
      <c r="P34" s="612"/>
      <c r="Q34" s="612"/>
      <c r="R34" s="612"/>
      <c r="S34" s="612"/>
      <c r="T34" s="612"/>
      <c r="U34" s="612"/>
    </row>
    <row r="35" spans="3:21">
      <c r="C35" s="612"/>
      <c r="D35" s="612"/>
      <c r="E35" s="612"/>
      <c r="F35" s="612"/>
      <c r="G35" s="612"/>
      <c r="H35" s="612"/>
      <c r="I35" s="612"/>
      <c r="J35" s="612"/>
      <c r="K35" s="612"/>
      <c r="L35" s="612"/>
      <c r="M35" s="612"/>
      <c r="N35" s="612"/>
      <c r="O35" s="612"/>
      <c r="P35" s="612"/>
      <c r="Q35" s="612"/>
      <c r="R35" s="612"/>
      <c r="S35" s="612"/>
      <c r="T35" s="612"/>
      <c r="U35" s="612"/>
    </row>
    <row r="36" spans="3:21">
      <c r="C36" s="612"/>
      <c r="D36" s="612"/>
      <c r="E36" s="612"/>
      <c r="F36" s="612"/>
      <c r="G36" s="612"/>
      <c r="H36" s="612"/>
      <c r="I36" s="612"/>
      <c r="J36" s="612"/>
      <c r="K36" s="612"/>
      <c r="L36" s="612"/>
      <c r="M36" s="612"/>
      <c r="N36" s="612"/>
      <c r="O36" s="612"/>
      <c r="P36" s="612"/>
      <c r="Q36" s="612"/>
      <c r="R36" s="612"/>
      <c r="S36" s="612"/>
      <c r="T36" s="612"/>
      <c r="U36" s="612"/>
    </row>
    <row r="37" spans="3:21">
      <c r="C37" s="612"/>
      <c r="D37" s="612"/>
      <c r="E37" s="612"/>
      <c r="F37" s="612"/>
      <c r="G37" s="612"/>
      <c r="H37" s="612"/>
      <c r="I37" s="612"/>
      <c r="J37" s="612"/>
      <c r="K37" s="612"/>
      <c r="L37" s="612"/>
      <c r="M37" s="612"/>
      <c r="N37" s="612"/>
      <c r="O37" s="612"/>
      <c r="P37" s="612"/>
      <c r="Q37" s="612"/>
      <c r="R37" s="612"/>
      <c r="S37" s="612"/>
      <c r="T37" s="612"/>
      <c r="U37" s="612"/>
    </row>
    <row r="38" spans="3:21">
      <c r="C38" s="612"/>
      <c r="D38" s="612"/>
      <c r="E38" s="612"/>
      <c r="F38" s="612"/>
      <c r="G38" s="612"/>
      <c r="H38" s="612"/>
      <c r="I38" s="612"/>
      <c r="J38" s="612"/>
      <c r="K38" s="612"/>
      <c r="L38" s="612"/>
      <c r="M38" s="612"/>
      <c r="N38" s="612"/>
      <c r="O38" s="612"/>
      <c r="P38" s="612"/>
      <c r="Q38" s="612"/>
      <c r="R38" s="612"/>
      <c r="S38" s="612"/>
      <c r="T38" s="612"/>
      <c r="U38" s="612"/>
    </row>
    <row r="39" spans="3:21">
      <c r="C39" s="612"/>
      <c r="D39" s="612"/>
      <c r="E39" s="612"/>
      <c r="F39" s="612"/>
      <c r="G39" s="612"/>
      <c r="H39" s="612"/>
      <c r="I39" s="612"/>
      <c r="J39" s="612"/>
      <c r="K39" s="612"/>
      <c r="L39" s="612"/>
      <c r="M39" s="612"/>
      <c r="N39" s="612"/>
      <c r="O39" s="612"/>
      <c r="P39" s="612"/>
      <c r="Q39" s="612"/>
      <c r="R39" s="612"/>
      <c r="S39" s="612"/>
      <c r="T39" s="612"/>
      <c r="U39" s="612"/>
    </row>
    <row r="40" spans="3:21">
      <c r="C40" s="612"/>
      <c r="D40" s="612"/>
      <c r="E40" s="612"/>
      <c r="F40" s="612"/>
      <c r="G40" s="612"/>
      <c r="H40" s="612"/>
      <c r="I40" s="612"/>
      <c r="J40" s="612"/>
      <c r="K40" s="612"/>
      <c r="L40" s="612"/>
      <c r="M40" s="612"/>
      <c r="N40" s="612"/>
      <c r="O40" s="612"/>
      <c r="P40" s="612"/>
      <c r="Q40" s="612"/>
      <c r="R40" s="612"/>
      <c r="S40" s="612"/>
      <c r="T40" s="612"/>
      <c r="U40" s="612"/>
    </row>
    <row r="41" spans="3:21">
      <c r="C41" s="612"/>
      <c r="D41" s="612"/>
      <c r="E41" s="612"/>
      <c r="F41" s="612"/>
      <c r="G41" s="612"/>
      <c r="H41" s="612"/>
      <c r="I41" s="612"/>
      <c r="J41" s="612"/>
      <c r="K41" s="612"/>
      <c r="L41" s="612"/>
      <c r="M41" s="612"/>
      <c r="N41" s="612"/>
      <c r="O41" s="612"/>
      <c r="P41" s="612"/>
      <c r="Q41" s="612"/>
      <c r="R41" s="612"/>
      <c r="S41" s="612"/>
      <c r="T41" s="612"/>
      <c r="U41" s="612"/>
    </row>
    <row r="42" spans="3:21">
      <c r="C42" s="612"/>
      <c r="D42" s="612"/>
      <c r="E42" s="612"/>
      <c r="F42" s="612"/>
      <c r="G42" s="612"/>
      <c r="H42" s="612"/>
      <c r="I42" s="612"/>
      <c r="J42" s="612"/>
      <c r="K42" s="612"/>
      <c r="L42" s="612"/>
      <c r="M42" s="612"/>
      <c r="N42" s="612"/>
      <c r="O42" s="612"/>
      <c r="P42" s="612"/>
      <c r="Q42" s="612"/>
      <c r="R42" s="612"/>
      <c r="S42" s="612"/>
      <c r="T42" s="612"/>
      <c r="U42" s="612"/>
    </row>
    <row r="43" spans="3:21">
      <c r="C43" s="612"/>
      <c r="D43" s="612"/>
      <c r="E43" s="612"/>
      <c r="F43" s="612"/>
      <c r="G43" s="612"/>
      <c r="H43" s="612"/>
      <c r="I43" s="612"/>
      <c r="J43" s="612"/>
      <c r="K43" s="612"/>
      <c r="L43" s="612"/>
      <c r="M43" s="612"/>
      <c r="N43" s="612"/>
      <c r="O43" s="612"/>
      <c r="P43" s="612"/>
      <c r="Q43" s="612"/>
      <c r="R43" s="612"/>
      <c r="S43" s="612"/>
      <c r="T43" s="612"/>
      <c r="U43" s="612"/>
    </row>
    <row r="44" spans="3:21">
      <c r="C44" s="612"/>
      <c r="D44" s="612"/>
      <c r="E44" s="612"/>
      <c r="F44" s="612"/>
      <c r="G44" s="612"/>
      <c r="H44" s="612"/>
      <c r="I44" s="612"/>
      <c r="J44" s="612"/>
      <c r="K44" s="612"/>
      <c r="L44" s="612"/>
      <c r="M44" s="612"/>
      <c r="N44" s="612"/>
      <c r="O44" s="612"/>
      <c r="P44" s="612"/>
      <c r="Q44" s="612"/>
      <c r="R44" s="612"/>
      <c r="S44" s="612"/>
      <c r="T44" s="612"/>
      <c r="U44" s="612"/>
    </row>
    <row r="45" spans="3:21">
      <c r="C45" s="612"/>
      <c r="D45" s="612"/>
      <c r="E45" s="612"/>
      <c r="F45" s="612"/>
      <c r="G45" s="612"/>
      <c r="H45" s="612"/>
      <c r="I45" s="612"/>
      <c r="J45" s="612"/>
      <c r="K45" s="612"/>
      <c r="L45" s="612"/>
      <c r="M45" s="612"/>
      <c r="N45" s="612"/>
      <c r="O45" s="612"/>
      <c r="P45" s="612"/>
      <c r="Q45" s="612"/>
      <c r="R45" s="612"/>
      <c r="S45" s="612"/>
      <c r="T45" s="612"/>
      <c r="U45" s="612"/>
    </row>
    <row r="46" spans="3:21">
      <c r="C46" s="612"/>
      <c r="D46" s="612"/>
      <c r="E46" s="612"/>
      <c r="F46" s="612"/>
      <c r="G46" s="612"/>
      <c r="H46" s="612"/>
      <c r="I46" s="612"/>
      <c r="J46" s="612"/>
      <c r="K46" s="612"/>
      <c r="L46" s="612"/>
      <c r="M46" s="612"/>
      <c r="N46" s="612"/>
      <c r="O46" s="612"/>
      <c r="P46" s="612"/>
      <c r="Q46" s="612"/>
      <c r="R46" s="612"/>
      <c r="S46" s="612"/>
      <c r="T46" s="612"/>
      <c r="U46" s="612"/>
    </row>
    <row r="47" spans="3:21">
      <c r="C47" s="612"/>
      <c r="D47" s="612"/>
      <c r="E47" s="612"/>
      <c r="F47" s="612"/>
      <c r="G47" s="612"/>
      <c r="H47" s="612"/>
      <c r="I47" s="612"/>
      <c r="J47" s="612"/>
      <c r="K47" s="612"/>
      <c r="L47" s="612"/>
      <c r="M47" s="612"/>
      <c r="N47" s="612"/>
      <c r="O47" s="612"/>
      <c r="P47" s="612"/>
      <c r="Q47" s="612"/>
      <c r="R47" s="612"/>
      <c r="S47" s="612"/>
      <c r="T47" s="612"/>
      <c r="U47" s="612"/>
    </row>
    <row r="48" spans="3:21">
      <c r="C48" s="612"/>
      <c r="D48" s="612"/>
      <c r="E48" s="612"/>
      <c r="F48" s="612"/>
      <c r="G48" s="612"/>
      <c r="H48" s="612"/>
      <c r="I48" s="612"/>
      <c r="J48" s="612"/>
      <c r="K48" s="612"/>
      <c r="L48" s="612"/>
      <c r="M48" s="612"/>
      <c r="N48" s="612"/>
      <c r="O48" s="612"/>
      <c r="P48" s="612"/>
      <c r="Q48" s="612"/>
      <c r="R48" s="612"/>
      <c r="S48" s="612"/>
      <c r="T48" s="612"/>
      <c r="U48" s="612"/>
    </row>
    <row r="49" spans="3:21">
      <c r="C49" s="612"/>
      <c r="D49" s="612"/>
      <c r="E49" s="612"/>
      <c r="F49" s="612"/>
      <c r="G49" s="612"/>
      <c r="H49" s="612"/>
      <c r="I49" s="612"/>
      <c r="J49" s="612"/>
      <c r="K49" s="612"/>
      <c r="L49" s="612"/>
      <c r="M49" s="612"/>
      <c r="N49" s="612"/>
      <c r="O49" s="612"/>
      <c r="P49" s="612"/>
      <c r="Q49" s="612"/>
      <c r="R49" s="612"/>
      <c r="S49" s="612"/>
      <c r="T49" s="612"/>
      <c r="U49" s="612"/>
    </row>
    <row r="50" spans="3:21">
      <c r="C50" s="612"/>
      <c r="D50" s="612"/>
      <c r="E50" s="612"/>
      <c r="F50" s="612"/>
      <c r="G50" s="612"/>
      <c r="H50" s="612"/>
      <c r="I50" s="612"/>
      <c r="J50" s="612"/>
      <c r="K50" s="612"/>
      <c r="L50" s="612"/>
      <c r="M50" s="612"/>
      <c r="N50" s="612"/>
      <c r="O50" s="612"/>
      <c r="P50" s="612"/>
      <c r="Q50" s="612"/>
      <c r="R50" s="612"/>
      <c r="S50" s="612"/>
      <c r="T50" s="612"/>
      <c r="U50" s="612"/>
    </row>
    <row r="51" spans="3:21">
      <c r="C51" s="612"/>
      <c r="D51" s="612"/>
      <c r="E51" s="612"/>
      <c r="F51" s="612"/>
      <c r="G51" s="612"/>
      <c r="H51" s="612"/>
      <c r="I51" s="612"/>
      <c r="J51" s="612"/>
      <c r="K51" s="612"/>
      <c r="L51" s="612"/>
      <c r="M51" s="612"/>
      <c r="N51" s="612"/>
      <c r="O51" s="612"/>
      <c r="P51" s="612"/>
      <c r="Q51" s="612"/>
      <c r="R51" s="612"/>
      <c r="S51" s="612"/>
      <c r="T51" s="612"/>
      <c r="U51" s="612"/>
    </row>
    <row r="52" spans="3:21">
      <c r="C52" s="612"/>
      <c r="D52" s="612"/>
      <c r="E52" s="612"/>
      <c r="F52" s="612"/>
      <c r="G52" s="612"/>
      <c r="H52" s="612"/>
      <c r="I52" s="612"/>
      <c r="J52" s="612"/>
      <c r="K52" s="612"/>
      <c r="L52" s="612"/>
      <c r="M52" s="612"/>
      <c r="N52" s="612"/>
      <c r="O52" s="612"/>
      <c r="P52" s="612"/>
      <c r="Q52" s="612"/>
      <c r="R52" s="612"/>
      <c r="S52" s="612"/>
      <c r="T52" s="612"/>
      <c r="U52" s="61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41"/>
  <sheetViews>
    <sheetView showGridLines="0" topLeftCell="B1" zoomScaleNormal="100" workbookViewId="0">
      <selection activeCell="B1" sqref="B1"/>
    </sheetView>
  </sheetViews>
  <sheetFormatPr defaultColWidth="9.28515625" defaultRowHeight="12.75"/>
  <cols>
    <col min="1" max="1" width="11.7109375" style="393" bestFit="1" customWidth="1"/>
    <col min="2" max="2" width="90.28515625" style="393" bestFit="1" customWidth="1"/>
    <col min="3" max="3" width="19.7109375" style="393" customWidth="1"/>
    <col min="4" max="4" width="21.140625" style="393" customWidth="1"/>
    <col min="5" max="5" width="17.140625" style="393" customWidth="1"/>
    <col min="6" max="6" width="22.28515625" style="393" customWidth="1"/>
    <col min="7" max="7" width="19.28515625" style="393" customWidth="1"/>
    <col min="8" max="8" width="17.140625" style="393" customWidth="1"/>
    <col min="9" max="14" width="22.28515625" style="393" customWidth="1"/>
    <col min="15" max="15" width="23" style="393" customWidth="1"/>
    <col min="16" max="16" width="21.7109375" style="393" bestFit="1" customWidth="1"/>
    <col min="17" max="19" width="19" style="393" bestFit="1" customWidth="1"/>
    <col min="20" max="20" width="14.7109375" style="393" customWidth="1"/>
    <col min="21" max="21" width="20" style="393" customWidth="1"/>
    <col min="22" max="16384" width="9.28515625" style="393"/>
  </cols>
  <sheetData>
    <row r="1" spans="1:21">
      <c r="A1" s="385" t="s">
        <v>30</v>
      </c>
      <c r="B1" s="393" t="str">
        <f>'1. key ratios '!B1</f>
        <v>JSC CARTU BANK</v>
      </c>
    </row>
    <row r="2" spans="1:21" ht="13.5">
      <c r="A2" s="385" t="s">
        <v>31</v>
      </c>
      <c r="B2" s="581">
        <f>'1. key ratios '!B2</f>
        <v>44926</v>
      </c>
      <c r="C2" s="418"/>
    </row>
    <row r="3" spans="1:21">
      <c r="A3" s="386" t="s">
        <v>642</v>
      </c>
    </row>
    <row r="5" spans="1:21" ht="13.5" customHeight="1">
      <c r="A5" s="736" t="s">
        <v>643</v>
      </c>
      <c r="B5" s="737"/>
      <c r="C5" s="745" t="s">
        <v>644</v>
      </c>
      <c r="D5" s="746"/>
      <c r="E5" s="746"/>
      <c r="F5" s="746"/>
      <c r="G5" s="746"/>
      <c r="H5" s="746"/>
      <c r="I5" s="746"/>
      <c r="J5" s="746"/>
      <c r="K5" s="746"/>
      <c r="L5" s="746"/>
      <c r="M5" s="746"/>
      <c r="N5" s="746"/>
      <c r="O5" s="746"/>
      <c r="P5" s="746"/>
      <c r="Q5" s="746"/>
      <c r="R5" s="746"/>
      <c r="S5" s="746"/>
      <c r="T5" s="747"/>
      <c r="U5" s="429"/>
    </row>
    <row r="6" spans="1:21">
      <c r="A6" s="738"/>
      <c r="B6" s="739"/>
      <c r="C6" s="729" t="s">
        <v>109</v>
      </c>
      <c r="D6" s="742" t="s">
        <v>645</v>
      </c>
      <c r="E6" s="742"/>
      <c r="F6" s="743"/>
      <c r="G6" s="744" t="s">
        <v>646</v>
      </c>
      <c r="H6" s="742"/>
      <c r="I6" s="742"/>
      <c r="J6" s="742"/>
      <c r="K6" s="743"/>
      <c r="L6" s="732" t="s">
        <v>647</v>
      </c>
      <c r="M6" s="733"/>
      <c r="N6" s="733"/>
      <c r="O6" s="733"/>
      <c r="P6" s="733"/>
      <c r="Q6" s="733"/>
      <c r="R6" s="733"/>
      <c r="S6" s="733"/>
      <c r="T6" s="734"/>
      <c r="U6" s="417"/>
    </row>
    <row r="7" spans="1:21">
      <c r="A7" s="740"/>
      <c r="B7" s="741"/>
      <c r="C7" s="730"/>
      <c r="E7" s="411" t="s">
        <v>620</v>
      </c>
      <c r="F7" s="423" t="s">
        <v>621</v>
      </c>
      <c r="H7" s="411" t="s">
        <v>620</v>
      </c>
      <c r="I7" s="423" t="s">
        <v>622</v>
      </c>
      <c r="J7" s="423" t="s">
        <v>623</v>
      </c>
      <c r="K7" s="423" t="s">
        <v>624</v>
      </c>
      <c r="L7" s="433"/>
      <c r="M7" s="411" t="s">
        <v>625</v>
      </c>
      <c r="N7" s="423" t="s">
        <v>623</v>
      </c>
      <c r="O7" s="423" t="s">
        <v>626</v>
      </c>
      <c r="P7" s="423" t="s">
        <v>627</v>
      </c>
      <c r="Q7" s="423" t="s">
        <v>628</v>
      </c>
      <c r="R7" s="423" t="s">
        <v>629</v>
      </c>
      <c r="S7" s="423" t="s">
        <v>630</v>
      </c>
      <c r="T7" s="431" t="s">
        <v>631</v>
      </c>
      <c r="U7" s="429"/>
    </row>
    <row r="8" spans="1:21">
      <c r="A8" s="433">
        <v>1</v>
      </c>
      <c r="B8" s="428" t="s">
        <v>633</v>
      </c>
      <c r="C8" s="516">
        <v>760270850.41290021</v>
      </c>
      <c r="D8" s="512">
        <v>514523969.31660092</v>
      </c>
      <c r="E8" s="512">
        <v>1568648.52</v>
      </c>
      <c r="F8" s="512">
        <v>77557.108999999939</v>
      </c>
      <c r="G8" s="512">
        <v>64886054.719999999</v>
      </c>
      <c r="H8" s="512">
        <v>1084821.3500000001</v>
      </c>
      <c r="I8" s="512">
        <v>6588404.5199999996</v>
      </c>
      <c r="J8" s="512">
        <v>1247586.3</v>
      </c>
      <c r="K8" s="512">
        <v>0</v>
      </c>
      <c r="L8" s="512">
        <v>180860826.37630013</v>
      </c>
      <c r="M8" s="512">
        <v>4263561.3073999994</v>
      </c>
      <c r="N8" s="512">
        <v>210212.69000000003</v>
      </c>
      <c r="O8" s="512">
        <v>2178029.4300000002</v>
      </c>
      <c r="P8" s="512">
        <v>43429658.279999986</v>
      </c>
      <c r="Q8" s="512">
        <v>6531965.0599999996</v>
      </c>
      <c r="R8" s="512">
        <v>55309121.943700001</v>
      </c>
      <c r="S8" s="512">
        <v>11693365.9352</v>
      </c>
      <c r="T8" s="512">
        <v>7618097.3499999996</v>
      </c>
    </row>
    <row r="9" spans="1:21">
      <c r="A9" s="413">
        <v>1.1000000000000001</v>
      </c>
      <c r="B9" s="413" t="s">
        <v>648</v>
      </c>
      <c r="C9" s="515">
        <v>741731582.69910014</v>
      </c>
      <c r="D9" s="512">
        <v>496014304.24909985</v>
      </c>
      <c r="E9" s="512">
        <v>1568648.52</v>
      </c>
      <c r="F9" s="512">
        <v>0</v>
      </c>
      <c r="G9" s="512">
        <v>64877071.699999996</v>
      </c>
      <c r="H9" s="512">
        <v>1084821.3500000001</v>
      </c>
      <c r="I9" s="512">
        <v>6588404.5199999996</v>
      </c>
      <c r="J9" s="512">
        <v>1247586.3</v>
      </c>
      <c r="K9" s="512">
        <v>0</v>
      </c>
      <c r="L9" s="512">
        <v>180840206.75000009</v>
      </c>
      <c r="M9" s="512">
        <v>4258574.2799999993</v>
      </c>
      <c r="N9" s="512">
        <v>208472.68000000002</v>
      </c>
      <c r="O9" s="512">
        <v>2177129.6</v>
      </c>
      <c r="P9" s="512">
        <v>43428004.29999999</v>
      </c>
      <c r="Q9" s="512">
        <v>6530545.1199999992</v>
      </c>
      <c r="R9" s="512">
        <v>55302927.769999996</v>
      </c>
      <c r="S9" s="512">
        <v>11692846.119999999</v>
      </c>
      <c r="T9" s="512">
        <v>7618097.3499999996</v>
      </c>
    </row>
    <row r="10" spans="1:21">
      <c r="A10" s="434" t="s">
        <v>14</v>
      </c>
      <c r="B10" s="434" t="s">
        <v>649</v>
      </c>
      <c r="C10" s="517">
        <v>684951082.30910027</v>
      </c>
      <c r="D10" s="512">
        <v>455361260.03909969</v>
      </c>
      <c r="E10" s="512">
        <v>1568648.52</v>
      </c>
      <c r="F10" s="512">
        <v>0</v>
      </c>
      <c r="G10" s="512">
        <v>64869338.960000001</v>
      </c>
      <c r="H10" s="512">
        <v>1084821.3500000001</v>
      </c>
      <c r="I10" s="512">
        <v>6588404.5199999996</v>
      </c>
      <c r="J10" s="512">
        <v>1247586.3</v>
      </c>
      <c r="K10" s="512">
        <v>0</v>
      </c>
      <c r="L10" s="512">
        <v>164720483.31000003</v>
      </c>
      <c r="M10" s="512">
        <v>4258574.2799999993</v>
      </c>
      <c r="N10" s="512">
        <v>208472.68000000002</v>
      </c>
      <c r="O10" s="512">
        <v>2177129.6</v>
      </c>
      <c r="P10" s="512">
        <v>43372008.43999999</v>
      </c>
      <c r="Q10" s="512">
        <v>6530545.1199999992</v>
      </c>
      <c r="R10" s="512">
        <v>53299326</v>
      </c>
      <c r="S10" s="512">
        <v>6102597.7399999993</v>
      </c>
      <c r="T10" s="512">
        <v>7552381.4399999995</v>
      </c>
    </row>
    <row r="11" spans="1:21">
      <c r="A11" s="403" t="s">
        <v>650</v>
      </c>
      <c r="B11" s="403" t="s">
        <v>651</v>
      </c>
      <c r="C11" s="518">
        <v>433362705.73000008</v>
      </c>
      <c r="D11" s="512">
        <v>312730500.70999986</v>
      </c>
      <c r="E11" s="512">
        <v>949890.52</v>
      </c>
      <c r="F11" s="512">
        <v>0</v>
      </c>
      <c r="G11" s="512">
        <v>32022171.630000003</v>
      </c>
      <c r="H11" s="512">
        <v>164351.82</v>
      </c>
      <c r="I11" s="512">
        <v>6588404.5199999996</v>
      </c>
      <c r="J11" s="512">
        <v>1247586.3</v>
      </c>
      <c r="K11" s="512">
        <v>0</v>
      </c>
      <c r="L11" s="512">
        <v>88610033.389999926</v>
      </c>
      <c r="M11" s="512">
        <v>2990428.44</v>
      </c>
      <c r="N11" s="512">
        <v>208472.68000000002</v>
      </c>
      <c r="O11" s="512">
        <v>1636729.6</v>
      </c>
      <c r="P11" s="512">
        <v>18480397.890000001</v>
      </c>
      <c r="Q11" s="512">
        <v>6525873.6599999992</v>
      </c>
      <c r="R11" s="512">
        <v>26221568.66</v>
      </c>
      <c r="S11" s="512">
        <v>4656971.7899999991</v>
      </c>
      <c r="T11" s="512">
        <v>3066128.66</v>
      </c>
    </row>
    <row r="12" spans="1:21">
      <c r="A12" s="403" t="s">
        <v>652</v>
      </c>
      <c r="B12" s="403" t="s">
        <v>653</v>
      </c>
      <c r="C12" s="518">
        <v>120144819.19999997</v>
      </c>
      <c r="D12" s="512">
        <v>77965872.269999996</v>
      </c>
      <c r="E12" s="512">
        <v>0</v>
      </c>
      <c r="F12" s="512">
        <v>0</v>
      </c>
      <c r="G12" s="512">
        <v>25864715.129999999</v>
      </c>
      <c r="H12" s="512">
        <v>0</v>
      </c>
      <c r="I12" s="512">
        <v>0</v>
      </c>
      <c r="J12" s="512">
        <v>0</v>
      </c>
      <c r="K12" s="512">
        <v>0</v>
      </c>
      <c r="L12" s="512">
        <v>16314231.800000001</v>
      </c>
      <c r="M12" s="512">
        <v>340369.91</v>
      </c>
      <c r="N12" s="512">
        <v>0</v>
      </c>
      <c r="O12" s="512">
        <v>540400</v>
      </c>
      <c r="P12" s="512">
        <v>6614410.0500000007</v>
      </c>
      <c r="Q12" s="512">
        <v>0</v>
      </c>
      <c r="R12" s="512">
        <v>1822002.05</v>
      </c>
      <c r="S12" s="512">
        <v>1013305.9500000001</v>
      </c>
      <c r="T12" s="512">
        <v>0</v>
      </c>
    </row>
    <row r="13" spans="1:21">
      <c r="A13" s="403" t="s">
        <v>654</v>
      </c>
      <c r="B13" s="403" t="s">
        <v>655</v>
      </c>
      <c r="C13" s="518">
        <v>32801563.440000005</v>
      </c>
      <c r="D13" s="512">
        <v>5717587.2999999998</v>
      </c>
      <c r="E13" s="512">
        <v>618758</v>
      </c>
      <c r="F13" s="512">
        <v>0</v>
      </c>
      <c r="G13" s="512">
        <v>920853.77</v>
      </c>
      <c r="H13" s="512">
        <v>920469.53</v>
      </c>
      <c r="I13" s="512">
        <v>0</v>
      </c>
      <c r="J13" s="512">
        <v>0</v>
      </c>
      <c r="K13" s="512">
        <v>0</v>
      </c>
      <c r="L13" s="512">
        <v>26163122.370000001</v>
      </c>
      <c r="M13" s="512">
        <v>927775.92999999993</v>
      </c>
      <c r="N13" s="512">
        <v>0</v>
      </c>
      <c r="O13" s="512">
        <v>0</v>
      </c>
      <c r="P13" s="512">
        <v>18171422.629999999</v>
      </c>
      <c r="Q13" s="512">
        <v>0</v>
      </c>
      <c r="R13" s="512">
        <v>667346.05000000005</v>
      </c>
      <c r="S13" s="512">
        <v>0</v>
      </c>
      <c r="T13" s="512">
        <v>0</v>
      </c>
    </row>
    <row r="14" spans="1:21">
      <c r="A14" s="403" t="s">
        <v>656</v>
      </c>
      <c r="B14" s="403" t="s">
        <v>657</v>
      </c>
      <c r="C14" s="518">
        <v>98641993.939099967</v>
      </c>
      <c r="D14" s="512">
        <v>58947299.759099998</v>
      </c>
      <c r="E14" s="512">
        <v>0</v>
      </c>
      <c r="F14" s="512">
        <v>0</v>
      </c>
      <c r="G14" s="512">
        <v>6061598.4300000006</v>
      </c>
      <c r="H14" s="512">
        <v>0</v>
      </c>
      <c r="I14" s="512">
        <v>0</v>
      </c>
      <c r="J14" s="512">
        <v>0</v>
      </c>
      <c r="K14" s="512">
        <v>0</v>
      </c>
      <c r="L14" s="512">
        <v>33633095.750000015</v>
      </c>
      <c r="M14" s="512">
        <v>0</v>
      </c>
      <c r="N14" s="512">
        <v>0</v>
      </c>
      <c r="O14" s="512">
        <v>0</v>
      </c>
      <c r="P14" s="512">
        <v>105777.87</v>
      </c>
      <c r="Q14" s="512">
        <v>4671.46</v>
      </c>
      <c r="R14" s="512">
        <v>24588409.239999998</v>
      </c>
      <c r="S14" s="512">
        <v>432320</v>
      </c>
      <c r="T14" s="512">
        <v>4486252.7799999993</v>
      </c>
    </row>
    <row r="15" spans="1:21">
      <c r="A15" s="404">
        <v>1.2</v>
      </c>
      <c r="B15" s="404" t="s">
        <v>658</v>
      </c>
      <c r="C15" s="515">
        <v>105320423.75091289</v>
      </c>
      <c r="D15" s="512">
        <v>9335350.6645899955</v>
      </c>
      <c r="E15" s="512">
        <v>18997.810212999997</v>
      </c>
      <c r="F15" s="512">
        <v>0</v>
      </c>
      <c r="G15" s="512">
        <v>6487707.1733640023</v>
      </c>
      <c r="H15" s="512">
        <v>108482.135958</v>
      </c>
      <c r="I15" s="512">
        <v>658840.45277199999</v>
      </c>
      <c r="J15" s="512">
        <v>124758.63015400001</v>
      </c>
      <c r="K15" s="512">
        <v>0</v>
      </c>
      <c r="L15" s="512">
        <v>89497365.91295898</v>
      </c>
      <c r="M15" s="512">
        <v>1277572.2862500001</v>
      </c>
      <c r="N15" s="512">
        <v>62541.802469999995</v>
      </c>
      <c r="O15" s="512">
        <v>653571.39751400007</v>
      </c>
      <c r="P15" s="512">
        <v>16693143.280773997</v>
      </c>
      <c r="Q15" s="512">
        <v>1959163.5384359995</v>
      </c>
      <c r="R15" s="512">
        <v>33523569.705901008</v>
      </c>
      <c r="S15" s="512">
        <v>6970010.2407319993</v>
      </c>
      <c r="T15" s="512">
        <v>3906652.3459620005</v>
      </c>
    </row>
    <row r="16" spans="1:21">
      <c r="A16" s="413">
        <v>1.3</v>
      </c>
      <c r="B16" s="404" t="s">
        <v>706</v>
      </c>
      <c r="C16" s="519"/>
      <c r="D16" s="519"/>
      <c r="E16" s="519"/>
      <c r="F16" s="519"/>
      <c r="G16" s="519"/>
      <c r="H16" s="519"/>
      <c r="I16" s="519"/>
      <c r="J16" s="519"/>
      <c r="K16" s="519"/>
      <c r="L16" s="519"/>
      <c r="M16" s="519"/>
      <c r="N16" s="519"/>
      <c r="O16" s="519"/>
      <c r="P16" s="519"/>
      <c r="Q16" s="519"/>
      <c r="R16" s="519"/>
      <c r="S16" s="519"/>
      <c r="T16" s="519"/>
    </row>
    <row r="17" spans="1:20">
      <c r="A17" s="407" t="s">
        <v>659</v>
      </c>
      <c r="B17" s="405" t="s">
        <v>660</v>
      </c>
      <c r="C17" s="520">
        <v>662926445.7763108</v>
      </c>
      <c r="D17" s="512">
        <v>440523819.93622917</v>
      </c>
      <c r="E17" s="512">
        <v>1413975.7071434581</v>
      </c>
      <c r="F17" s="512">
        <v>0</v>
      </c>
      <c r="G17" s="512">
        <v>63192830.527019992</v>
      </c>
      <c r="H17" s="512">
        <v>1084821.3500000001</v>
      </c>
      <c r="I17" s="512">
        <v>6588404.5199999996</v>
      </c>
      <c r="J17" s="512">
        <v>1247586.3</v>
      </c>
      <c r="K17" s="512">
        <v>0</v>
      </c>
      <c r="L17" s="512">
        <v>159209795.31306154</v>
      </c>
      <c r="M17" s="512">
        <v>4026655.3184775724</v>
      </c>
      <c r="N17" s="512">
        <v>208472.68000000002</v>
      </c>
      <c r="O17" s="512">
        <v>2177129.6</v>
      </c>
      <c r="P17" s="512">
        <v>43364799.52984596</v>
      </c>
      <c r="Q17" s="512">
        <v>6225308.8063403741</v>
      </c>
      <c r="R17" s="512">
        <v>46862981.292516209</v>
      </c>
      <c r="S17" s="512">
        <v>6122223.2199999997</v>
      </c>
      <c r="T17" s="512">
        <v>7468554.5699999956</v>
      </c>
    </row>
    <row r="18" spans="1:20">
      <c r="A18" s="406" t="s">
        <v>661</v>
      </c>
      <c r="B18" s="406" t="s">
        <v>662</v>
      </c>
      <c r="C18" s="521">
        <v>589570037.28783548</v>
      </c>
      <c r="D18" s="512">
        <v>378305235.63645786</v>
      </c>
      <c r="E18" s="512">
        <v>1105794.4023384142</v>
      </c>
      <c r="F18" s="512">
        <v>0</v>
      </c>
      <c r="G18" s="512">
        <v>62889983.667019986</v>
      </c>
      <c r="H18" s="512">
        <v>1084821.3500000001</v>
      </c>
      <c r="I18" s="512">
        <v>6588404.5199999996</v>
      </c>
      <c r="J18" s="512">
        <v>1247586.3</v>
      </c>
      <c r="K18" s="512">
        <v>0</v>
      </c>
      <c r="L18" s="512">
        <v>148374817.98435694</v>
      </c>
      <c r="M18" s="512">
        <v>3503896.5087127248</v>
      </c>
      <c r="N18" s="512">
        <v>208472.68000000002</v>
      </c>
      <c r="O18" s="512">
        <v>2080810.0441709021</v>
      </c>
      <c r="P18" s="512">
        <v>42151491.476826295</v>
      </c>
      <c r="Q18" s="512">
        <v>6225308.8063403741</v>
      </c>
      <c r="R18" s="512">
        <v>43526076.892516211</v>
      </c>
      <c r="S18" s="512">
        <v>6075577.7399999993</v>
      </c>
      <c r="T18" s="512">
        <v>7402838.6599999955</v>
      </c>
    </row>
    <row r="19" spans="1:20">
      <c r="A19" s="407" t="s">
        <v>663</v>
      </c>
      <c r="B19" s="407" t="s">
        <v>664</v>
      </c>
      <c r="C19" s="522">
        <v>1017595198.7486925</v>
      </c>
      <c r="D19" s="512">
        <v>838822867.86291754</v>
      </c>
      <c r="E19" s="512">
        <v>961394.81254062126</v>
      </c>
      <c r="F19" s="512">
        <v>0</v>
      </c>
      <c r="G19" s="512">
        <v>68738389.726017118</v>
      </c>
      <c r="H19" s="512">
        <v>267709.50959939795</v>
      </c>
      <c r="I19" s="512">
        <v>10747075.787029622</v>
      </c>
      <c r="J19" s="512">
        <v>1670158.6228911241</v>
      </c>
      <c r="K19" s="512">
        <v>0</v>
      </c>
      <c r="L19" s="512">
        <v>110033941.15975778</v>
      </c>
      <c r="M19" s="512">
        <v>4035016.5278537758</v>
      </c>
      <c r="N19" s="512">
        <v>1202550.7706597701</v>
      </c>
      <c r="O19" s="512">
        <v>3681544.4596779002</v>
      </c>
      <c r="P19" s="512">
        <v>17185874.629677586</v>
      </c>
      <c r="Q19" s="512">
        <v>5839073.7489029691</v>
      </c>
      <c r="R19" s="512">
        <v>23031583.126765899</v>
      </c>
      <c r="S19" s="512">
        <v>7617859.8081222866</v>
      </c>
      <c r="T19" s="512">
        <v>5720354.8868222916</v>
      </c>
    </row>
    <row r="20" spans="1:20">
      <c r="A20" s="406" t="s">
        <v>665</v>
      </c>
      <c r="B20" s="406" t="s">
        <v>662</v>
      </c>
      <c r="C20" s="521">
        <v>666386115.10039711</v>
      </c>
      <c r="D20" s="512">
        <v>516358643.61675674</v>
      </c>
      <c r="E20" s="512">
        <v>961394.81254062126</v>
      </c>
      <c r="F20" s="512">
        <v>0</v>
      </c>
      <c r="G20" s="512">
        <v>53615297.81840159</v>
      </c>
      <c r="H20" s="512">
        <v>262406.06676175876</v>
      </c>
      <c r="I20" s="512">
        <v>6145699.6223255228</v>
      </c>
      <c r="J20" s="512">
        <v>890478.71118702402</v>
      </c>
      <c r="K20" s="512">
        <v>0</v>
      </c>
      <c r="L20" s="512">
        <v>96412173.665239125</v>
      </c>
      <c r="M20" s="512">
        <v>3440294.9981581224</v>
      </c>
      <c r="N20" s="512">
        <v>1135188.4883563532</v>
      </c>
      <c r="O20" s="512">
        <v>3319231.7517718137</v>
      </c>
      <c r="P20" s="512">
        <v>14491079.954737829</v>
      </c>
      <c r="Q20" s="512">
        <v>4753141.0697363876</v>
      </c>
      <c r="R20" s="512">
        <v>20519932.351222694</v>
      </c>
      <c r="S20" s="512">
        <v>7509537.9140399992</v>
      </c>
      <c r="T20" s="512">
        <v>4707188.3333861418</v>
      </c>
    </row>
    <row r="21" spans="1:20">
      <c r="A21" s="408">
        <v>1.4</v>
      </c>
      <c r="B21" s="409" t="s">
        <v>666</v>
      </c>
      <c r="C21" s="523">
        <v>8643835.1246739998</v>
      </c>
      <c r="D21" s="512">
        <v>4394061.1850000005</v>
      </c>
      <c r="E21" s="512">
        <v>0</v>
      </c>
      <c r="F21" s="512">
        <v>0</v>
      </c>
      <c r="G21" s="512">
        <v>646317.95567400008</v>
      </c>
      <c r="H21" s="512">
        <v>0</v>
      </c>
      <c r="I21" s="512">
        <v>0</v>
      </c>
      <c r="J21" s="512">
        <v>0</v>
      </c>
      <c r="K21" s="512">
        <v>0</v>
      </c>
      <c r="L21" s="512">
        <v>3603455.9839999997</v>
      </c>
      <c r="M21" s="512">
        <v>0</v>
      </c>
      <c r="N21" s="512">
        <v>0</v>
      </c>
      <c r="O21" s="512">
        <v>0</v>
      </c>
      <c r="P21" s="512">
        <v>0</v>
      </c>
      <c r="Q21" s="512">
        <v>183614.55</v>
      </c>
      <c r="R21" s="512">
        <v>1113696.4739999999</v>
      </c>
      <c r="S21" s="512">
        <v>2304355.4500000002</v>
      </c>
      <c r="T21" s="512">
        <v>0</v>
      </c>
    </row>
    <row r="22" spans="1:20">
      <c r="A22" s="408">
        <v>1.5</v>
      </c>
      <c r="B22" s="409" t="s">
        <v>667</v>
      </c>
      <c r="C22" s="523">
        <v>0</v>
      </c>
      <c r="D22" s="512">
        <v>0</v>
      </c>
      <c r="E22" s="512">
        <v>0</v>
      </c>
      <c r="F22" s="512">
        <v>0</v>
      </c>
      <c r="G22" s="512">
        <v>0</v>
      </c>
      <c r="H22" s="512">
        <v>0</v>
      </c>
      <c r="I22" s="512">
        <v>0</v>
      </c>
      <c r="J22" s="512">
        <v>0</v>
      </c>
      <c r="K22" s="512">
        <v>0</v>
      </c>
      <c r="L22" s="512">
        <v>0</v>
      </c>
      <c r="M22" s="512">
        <v>0</v>
      </c>
      <c r="N22" s="512">
        <v>0</v>
      </c>
      <c r="O22" s="512">
        <v>0</v>
      </c>
      <c r="P22" s="512">
        <v>0</v>
      </c>
      <c r="Q22" s="512">
        <v>0</v>
      </c>
      <c r="R22" s="512">
        <v>0</v>
      </c>
      <c r="S22" s="512">
        <v>0</v>
      </c>
      <c r="T22" s="512">
        <v>0</v>
      </c>
    </row>
    <row r="27" spans="1:20">
      <c r="C27" s="612"/>
      <c r="D27" s="612"/>
      <c r="E27" s="612"/>
      <c r="F27" s="612"/>
      <c r="G27" s="612"/>
      <c r="H27" s="612"/>
      <c r="I27" s="612"/>
      <c r="J27" s="612"/>
      <c r="K27" s="612"/>
      <c r="L27" s="612"/>
      <c r="M27" s="612"/>
      <c r="N27" s="612"/>
      <c r="O27" s="612"/>
      <c r="P27" s="612"/>
      <c r="Q27" s="612"/>
      <c r="R27" s="612"/>
      <c r="S27" s="612"/>
      <c r="T27" s="612"/>
    </row>
    <row r="28" spans="1:20">
      <c r="C28" s="612"/>
      <c r="D28" s="612"/>
      <c r="E28" s="612"/>
      <c r="F28" s="612"/>
      <c r="G28" s="612"/>
      <c r="H28" s="612"/>
      <c r="I28" s="612"/>
      <c r="J28" s="612"/>
      <c r="K28" s="612"/>
      <c r="L28" s="612"/>
      <c r="M28" s="612"/>
      <c r="N28" s="612"/>
      <c r="O28" s="612"/>
      <c r="P28" s="612"/>
      <c r="Q28" s="612"/>
      <c r="R28" s="612"/>
      <c r="S28" s="612"/>
      <c r="T28" s="612"/>
    </row>
    <row r="29" spans="1:20">
      <c r="C29" s="612"/>
      <c r="D29" s="612"/>
      <c r="E29" s="612"/>
      <c r="F29" s="612"/>
      <c r="G29" s="612"/>
      <c r="H29" s="612"/>
      <c r="I29" s="612"/>
      <c r="J29" s="612"/>
      <c r="K29" s="612"/>
      <c r="L29" s="612"/>
      <c r="M29" s="612"/>
      <c r="N29" s="612"/>
      <c r="O29" s="612"/>
      <c r="P29" s="612"/>
      <c r="Q29" s="612"/>
      <c r="R29" s="612"/>
      <c r="S29" s="612"/>
      <c r="T29" s="612"/>
    </row>
    <row r="30" spans="1:20">
      <c r="C30" s="612"/>
      <c r="D30" s="612"/>
      <c r="E30" s="612"/>
      <c r="F30" s="612"/>
      <c r="G30" s="612"/>
      <c r="H30" s="612"/>
      <c r="I30" s="612"/>
      <c r="J30" s="612"/>
      <c r="K30" s="612"/>
      <c r="L30" s="612"/>
      <c r="M30" s="612"/>
      <c r="N30" s="612"/>
      <c r="O30" s="612"/>
      <c r="P30" s="612"/>
      <c r="Q30" s="612"/>
      <c r="R30" s="612"/>
      <c r="S30" s="612"/>
      <c r="T30" s="612"/>
    </row>
    <row r="31" spans="1:20">
      <c r="C31" s="612"/>
      <c r="D31" s="612"/>
      <c r="E31" s="612"/>
      <c r="F31" s="612"/>
      <c r="G31" s="612"/>
      <c r="H31" s="612"/>
      <c r="I31" s="612"/>
      <c r="J31" s="612"/>
      <c r="K31" s="612"/>
      <c r="L31" s="612"/>
      <c r="M31" s="612"/>
      <c r="N31" s="612"/>
      <c r="O31" s="612"/>
      <c r="P31" s="612"/>
      <c r="Q31" s="612"/>
      <c r="R31" s="612"/>
      <c r="S31" s="612"/>
      <c r="T31" s="612"/>
    </row>
    <row r="32" spans="1:20">
      <c r="C32" s="612"/>
      <c r="D32" s="612"/>
      <c r="E32" s="612"/>
      <c r="F32" s="612"/>
      <c r="G32" s="612"/>
      <c r="H32" s="612"/>
      <c r="I32" s="612"/>
      <c r="J32" s="612"/>
      <c r="K32" s="612"/>
      <c r="L32" s="612"/>
      <c r="M32" s="612"/>
      <c r="N32" s="612"/>
      <c r="O32" s="612"/>
      <c r="P32" s="612"/>
      <c r="Q32" s="612"/>
      <c r="R32" s="612"/>
      <c r="S32" s="612"/>
      <c r="T32" s="612"/>
    </row>
    <row r="33" spans="3:20">
      <c r="C33" s="612"/>
      <c r="D33" s="612"/>
      <c r="E33" s="612"/>
      <c r="F33" s="612"/>
      <c r="G33" s="612"/>
      <c r="H33" s="612"/>
      <c r="I33" s="612"/>
      <c r="J33" s="612"/>
      <c r="K33" s="612"/>
      <c r="L33" s="612"/>
      <c r="M33" s="612"/>
      <c r="N33" s="612"/>
      <c r="O33" s="612"/>
      <c r="P33" s="612"/>
      <c r="Q33" s="612"/>
      <c r="R33" s="612"/>
      <c r="S33" s="612"/>
      <c r="T33" s="612"/>
    </row>
    <row r="34" spans="3:20">
      <c r="C34" s="612"/>
      <c r="D34" s="612"/>
      <c r="E34" s="612"/>
      <c r="F34" s="612"/>
      <c r="G34" s="612"/>
      <c r="H34" s="612"/>
      <c r="I34" s="612"/>
      <c r="J34" s="612"/>
      <c r="K34" s="612"/>
      <c r="L34" s="612"/>
      <c r="M34" s="612"/>
      <c r="N34" s="612"/>
      <c r="O34" s="612"/>
      <c r="P34" s="612"/>
      <c r="Q34" s="612"/>
      <c r="R34" s="612"/>
      <c r="S34" s="612"/>
      <c r="T34" s="612"/>
    </row>
    <row r="35" spans="3:20">
      <c r="C35" s="612"/>
      <c r="D35" s="612"/>
      <c r="E35" s="612"/>
      <c r="F35" s="612"/>
      <c r="G35" s="612"/>
      <c r="H35" s="612"/>
      <c r="I35" s="612"/>
      <c r="J35" s="612"/>
      <c r="K35" s="612"/>
      <c r="L35" s="612"/>
      <c r="M35" s="612"/>
      <c r="N35" s="612"/>
      <c r="O35" s="612"/>
      <c r="P35" s="612"/>
      <c r="Q35" s="612"/>
      <c r="R35" s="612"/>
      <c r="S35" s="612"/>
      <c r="T35" s="612"/>
    </row>
    <row r="36" spans="3:20">
      <c r="C36" s="612"/>
      <c r="D36" s="612"/>
      <c r="E36" s="612"/>
      <c r="F36" s="612"/>
      <c r="G36" s="612"/>
      <c r="H36" s="612"/>
      <c r="I36" s="612"/>
      <c r="J36" s="612"/>
      <c r="K36" s="612"/>
      <c r="L36" s="612"/>
      <c r="M36" s="612"/>
      <c r="N36" s="612"/>
      <c r="O36" s="612"/>
      <c r="P36" s="612"/>
      <c r="Q36" s="612"/>
      <c r="R36" s="612"/>
      <c r="S36" s="612"/>
      <c r="T36" s="612"/>
    </row>
    <row r="37" spans="3:20">
      <c r="C37" s="612"/>
      <c r="D37" s="612"/>
      <c r="E37" s="612"/>
      <c r="F37" s="612"/>
      <c r="G37" s="612"/>
      <c r="H37" s="612"/>
      <c r="I37" s="612"/>
      <c r="J37" s="612"/>
      <c r="K37" s="612"/>
      <c r="L37" s="612"/>
      <c r="M37" s="612"/>
      <c r="N37" s="612"/>
      <c r="O37" s="612"/>
      <c r="P37" s="612"/>
      <c r="Q37" s="612"/>
      <c r="R37" s="612"/>
      <c r="S37" s="612"/>
      <c r="T37" s="612"/>
    </row>
    <row r="38" spans="3:20">
      <c r="C38" s="612"/>
      <c r="D38" s="612"/>
      <c r="E38" s="612"/>
      <c r="F38" s="612"/>
      <c r="G38" s="612"/>
      <c r="H38" s="612"/>
      <c r="I38" s="612"/>
      <c r="J38" s="612"/>
      <c r="K38" s="612"/>
      <c r="L38" s="612"/>
      <c r="M38" s="612"/>
      <c r="N38" s="612"/>
      <c r="O38" s="612"/>
      <c r="P38" s="612"/>
      <c r="Q38" s="612"/>
      <c r="R38" s="612"/>
      <c r="S38" s="612"/>
      <c r="T38" s="612"/>
    </row>
    <row r="39" spans="3:20">
      <c r="C39" s="612"/>
      <c r="D39" s="612"/>
      <c r="E39" s="612"/>
      <c r="F39" s="612"/>
      <c r="G39" s="612"/>
      <c r="H39" s="612"/>
      <c r="I39" s="612"/>
      <c r="J39" s="612"/>
      <c r="K39" s="612"/>
      <c r="L39" s="612"/>
      <c r="M39" s="612"/>
      <c r="N39" s="612"/>
      <c r="O39" s="612"/>
      <c r="P39" s="612"/>
      <c r="Q39" s="612"/>
      <c r="R39" s="612"/>
      <c r="S39" s="612"/>
      <c r="T39" s="612"/>
    </row>
    <row r="40" spans="3:20">
      <c r="C40" s="612"/>
      <c r="D40" s="612"/>
      <c r="E40" s="612"/>
      <c r="F40" s="612"/>
      <c r="G40" s="612"/>
      <c r="H40" s="612"/>
      <c r="I40" s="612"/>
      <c r="J40" s="612"/>
      <c r="K40" s="612"/>
      <c r="L40" s="612"/>
      <c r="M40" s="612"/>
      <c r="N40" s="612"/>
      <c r="O40" s="612"/>
      <c r="P40" s="612"/>
      <c r="Q40" s="612"/>
      <c r="R40" s="612"/>
      <c r="S40" s="612"/>
      <c r="T40" s="612"/>
    </row>
    <row r="41" spans="3:20">
      <c r="C41" s="612"/>
      <c r="D41" s="612"/>
      <c r="E41" s="612"/>
      <c r="F41" s="612"/>
      <c r="G41" s="612"/>
      <c r="H41" s="612"/>
      <c r="I41" s="612"/>
      <c r="J41" s="612"/>
      <c r="K41" s="612"/>
      <c r="L41" s="612"/>
      <c r="M41" s="612"/>
      <c r="N41" s="612"/>
      <c r="O41" s="612"/>
      <c r="P41" s="612"/>
      <c r="Q41" s="612"/>
      <c r="R41" s="612"/>
      <c r="S41" s="612"/>
      <c r="T41" s="61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62"/>
  <sheetViews>
    <sheetView showGridLines="0" zoomScaleNormal="100" workbookViewId="0"/>
  </sheetViews>
  <sheetFormatPr defaultColWidth="9.28515625" defaultRowHeight="12.75"/>
  <cols>
    <col min="1" max="1" width="11.7109375" style="393" bestFit="1" customWidth="1"/>
    <col min="2" max="2" width="93.42578125" style="393" customWidth="1"/>
    <col min="3" max="3" width="14.7109375" style="393" customWidth="1"/>
    <col min="4" max="5" width="11.42578125" style="393" customWidth="1"/>
    <col min="6" max="7" width="11.42578125" style="429" customWidth="1"/>
    <col min="8" max="9" width="11.42578125" style="393" customWidth="1"/>
    <col min="10" max="14" width="11.42578125" style="429" customWidth="1"/>
    <col min="15" max="15" width="18.7109375" style="393" bestFit="1" customWidth="1"/>
    <col min="16" max="16384" width="9.28515625" style="393"/>
  </cols>
  <sheetData>
    <row r="1" spans="1:15">
      <c r="A1" s="385" t="s">
        <v>30</v>
      </c>
      <c r="B1" s="393" t="str">
        <f>'1. key ratios '!B1</f>
        <v>JSC CARTU BANK</v>
      </c>
      <c r="F1" s="393"/>
      <c r="G1" s="393"/>
      <c r="J1" s="393"/>
      <c r="K1" s="393"/>
      <c r="L1" s="393"/>
      <c r="M1" s="393"/>
      <c r="N1" s="393"/>
    </row>
    <row r="2" spans="1:15" ht="13.5">
      <c r="A2" s="385" t="s">
        <v>31</v>
      </c>
      <c r="B2" s="581">
        <f>'1. key ratios '!B2</f>
        <v>44926</v>
      </c>
      <c r="F2" s="393"/>
      <c r="G2" s="393"/>
      <c r="J2" s="393"/>
      <c r="K2" s="393"/>
      <c r="L2" s="393"/>
      <c r="M2" s="393"/>
      <c r="N2" s="393"/>
    </row>
    <row r="3" spans="1:15">
      <c r="A3" s="386" t="s">
        <v>668</v>
      </c>
      <c r="F3" s="393"/>
      <c r="G3" s="393"/>
      <c r="J3" s="393"/>
      <c r="K3" s="393"/>
      <c r="L3" s="393"/>
      <c r="M3" s="393"/>
      <c r="N3" s="393"/>
    </row>
    <row r="4" spans="1:15">
      <c r="F4" s="393"/>
      <c r="G4" s="393"/>
      <c r="J4" s="393"/>
      <c r="K4" s="393"/>
      <c r="L4" s="393"/>
      <c r="M4" s="393"/>
      <c r="N4" s="393"/>
    </row>
    <row r="5" spans="1:15" ht="46.5" customHeight="1">
      <c r="A5" s="703" t="s">
        <v>694</v>
      </c>
      <c r="B5" s="704"/>
      <c r="C5" s="748" t="s">
        <v>669</v>
      </c>
      <c r="D5" s="749"/>
      <c r="E5" s="749"/>
      <c r="F5" s="749"/>
      <c r="G5" s="749"/>
      <c r="H5" s="750"/>
      <c r="I5" s="748" t="s">
        <v>670</v>
      </c>
      <c r="J5" s="751"/>
      <c r="K5" s="751"/>
      <c r="L5" s="751"/>
      <c r="M5" s="751"/>
      <c r="N5" s="752"/>
      <c r="O5" s="753" t="s">
        <v>671</v>
      </c>
    </row>
    <row r="6" spans="1:15" ht="75" customHeight="1">
      <c r="A6" s="707"/>
      <c r="B6" s="708"/>
      <c r="C6" s="410"/>
      <c r="D6" s="411" t="s">
        <v>672</v>
      </c>
      <c r="E6" s="411" t="s">
        <v>673</v>
      </c>
      <c r="F6" s="411" t="s">
        <v>674</v>
      </c>
      <c r="G6" s="411" t="s">
        <v>675</v>
      </c>
      <c r="H6" s="411" t="s">
        <v>676</v>
      </c>
      <c r="I6" s="416"/>
      <c r="J6" s="411" t="s">
        <v>672</v>
      </c>
      <c r="K6" s="411" t="s">
        <v>673</v>
      </c>
      <c r="L6" s="411" t="s">
        <v>674</v>
      </c>
      <c r="M6" s="411" t="s">
        <v>675</v>
      </c>
      <c r="N6" s="411" t="s">
        <v>676</v>
      </c>
      <c r="O6" s="754"/>
    </row>
    <row r="7" spans="1:15">
      <c r="A7" s="390">
        <v>1</v>
      </c>
      <c r="B7" s="394" t="s">
        <v>697</v>
      </c>
      <c r="C7" s="524">
        <v>8422691.0700000022</v>
      </c>
      <c r="D7" s="512">
        <v>8153125.5600000015</v>
      </c>
      <c r="E7" s="512">
        <v>18070.719999999998</v>
      </c>
      <c r="F7" s="525">
        <v>251494.78999999998</v>
      </c>
      <c r="G7" s="525">
        <v>0</v>
      </c>
      <c r="H7" s="512">
        <v>0</v>
      </c>
      <c r="I7" s="512">
        <v>240318.02020099995</v>
      </c>
      <c r="J7" s="525">
        <v>163062.51101499994</v>
      </c>
      <c r="K7" s="525">
        <v>1807.0719999999999</v>
      </c>
      <c r="L7" s="525">
        <v>75448.437185999996</v>
      </c>
      <c r="M7" s="525">
        <v>0</v>
      </c>
      <c r="N7" s="525">
        <v>0</v>
      </c>
      <c r="O7" s="512">
        <v>0</v>
      </c>
    </row>
    <row r="8" spans="1:15">
      <c r="A8" s="390">
        <v>2</v>
      </c>
      <c r="B8" s="394" t="s">
        <v>567</v>
      </c>
      <c r="C8" s="524">
        <v>3228944.7220000001</v>
      </c>
      <c r="D8" s="512">
        <v>2838135.7820000001</v>
      </c>
      <c r="E8" s="512">
        <v>91706.3</v>
      </c>
      <c r="F8" s="525">
        <v>299102.63999999996</v>
      </c>
      <c r="G8" s="525">
        <v>0</v>
      </c>
      <c r="H8" s="512">
        <v>0</v>
      </c>
      <c r="I8" s="512">
        <v>155664.13741299999</v>
      </c>
      <c r="J8" s="525">
        <v>56762.715504999993</v>
      </c>
      <c r="K8" s="525">
        <v>9170.6301540000004</v>
      </c>
      <c r="L8" s="525">
        <v>89730.791754000005</v>
      </c>
      <c r="M8" s="525">
        <v>0</v>
      </c>
      <c r="N8" s="525">
        <v>0</v>
      </c>
      <c r="O8" s="512">
        <v>0</v>
      </c>
    </row>
    <row r="9" spans="1:15">
      <c r="A9" s="390">
        <v>3</v>
      </c>
      <c r="B9" s="394" t="s">
        <v>568</v>
      </c>
      <c r="C9" s="524">
        <v>0</v>
      </c>
      <c r="D9" s="512">
        <v>0</v>
      </c>
      <c r="E9" s="512">
        <v>0</v>
      </c>
      <c r="F9" s="526">
        <v>0</v>
      </c>
      <c r="G9" s="526">
        <v>0</v>
      </c>
      <c r="H9" s="512">
        <v>0</v>
      </c>
      <c r="I9" s="512">
        <v>0</v>
      </c>
      <c r="J9" s="526">
        <v>0</v>
      </c>
      <c r="K9" s="526">
        <v>0</v>
      </c>
      <c r="L9" s="526">
        <v>0</v>
      </c>
      <c r="M9" s="526">
        <v>0</v>
      </c>
      <c r="N9" s="526">
        <v>0</v>
      </c>
      <c r="O9" s="512">
        <v>0</v>
      </c>
    </row>
    <row r="10" spans="1:15">
      <c r="A10" s="390">
        <v>4</v>
      </c>
      <c r="B10" s="394" t="s">
        <v>698</v>
      </c>
      <c r="C10" s="524">
        <v>67750473.319999993</v>
      </c>
      <c r="D10" s="512">
        <v>20663149.93</v>
      </c>
      <c r="E10" s="512">
        <v>10454922.82</v>
      </c>
      <c r="F10" s="526">
        <v>16911776.82</v>
      </c>
      <c r="G10" s="526">
        <v>19536467.969999999</v>
      </c>
      <c r="H10" s="512">
        <v>184155.78</v>
      </c>
      <c r="I10" s="512">
        <v>16361742.708135005</v>
      </c>
      <c r="J10" s="526">
        <v>413262.99878299993</v>
      </c>
      <c r="K10" s="526">
        <v>1045492.2826479999</v>
      </c>
      <c r="L10" s="526">
        <v>5073533.0471999999</v>
      </c>
      <c r="M10" s="526">
        <v>9645298.5967839994</v>
      </c>
      <c r="N10" s="526">
        <v>184155.78271999999</v>
      </c>
      <c r="O10" s="512">
        <v>0</v>
      </c>
    </row>
    <row r="11" spans="1:15">
      <c r="A11" s="390">
        <v>5</v>
      </c>
      <c r="B11" s="394" t="s">
        <v>569</v>
      </c>
      <c r="C11" s="524">
        <v>73413360.609999985</v>
      </c>
      <c r="D11" s="512">
        <v>35631236.510000005</v>
      </c>
      <c r="E11" s="512">
        <v>23990238.320000004</v>
      </c>
      <c r="F11" s="526">
        <v>326327.18</v>
      </c>
      <c r="G11" s="526">
        <v>24454.05</v>
      </c>
      <c r="H11" s="512">
        <v>13441104.549999999</v>
      </c>
      <c r="I11" s="512">
        <v>12529202.825745003</v>
      </c>
      <c r="J11" s="526">
        <v>712624.73022699985</v>
      </c>
      <c r="K11" s="526">
        <v>2399023.8314660005</v>
      </c>
      <c r="L11" s="526">
        <v>97898.15400000001</v>
      </c>
      <c r="M11" s="526">
        <v>12227.025</v>
      </c>
      <c r="N11" s="526">
        <v>9307429.0850520004</v>
      </c>
      <c r="O11" s="512">
        <v>0</v>
      </c>
    </row>
    <row r="12" spans="1:15">
      <c r="A12" s="390">
        <v>6</v>
      </c>
      <c r="B12" s="394" t="s">
        <v>570</v>
      </c>
      <c r="C12" s="524">
        <v>44783101.419999987</v>
      </c>
      <c r="D12" s="512">
        <v>42753322.009999983</v>
      </c>
      <c r="E12" s="512">
        <v>0</v>
      </c>
      <c r="F12" s="526">
        <v>2029779.41</v>
      </c>
      <c r="G12" s="526">
        <v>0</v>
      </c>
      <c r="H12" s="512">
        <v>0</v>
      </c>
      <c r="I12" s="512">
        <v>1464000.2657129997</v>
      </c>
      <c r="J12" s="526">
        <v>855066.44049299986</v>
      </c>
      <c r="K12" s="526">
        <v>0</v>
      </c>
      <c r="L12" s="526">
        <v>608933.82522</v>
      </c>
      <c r="M12" s="526">
        <v>0</v>
      </c>
      <c r="N12" s="526">
        <v>0</v>
      </c>
      <c r="O12" s="512">
        <v>0</v>
      </c>
    </row>
    <row r="13" spans="1:15">
      <c r="A13" s="390">
        <v>7</v>
      </c>
      <c r="B13" s="394" t="s">
        <v>571</v>
      </c>
      <c r="C13" s="524">
        <v>13602093.660000004</v>
      </c>
      <c r="D13" s="512">
        <v>5463110.1400000015</v>
      </c>
      <c r="E13" s="512">
        <v>2583708.12</v>
      </c>
      <c r="F13" s="526">
        <v>574897.46</v>
      </c>
      <c r="G13" s="526">
        <v>4980377.9399999995</v>
      </c>
      <c r="H13" s="512">
        <v>0</v>
      </c>
      <c r="I13" s="512">
        <v>3030291.2240720009</v>
      </c>
      <c r="J13" s="526">
        <v>109262.202832</v>
      </c>
      <c r="K13" s="526">
        <v>258370.81199999998</v>
      </c>
      <c r="L13" s="526">
        <v>172469.23943999998</v>
      </c>
      <c r="M13" s="526">
        <v>2490188.9698000001</v>
      </c>
      <c r="N13" s="526">
        <v>0</v>
      </c>
      <c r="O13" s="512">
        <v>0</v>
      </c>
    </row>
    <row r="14" spans="1:15">
      <c r="A14" s="390">
        <v>8</v>
      </c>
      <c r="B14" s="394" t="s">
        <v>572</v>
      </c>
      <c r="C14" s="524">
        <v>17594356.370000001</v>
      </c>
      <c r="D14" s="512">
        <v>4352750.59</v>
      </c>
      <c r="E14" s="512">
        <v>0</v>
      </c>
      <c r="F14" s="526">
        <v>13241605.779999999</v>
      </c>
      <c r="G14" s="526">
        <v>0</v>
      </c>
      <c r="H14" s="512">
        <v>0</v>
      </c>
      <c r="I14" s="512">
        <v>4058116.721646999</v>
      </c>
      <c r="J14" s="526">
        <v>85634.989561000009</v>
      </c>
      <c r="K14" s="526">
        <v>0</v>
      </c>
      <c r="L14" s="526">
        <v>3972481.7320859996</v>
      </c>
      <c r="M14" s="526">
        <v>0</v>
      </c>
      <c r="N14" s="526">
        <v>0</v>
      </c>
      <c r="O14" s="512">
        <v>0</v>
      </c>
    </row>
    <row r="15" spans="1:15">
      <c r="A15" s="390">
        <v>9</v>
      </c>
      <c r="B15" s="394" t="s">
        <v>573</v>
      </c>
      <c r="C15" s="524">
        <v>130790846.29000004</v>
      </c>
      <c r="D15" s="512">
        <v>91854921.599999979</v>
      </c>
      <c r="E15" s="512">
        <v>7681688.629999999</v>
      </c>
      <c r="F15" s="526">
        <v>5402398.8700000001</v>
      </c>
      <c r="G15" s="526">
        <v>2003601.77</v>
      </c>
      <c r="H15" s="512">
        <v>23848235.420000002</v>
      </c>
      <c r="I15" s="512">
        <v>22729025.254801996</v>
      </c>
      <c r="J15" s="526">
        <v>1837098.4326619999</v>
      </c>
      <c r="K15" s="526">
        <v>768168.86243600002</v>
      </c>
      <c r="L15" s="526">
        <v>1620719.6607539998</v>
      </c>
      <c r="M15" s="526">
        <v>1001800.88295</v>
      </c>
      <c r="N15" s="526">
        <v>17501237.416000001</v>
      </c>
      <c r="O15" s="512">
        <v>0</v>
      </c>
    </row>
    <row r="16" spans="1:15">
      <c r="A16" s="390">
        <v>10</v>
      </c>
      <c r="B16" s="394" t="s">
        <v>574</v>
      </c>
      <c r="C16" s="524">
        <v>1983795.4000000001</v>
      </c>
      <c r="D16" s="512">
        <v>1951451.87</v>
      </c>
      <c r="E16" s="512">
        <v>0</v>
      </c>
      <c r="F16" s="526">
        <v>32343.530000000002</v>
      </c>
      <c r="G16" s="526">
        <v>0</v>
      </c>
      <c r="H16" s="512">
        <v>0</v>
      </c>
      <c r="I16" s="512">
        <v>48732.097671000003</v>
      </c>
      <c r="J16" s="526">
        <v>39029.037339000002</v>
      </c>
      <c r="K16" s="526">
        <v>0</v>
      </c>
      <c r="L16" s="526">
        <v>9703.0603320000009</v>
      </c>
      <c r="M16" s="526">
        <v>0</v>
      </c>
      <c r="N16" s="526">
        <v>0</v>
      </c>
      <c r="O16" s="512">
        <v>0</v>
      </c>
    </row>
    <row r="17" spans="1:15">
      <c r="A17" s="390">
        <v>11</v>
      </c>
      <c r="B17" s="394" t="s">
        <v>575</v>
      </c>
      <c r="C17" s="524">
        <v>916346.27</v>
      </c>
      <c r="D17" s="512">
        <v>916346.27</v>
      </c>
      <c r="E17" s="512">
        <v>0</v>
      </c>
      <c r="F17" s="526">
        <v>0</v>
      </c>
      <c r="G17" s="526">
        <v>0</v>
      </c>
      <c r="H17" s="512">
        <v>0</v>
      </c>
      <c r="I17" s="512">
        <v>18326.925357</v>
      </c>
      <c r="J17" s="526">
        <v>18326.925357</v>
      </c>
      <c r="K17" s="526">
        <v>0</v>
      </c>
      <c r="L17" s="526">
        <v>0</v>
      </c>
      <c r="M17" s="526">
        <v>0</v>
      </c>
      <c r="N17" s="526">
        <v>0</v>
      </c>
      <c r="O17" s="512">
        <v>0</v>
      </c>
    </row>
    <row r="18" spans="1:15">
      <c r="A18" s="390">
        <v>12</v>
      </c>
      <c r="B18" s="394" t="s">
        <v>576</v>
      </c>
      <c r="C18" s="524">
        <v>28709152.170000002</v>
      </c>
      <c r="D18" s="512">
        <v>6802252.1899999995</v>
      </c>
      <c r="E18" s="512">
        <v>0</v>
      </c>
      <c r="F18" s="526">
        <v>20654570.649999999</v>
      </c>
      <c r="G18" s="526">
        <v>1252329.33</v>
      </c>
      <c r="H18" s="512">
        <v>0</v>
      </c>
      <c r="I18" s="512">
        <v>6958580.9093489992</v>
      </c>
      <c r="J18" s="526">
        <v>136045.04374499997</v>
      </c>
      <c r="K18" s="526">
        <v>0</v>
      </c>
      <c r="L18" s="526">
        <v>6196371.1972439988</v>
      </c>
      <c r="M18" s="526">
        <v>626164.66836000001</v>
      </c>
      <c r="N18" s="526">
        <v>0</v>
      </c>
      <c r="O18" s="512">
        <v>0</v>
      </c>
    </row>
    <row r="19" spans="1:15">
      <c r="A19" s="390">
        <v>13</v>
      </c>
      <c r="B19" s="394" t="s">
        <v>577</v>
      </c>
      <c r="C19" s="524">
        <v>13129260.690000001</v>
      </c>
      <c r="D19" s="512">
        <v>9485458.4700000007</v>
      </c>
      <c r="E19" s="512">
        <v>18016.38</v>
      </c>
      <c r="F19" s="526">
        <v>3625785.84</v>
      </c>
      <c r="G19" s="526">
        <v>0</v>
      </c>
      <c r="H19" s="512">
        <v>0</v>
      </c>
      <c r="I19" s="512">
        <v>1266871.400898</v>
      </c>
      <c r="J19" s="526">
        <v>177334.00940399995</v>
      </c>
      <c r="K19" s="526">
        <v>1801.6379999999999</v>
      </c>
      <c r="L19" s="526">
        <v>1087735.7534940001</v>
      </c>
      <c r="M19" s="526">
        <v>0</v>
      </c>
      <c r="N19" s="526">
        <v>0</v>
      </c>
      <c r="O19" s="512">
        <v>0</v>
      </c>
    </row>
    <row r="20" spans="1:15">
      <c r="A20" s="390">
        <v>14</v>
      </c>
      <c r="B20" s="394" t="s">
        <v>578</v>
      </c>
      <c r="C20" s="524">
        <v>48960155.800000027</v>
      </c>
      <c r="D20" s="512">
        <v>29128374.700000003</v>
      </c>
      <c r="E20" s="512">
        <v>3274690.5</v>
      </c>
      <c r="F20" s="526">
        <v>10821649.26</v>
      </c>
      <c r="G20" s="526">
        <v>4654432.1000000006</v>
      </c>
      <c r="H20" s="512">
        <v>1081009.24</v>
      </c>
      <c r="I20" s="512">
        <v>7141444.1420909986</v>
      </c>
      <c r="J20" s="526">
        <v>546252.61413</v>
      </c>
      <c r="K20" s="526">
        <v>327469.05079000001</v>
      </c>
      <c r="L20" s="526">
        <v>3246494.7817410002</v>
      </c>
      <c r="M20" s="526">
        <v>2264521.2254140005</v>
      </c>
      <c r="N20" s="526">
        <v>756706.47001599998</v>
      </c>
      <c r="O20" s="512">
        <v>0</v>
      </c>
    </row>
    <row r="21" spans="1:15">
      <c r="A21" s="390">
        <v>15</v>
      </c>
      <c r="B21" s="394" t="s">
        <v>579</v>
      </c>
      <c r="C21" s="524">
        <v>504459.64</v>
      </c>
      <c r="D21" s="512">
        <v>28679.19</v>
      </c>
      <c r="E21" s="512">
        <v>136615.44</v>
      </c>
      <c r="F21" s="526">
        <v>339165.01</v>
      </c>
      <c r="G21" s="526">
        <v>0</v>
      </c>
      <c r="H21" s="512">
        <v>0</v>
      </c>
      <c r="I21" s="512">
        <v>115984.63098</v>
      </c>
      <c r="J21" s="526">
        <v>573.5838</v>
      </c>
      <c r="K21" s="526">
        <v>13661.544372</v>
      </c>
      <c r="L21" s="526">
        <v>101749.502808</v>
      </c>
      <c r="M21" s="526">
        <v>0</v>
      </c>
      <c r="N21" s="526">
        <v>0</v>
      </c>
      <c r="O21" s="512">
        <v>0</v>
      </c>
    </row>
    <row r="22" spans="1:15">
      <c r="A22" s="390">
        <v>16</v>
      </c>
      <c r="B22" s="394" t="s">
        <v>580</v>
      </c>
      <c r="C22" s="524">
        <v>47695982.390000001</v>
      </c>
      <c r="D22" s="512">
        <v>47632241.530000001</v>
      </c>
      <c r="E22" s="512">
        <v>0</v>
      </c>
      <c r="F22" s="526">
        <v>0</v>
      </c>
      <c r="G22" s="526">
        <v>63740.86</v>
      </c>
      <c r="H22" s="512">
        <v>0</v>
      </c>
      <c r="I22" s="512">
        <v>984515.25841900008</v>
      </c>
      <c r="J22" s="526">
        <v>952644.83066900005</v>
      </c>
      <c r="K22" s="526">
        <v>0</v>
      </c>
      <c r="L22" s="526">
        <v>0</v>
      </c>
      <c r="M22" s="526">
        <v>31870.427749999999</v>
      </c>
      <c r="N22" s="526">
        <v>0</v>
      </c>
      <c r="O22" s="512">
        <v>0</v>
      </c>
    </row>
    <row r="23" spans="1:15">
      <c r="A23" s="390">
        <v>17</v>
      </c>
      <c r="B23" s="394" t="s">
        <v>701</v>
      </c>
      <c r="C23" s="524">
        <v>19617760.800000001</v>
      </c>
      <c r="D23" s="512">
        <v>17162335.670000002</v>
      </c>
      <c r="E23" s="512">
        <v>2455425.13</v>
      </c>
      <c r="F23" s="526">
        <v>0</v>
      </c>
      <c r="G23" s="526">
        <v>0</v>
      </c>
      <c r="H23" s="512">
        <v>0</v>
      </c>
      <c r="I23" s="512">
        <v>588789.22610900004</v>
      </c>
      <c r="J23" s="526">
        <v>343246.71310899995</v>
      </c>
      <c r="K23" s="526">
        <v>245542.51300000001</v>
      </c>
      <c r="L23" s="526">
        <v>0</v>
      </c>
      <c r="M23" s="526">
        <v>0</v>
      </c>
      <c r="N23" s="526">
        <v>0</v>
      </c>
      <c r="O23" s="512">
        <v>0</v>
      </c>
    </row>
    <row r="24" spans="1:15">
      <c r="A24" s="390">
        <v>18</v>
      </c>
      <c r="B24" s="394" t="s">
        <v>581</v>
      </c>
      <c r="C24" s="524">
        <v>3068655.7299999995</v>
      </c>
      <c r="D24" s="512">
        <v>1258315.73</v>
      </c>
      <c r="E24" s="512">
        <v>0</v>
      </c>
      <c r="F24" s="526">
        <v>0</v>
      </c>
      <c r="G24" s="526">
        <v>0</v>
      </c>
      <c r="H24" s="512">
        <v>1810340</v>
      </c>
      <c r="I24" s="512">
        <v>1292404.314517</v>
      </c>
      <c r="J24" s="526">
        <v>25166.314516999999</v>
      </c>
      <c r="K24" s="526">
        <v>0</v>
      </c>
      <c r="L24" s="526">
        <v>0</v>
      </c>
      <c r="M24" s="526">
        <v>0</v>
      </c>
      <c r="N24" s="526">
        <v>1267238</v>
      </c>
      <c r="O24" s="512">
        <v>0</v>
      </c>
    </row>
    <row r="25" spans="1:15">
      <c r="A25" s="390">
        <v>19</v>
      </c>
      <c r="B25" s="394" t="s">
        <v>582</v>
      </c>
      <c r="C25" s="524">
        <v>16119879.73</v>
      </c>
      <c r="D25" s="512">
        <v>14135716.530000001</v>
      </c>
      <c r="E25" s="512">
        <v>1984163.2</v>
      </c>
      <c r="F25" s="526">
        <v>0</v>
      </c>
      <c r="G25" s="526">
        <v>0</v>
      </c>
      <c r="H25" s="512">
        <v>0</v>
      </c>
      <c r="I25" s="512">
        <v>481130.65079500002</v>
      </c>
      <c r="J25" s="526">
        <v>282714.33083300001</v>
      </c>
      <c r="K25" s="526">
        <v>198416.31996200001</v>
      </c>
      <c r="L25" s="526">
        <v>0</v>
      </c>
      <c r="M25" s="526">
        <v>0</v>
      </c>
      <c r="N25" s="526">
        <v>0</v>
      </c>
      <c r="O25" s="512">
        <v>0</v>
      </c>
    </row>
    <row r="26" spans="1:15">
      <c r="A26" s="390">
        <v>20</v>
      </c>
      <c r="B26" s="394" t="s">
        <v>700</v>
      </c>
      <c r="C26" s="524">
        <v>35901875.810000032</v>
      </c>
      <c r="D26" s="512">
        <v>35901875.810000032</v>
      </c>
      <c r="E26" s="512">
        <v>0</v>
      </c>
      <c r="F26" s="526">
        <v>0</v>
      </c>
      <c r="G26" s="526">
        <v>0</v>
      </c>
      <c r="H26" s="512">
        <v>0</v>
      </c>
      <c r="I26" s="512">
        <v>718037.51674500026</v>
      </c>
      <c r="J26" s="526">
        <v>718037.51674500026</v>
      </c>
      <c r="K26" s="526">
        <v>0</v>
      </c>
      <c r="L26" s="526">
        <v>0</v>
      </c>
      <c r="M26" s="526">
        <v>0</v>
      </c>
      <c r="N26" s="526">
        <v>0</v>
      </c>
      <c r="O26" s="512">
        <v>0</v>
      </c>
    </row>
    <row r="27" spans="1:15">
      <c r="A27" s="390">
        <v>21</v>
      </c>
      <c r="B27" s="394" t="s">
        <v>583</v>
      </c>
      <c r="C27" s="524">
        <v>1390215.1441000002</v>
      </c>
      <c r="D27" s="512">
        <v>1390215.1441000002</v>
      </c>
      <c r="E27" s="512">
        <v>0</v>
      </c>
      <c r="F27" s="526">
        <v>0</v>
      </c>
      <c r="G27" s="526">
        <v>0</v>
      </c>
      <c r="H27" s="512">
        <v>0</v>
      </c>
      <c r="I27" s="512">
        <v>27804.303102999998</v>
      </c>
      <c r="J27" s="526">
        <v>27804.303102999998</v>
      </c>
      <c r="K27" s="526">
        <v>0</v>
      </c>
      <c r="L27" s="526">
        <v>0</v>
      </c>
      <c r="M27" s="526">
        <v>0</v>
      </c>
      <c r="N27" s="526">
        <v>0</v>
      </c>
      <c r="O27" s="512">
        <v>0</v>
      </c>
    </row>
    <row r="28" spans="1:15">
      <c r="A28" s="390">
        <v>22</v>
      </c>
      <c r="B28" s="394" t="s">
        <v>584</v>
      </c>
      <c r="C28" s="524">
        <v>37882262.912</v>
      </c>
      <c r="D28" s="512">
        <v>29172876.301999997</v>
      </c>
      <c r="E28" s="512">
        <v>0</v>
      </c>
      <c r="F28" s="526">
        <v>439014.99</v>
      </c>
      <c r="G28" s="526">
        <v>143429.62</v>
      </c>
      <c r="H28" s="512">
        <v>8126942</v>
      </c>
      <c r="I28" s="512">
        <v>8342678.5914190002</v>
      </c>
      <c r="J28" s="526">
        <v>12317.286085</v>
      </c>
      <c r="K28" s="526">
        <v>0</v>
      </c>
      <c r="L28" s="526">
        <v>131704.49657399999</v>
      </c>
      <c r="M28" s="526">
        <v>71714.80876</v>
      </c>
      <c r="N28" s="526">
        <v>8126942</v>
      </c>
      <c r="O28" s="512">
        <v>0</v>
      </c>
    </row>
    <row r="29" spans="1:15">
      <c r="A29" s="390">
        <v>23</v>
      </c>
      <c r="B29" s="394" t="s">
        <v>585</v>
      </c>
      <c r="C29" s="524">
        <v>67359621.289999977</v>
      </c>
      <c r="D29" s="512">
        <v>58175582.519999996</v>
      </c>
      <c r="E29" s="512">
        <v>775425.67</v>
      </c>
      <c r="F29" s="526">
        <v>2572993.79</v>
      </c>
      <c r="G29" s="526">
        <v>590128.67999999993</v>
      </c>
      <c r="H29" s="512">
        <v>5245490.63</v>
      </c>
      <c r="I29" s="512">
        <v>5455311.0782980034</v>
      </c>
      <c r="J29" s="526">
        <v>1163511.6506479997</v>
      </c>
      <c r="K29" s="526">
        <v>77542.567253999994</v>
      </c>
      <c r="L29" s="526">
        <v>771898.13885999995</v>
      </c>
      <c r="M29" s="526">
        <v>295064.3444</v>
      </c>
      <c r="N29" s="526">
        <v>3147294.377136</v>
      </c>
      <c r="O29" s="512">
        <v>0</v>
      </c>
    </row>
    <row r="30" spans="1:15">
      <c r="A30" s="390">
        <v>24</v>
      </c>
      <c r="B30" s="394" t="s">
        <v>699</v>
      </c>
      <c r="C30" s="524">
        <v>43706034.400000021</v>
      </c>
      <c r="D30" s="512">
        <v>22641766.490000002</v>
      </c>
      <c r="E30" s="512">
        <v>10210372.66</v>
      </c>
      <c r="F30" s="526">
        <v>2615995.29</v>
      </c>
      <c r="G30" s="526">
        <v>550912.1</v>
      </c>
      <c r="H30" s="512">
        <v>7686987.8600000003</v>
      </c>
      <c r="I30" s="512">
        <v>7700680.2421310022</v>
      </c>
      <c r="J30" s="526">
        <v>452835.329883</v>
      </c>
      <c r="K30" s="526">
        <v>1021037.2671560001</v>
      </c>
      <c r="L30" s="526">
        <v>784798.58723400009</v>
      </c>
      <c r="M30" s="526">
        <v>275456.05199000001</v>
      </c>
      <c r="N30" s="526">
        <v>5166553.005868</v>
      </c>
      <c r="O30" s="512">
        <v>0</v>
      </c>
    </row>
    <row r="31" spans="1:15">
      <c r="A31" s="390">
        <v>25</v>
      </c>
      <c r="B31" s="394" t="s">
        <v>586</v>
      </c>
      <c r="C31" s="524">
        <v>32740620.381600019</v>
      </c>
      <c r="D31" s="512">
        <v>26048897.017900016</v>
      </c>
      <c r="E31" s="512">
        <v>1211010.8299999998</v>
      </c>
      <c r="F31" s="526">
        <v>1339463.3118999999</v>
      </c>
      <c r="G31" s="526">
        <v>1432749.6</v>
      </c>
      <c r="H31" s="512">
        <v>2708499.6217999994</v>
      </c>
      <c r="I31" s="512">
        <v>3882714.5311310031</v>
      </c>
      <c r="J31" s="526">
        <v>476623.51954099972</v>
      </c>
      <c r="K31" s="526">
        <v>121101.083908</v>
      </c>
      <c r="L31" s="526">
        <v>401838.99317399989</v>
      </c>
      <c r="M31" s="526">
        <v>716374.79761999997</v>
      </c>
      <c r="N31" s="526">
        <v>2166776.1368879997</v>
      </c>
      <c r="O31" s="512">
        <v>0</v>
      </c>
    </row>
    <row r="32" spans="1:15">
      <c r="A32" s="390">
        <v>26</v>
      </c>
      <c r="B32" s="394" t="s">
        <v>696</v>
      </c>
      <c r="C32" s="524">
        <v>998904.39320000028</v>
      </c>
      <c r="D32" s="512">
        <v>981831.76060000039</v>
      </c>
      <c r="E32" s="512">
        <v>0</v>
      </c>
      <c r="F32" s="526">
        <v>2030.7452000000001</v>
      </c>
      <c r="G32" s="526">
        <v>903.42000000000007</v>
      </c>
      <c r="H32" s="512">
        <v>14138.4674</v>
      </c>
      <c r="I32" s="512">
        <v>34836.036171999956</v>
      </c>
      <c r="J32" s="526">
        <v>19636.635212000008</v>
      </c>
      <c r="K32" s="526">
        <v>0</v>
      </c>
      <c r="L32" s="526">
        <v>609.22355999999991</v>
      </c>
      <c r="M32" s="526">
        <v>451.71000000000004</v>
      </c>
      <c r="N32" s="526">
        <v>14138.4674</v>
      </c>
      <c r="O32" s="512">
        <v>0</v>
      </c>
    </row>
    <row r="33" spans="1:15">
      <c r="A33" s="390">
        <v>27</v>
      </c>
      <c r="B33" s="412" t="s">
        <v>109</v>
      </c>
      <c r="C33" s="527">
        <f>SUM(C7:C32)</f>
        <v>760270850.41290009</v>
      </c>
      <c r="D33" s="512">
        <f t="shared" ref="D33:N33" si="0">SUM(D7:D32)</f>
        <v>514523969.31660008</v>
      </c>
      <c r="E33" s="512">
        <f t="shared" si="0"/>
        <v>64886054.719999999</v>
      </c>
      <c r="F33" s="526">
        <f t="shared" si="0"/>
        <v>81480395.367100015</v>
      </c>
      <c r="G33" s="526">
        <f t="shared" si="0"/>
        <v>35233527.440000005</v>
      </c>
      <c r="H33" s="512">
        <f t="shared" si="0"/>
        <v>64146903.569200002</v>
      </c>
      <c r="I33" s="512">
        <f t="shared" si="0"/>
        <v>105627203.01291302</v>
      </c>
      <c r="J33" s="526">
        <f t="shared" si="0"/>
        <v>9624874.6651979983</v>
      </c>
      <c r="K33" s="526">
        <f t="shared" si="0"/>
        <v>6488605.4751460021</v>
      </c>
      <c r="L33" s="526">
        <f t="shared" si="0"/>
        <v>24444118.622661002</v>
      </c>
      <c r="M33" s="526">
        <f t="shared" si="0"/>
        <v>17431133.508828003</v>
      </c>
      <c r="N33" s="526">
        <f t="shared" si="0"/>
        <v>47638470.741079994</v>
      </c>
      <c r="O33" s="512">
        <v>4668181.54</v>
      </c>
    </row>
    <row r="35" spans="1:15">
      <c r="B35" s="427"/>
      <c r="C35" s="427"/>
    </row>
    <row r="36" spans="1:15">
      <c r="C36" s="612"/>
      <c r="D36" s="612"/>
      <c r="E36" s="612"/>
      <c r="F36" s="612"/>
      <c r="G36" s="612"/>
      <c r="H36" s="612"/>
      <c r="I36" s="612"/>
      <c r="J36" s="612"/>
      <c r="K36" s="612"/>
      <c r="L36" s="612"/>
      <c r="M36" s="612"/>
      <c r="N36" s="612"/>
      <c r="O36" s="612"/>
    </row>
    <row r="37" spans="1:15">
      <c r="C37" s="612"/>
      <c r="D37" s="612"/>
      <c r="E37" s="612"/>
      <c r="F37" s="612"/>
      <c r="G37" s="612"/>
      <c r="H37" s="612"/>
      <c r="I37" s="612"/>
      <c r="J37" s="612"/>
      <c r="K37" s="612"/>
      <c r="L37" s="612"/>
      <c r="M37" s="612"/>
      <c r="N37" s="612"/>
      <c r="O37" s="612"/>
    </row>
    <row r="38" spans="1:15">
      <c r="C38" s="612"/>
      <c r="D38" s="612"/>
      <c r="E38" s="612"/>
      <c r="F38" s="612"/>
      <c r="G38" s="612"/>
      <c r="H38" s="612"/>
      <c r="I38" s="612"/>
      <c r="J38" s="612"/>
      <c r="K38" s="612"/>
      <c r="L38" s="612"/>
      <c r="M38" s="612"/>
      <c r="N38" s="612"/>
      <c r="O38" s="612"/>
    </row>
    <row r="39" spans="1:15">
      <c r="C39" s="612"/>
      <c r="D39" s="612"/>
      <c r="E39" s="612"/>
      <c r="F39" s="612"/>
      <c r="G39" s="612"/>
      <c r="H39" s="612"/>
      <c r="I39" s="612"/>
      <c r="J39" s="612"/>
      <c r="K39" s="612"/>
      <c r="L39" s="612"/>
      <c r="M39" s="612"/>
      <c r="N39" s="612"/>
      <c r="O39" s="612"/>
    </row>
    <row r="40" spans="1:15">
      <c r="C40" s="612"/>
      <c r="D40" s="612"/>
      <c r="E40" s="612"/>
      <c r="F40" s="612"/>
      <c r="G40" s="612"/>
      <c r="H40" s="612"/>
      <c r="I40" s="612"/>
      <c r="J40" s="612"/>
      <c r="K40" s="612"/>
      <c r="L40" s="612"/>
      <c r="M40" s="612"/>
      <c r="N40" s="612"/>
      <c r="O40" s="612"/>
    </row>
    <row r="41" spans="1:15">
      <c r="A41" s="424"/>
      <c r="B41" s="424"/>
      <c r="C41" s="612"/>
      <c r="D41" s="612"/>
      <c r="E41" s="612"/>
      <c r="F41" s="612"/>
      <c r="G41" s="612"/>
      <c r="H41" s="612"/>
      <c r="I41" s="612"/>
      <c r="J41" s="612"/>
      <c r="K41" s="612"/>
      <c r="L41" s="612"/>
      <c r="M41" s="612"/>
      <c r="N41" s="612"/>
      <c r="O41" s="612"/>
    </row>
    <row r="42" spans="1:15">
      <c r="A42" s="424"/>
      <c r="B42" s="424"/>
      <c r="C42" s="612"/>
      <c r="D42" s="612"/>
      <c r="E42" s="612"/>
      <c r="F42" s="612"/>
      <c r="G42" s="612"/>
      <c r="H42" s="612"/>
      <c r="I42" s="612"/>
      <c r="J42" s="612"/>
      <c r="K42" s="612"/>
      <c r="L42" s="612"/>
      <c r="M42" s="612"/>
      <c r="N42" s="612"/>
      <c r="O42" s="612"/>
    </row>
    <row r="43" spans="1:15">
      <c r="C43" s="612"/>
      <c r="D43" s="612"/>
      <c r="E43" s="612"/>
      <c r="F43" s="612"/>
      <c r="G43" s="612"/>
      <c r="H43" s="612"/>
      <c r="I43" s="612"/>
      <c r="J43" s="612"/>
      <c r="K43" s="612"/>
      <c r="L43" s="612"/>
      <c r="M43" s="612"/>
      <c r="N43" s="612"/>
      <c r="O43" s="612"/>
    </row>
    <row r="44" spans="1:15">
      <c r="C44" s="612"/>
      <c r="D44" s="612"/>
      <c r="E44" s="612"/>
      <c r="F44" s="612"/>
      <c r="G44" s="612"/>
      <c r="H44" s="612"/>
      <c r="I44" s="612"/>
      <c r="J44" s="612"/>
      <c r="K44" s="612"/>
      <c r="L44" s="612"/>
      <c r="M44" s="612"/>
      <c r="N44" s="612"/>
      <c r="O44" s="612"/>
    </row>
    <row r="45" spans="1:15">
      <c r="C45" s="612"/>
      <c r="D45" s="612"/>
      <c r="E45" s="612"/>
      <c r="F45" s="612"/>
      <c r="G45" s="612"/>
      <c r="H45" s="612"/>
      <c r="I45" s="612"/>
      <c r="J45" s="612"/>
      <c r="K45" s="612"/>
      <c r="L45" s="612"/>
      <c r="M45" s="612"/>
      <c r="N45" s="612"/>
      <c r="O45" s="612"/>
    </row>
    <row r="46" spans="1:15">
      <c r="C46" s="612"/>
      <c r="D46" s="612"/>
      <c r="E46" s="612"/>
      <c r="F46" s="612"/>
      <c r="G46" s="612"/>
      <c r="H46" s="612"/>
      <c r="I46" s="612"/>
      <c r="J46" s="612"/>
      <c r="K46" s="612"/>
      <c r="L46" s="612"/>
      <c r="M46" s="612"/>
      <c r="N46" s="612"/>
      <c r="O46" s="612"/>
    </row>
    <row r="47" spans="1:15">
      <c r="C47" s="612"/>
      <c r="D47" s="612"/>
      <c r="E47" s="612"/>
      <c r="F47" s="612"/>
      <c r="G47" s="612"/>
      <c r="H47" s="612"/>
      <c r="I47" s="612"/>
      <c r="J47" s="612"/>
      <c r="K47" s="612"/>
      <c r="L47" s="612"/>
      <c r="M47" s="612"/>
      <c r="N47" s="612"/>
      <c r="O47" s="612"/>
    </row>
    <row r="48" spans="1:15">
      <c r="C48" s="612"/>
      <c r="D48" s="612"/>
      <c r="E48" s="612"/>
      <c r="F48" s="612"/>
      <c r="G48" s="612"/>
      <c r="H48" s="612"/>
      <c r="I48" s="612"/>
      <c r="J48" s="612"/>
      <c r="K48" s="612"/>
      <c r="L48" s="612"/>
      <c r="M48" s="612"/>
      <c r="N48" s="612"/>
      <c r="O48" s="612"/>
    </row>
    <row r="49" spans="3:15">
      <c r="C49" s="612"/>
      <c r="D49" s="612"/>
      <c r="E49" s="612"/>
      <c r="F49" s="612"/>
      <c r="G49" s="612"/>
      <c r="H49" s="612"/>
      <c r="I49" s="612"/>
      <c r="J49" s="612"/>
      <c r="K49" s="612"/>
      <c r="L49" s="612"/>
      <c r="M49" s="612"/>
      <c r="N49" s="612"/>
      <c r="O49" s="612"/>
    </row>
    <row r="50" spans="3:15">
      <c r="C50" s="612"/>
      <c r="D50" s="612"/>
      <c r="E50" s="612"/>
      <c r="F50" s="612"/>
      <c r="G50" s="612"/>
      <c r="H50" s="612"/>
      <c r="I50" s="612"/>
      <c r="J50" s="612"/>
      <c r="K50" s="612"/>
      <c r="L50" s="612"/>
      <c r="M50" s="612"/>
      <c r="N50" s="612"/>
      <c r="O50" s="612"/>
    </row>
    <row r="51" spans="3:15">
      <c r="C51" s="612"/>
      <c r="D51" s="612"/>
      <c r="E51" s="612"/>
      <c r="F51" s="612"/>
      <c r="G51" s="612"/>
      <c r="H51" s="612"/>
      <c r="I51" s="612"/>
      <c r="J51" s="612"/>
      <c r="K51" s="612"/>
      <c r="L51" s="612"/>
      <c r="M51" s="612"/>
      <c r="N51" s="612"/>
      <c r="O51" s="612"/>
    </row>
    <row r="52" spans="3:15">
      <c r="C52" s="612"/>
      <c r="D52" s="612"/>
      <c r="E52" s="612"/>
      <c r="F52" s="612"/>
      <c r="G52" s="612"/>
      <c r="H52" s="612"/>
      <c r="I52" s="612"/>
      <c r="J52" s="612"/>
      <c r="K52" s="612"/>
      <c r="L52" s="612"/>
      <c r="M52" s="612"/>
      <c r="N52" s="612"/>
      <c r="O52" s="612"/>
    </row>
    <row r="53" spans="3:15">
      <c r="C53" s="612"/>
      <c r="D53" s="612"/>
      <c r="E53" s="612"/>
      <c r="F53" s="612"/>
      <c r="G53" s="612"/>
      <c r="H53" s="612"/>
      <c r="I53" s="612"/>
      <c r="J53" s="612"/>
      <c r="K53" s="612"/>
      <c r="L53" s="612"/>
      <c r="M53" s="612"/>
      <c r="N53" s="612"/>
      <c r="O53" s="612"/>
    </row>
    <row r="54" spans="3:15">
      <c r="C54" s="612"/>
      <c r="D54" s="612"/>
      <c r="E54" s="612"/>
      <c r="F54" s="612"/>
      <c r="G54" s="612"/>
      <c r="H54" s="612"/>
      <c r="I54" s="612"/>
      <c r="J54" s="612"/>
      <c r="K54" s="612"/>
      <c r="L54" s="612"/>
      <c r="M54" s="612"/>
      <c r="N54" s="612"/>
      <c r="O54" s="612"/>
    </row>
    <row r="55" spans="3:15">
      <c r="C55" s="612"/>
      <c r="D55" s="612"/>
      <c r="E55" s="612"/>
      <c r="F55" s="612"/>
      <c r="G55" s="612"/>
      <c r="H55" s="612"/>
      <c r="I55" s="612"/>
      <c r="J55" s="612"/>
      <c r="K55" s="612"/>
      <c r="L55" s="612"/>
      <c r="M55" s="612"/>
      <c r="N55" s="612"/>
      <c r="O55" s="612"/>
    </row>
    <row r="56" spans="3:15">
      <c r="C56" s="612"/>
      <c r="D56" s="612"/>
      <c r="E56" s="612"/>
      <c r="F56" s="612"/>
      <c r="G56" s="612"/>
      <c r="H56" s="612"/>
      <c r="I56" s="612"/>
      <c r="J56" s="612"/>
      <c r="K56" s="612"/>
      <c r="L56" s="612"/>
      <c r="M56" s="612"/>
      <c r="N56" s="612"/>
      <c r="O56" s="612"/>
    </row>
    <row r="57" spans="3:15">
      <c r="C57" s="612"/>
      <c r="D57" s="612"/>
      <c r="E57" s="612"/>
      <c r="F57" s="612"/>
      <c r="G57" s="612"/>
      <c r="H57" s="612"/>
      <c r="I57" s="612"/>
      <c r="J57" s="612"/>
      <c r="K57" s="612"/>
      <c r="L57" s="612"/>
      <c r="M57" s="612"/>
      <c r="N57" s="612"/>
      <c r="O57" s="612"/>
    </row>
    <row r="58" spans="3:15">
      <c r="C58" s="612"/>
      <c r="D58" s="612"/>
      <c r="E58" s="612"/>
      <c r="F58" s="612"/>
      <c r="G58" s="612"/>
      <c r="H58" s="612"/>
      <c r="I58" s="612"/>
      <c r="J58" s="612"/>
      <c r="K58" s="612"/>
      <c r="L58" s="612"/>
      <c r="M58" s="612"/>
      <c r="N58" s="612"/>
      <c r="O58" s="612"/>
    </row>
    <row r="59" spans="3:15">
      <c r="C59" s="612"/>
      <c r="D59" s="612"/>
      <c r="E59" s="612"/>
      <c r="F59" s="612"/>
      <c r="G59" s="612"/>
      <c r="H59" s="612"/>
      <c r="I59" s="612"/>
      <c r="J59" s="612"/>
      <c r="K59" s="612"/>
      <c r="L59" s="612"/>
      <c r="M59" s="612"/>
      <c r="N59" s="612"/>
      <c r="O59" s="612"/>
    </row>
    <row r="60" spans="3:15">
      <c r="C60" s="612"/>
      <c r="D60" s="612"/>
      <c r="E60" s="612"/>
      <c r="F60" s="612"/>
      <c r="G60" s="612"/>
      <c r="H60" s="612"/>
      <c r="I60" s="612"/>
      <c r="J60" s="612"/>
      <c r="K60" s="612"/>
      <c r="L60" s="612"/>
      <c r="M60" s="612"/>
      <c r="N60" s="612"/>
      <c r="O60" s="612"/>
    </row>
    <row r="61" spans="3:15">
      <c r="C61" s="612"/>
      <c r="D61" s="612"/>
      <c r="E61" s="612"/>
      <c r="F61" s="612"/>
      <c r="G61" s="612"/>
      <c r="H61" s="612"/>
      <c r="I61" s="612"/>
      <c r="J61" s="612"/>
      <c r="K61" s="612"/>
      <c r="L61" s="612"/>
      <c r="M61" s="612"/>
      <c r="N61" s="612"/>
      <c r="O61" s="612"/>
    </row>
    <row r="62" spans="3:15">
      <c r="C62" s="612"/>
      <c r="D62" s="612"/>
      <c r="E62" s="612"/>
      <c r="F62" s="612"/>
      <c r="G62" s="612"/>
      <c r="H62" s="612"/>
      <c r="I62" s="612"/>
      <c r="J62" s="612"/>
      <c r="K62" s="612"/>
      <c r="L62" s="612"/>
      <c r="M62" s="612"/>
      <c r="N62" s="612"/>
      <c r="O62" s="61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0"/>
  <sheetViews>
    <sheetView showGridLines="0" zoomScaleNormal="100" workbookViewId="0"/>
  </sheetViews>
  <sheetFormatPr defaultColWidth="8.7109375" defaultRowHeight="12"/>
  <cols>
    <col min="1" max="1" width="11.7109375" style="435" bestFit="1" customWidth="1"/>
    <col min="2" max="2" width="80.28515625" style="435" customWidth="1"/>
    <col min="3" max="3" width="17.28515625" style="435" bestFit="1" customWidth="1"/>
    <col min="4" max="5" width="22.28515625" style="435" bestFit="1" customWidth="1"/>
    <col min="6" max="6" width="20.28515625" style="435" bestFit="1" customWidth="1"/>
    <col min="7" max="7" width="20.85546875" style="435" bestFit="1" customWidth="1"/>
    <col min="8" max="8" width="23.28515625" style="435" bestFit="1" customWidth="1"/>
    <col min="9" max="9" width="22.28515625" style="435" customWidth="1"/>
    <col min="10" max="10" width="19.28515625" style="435" bestFit="1" customWidth="1"/>
    <col min="11" max="11" width="17.7109375" style="435" bestFit="1" customWidth="1"/>
    <col min="12" max="16384" width="8.7109375" style="435"/>
  </cols>
  <sheetData>
    <row r="1" spans="1:11" s="393" customFormat="1" ht="12.75">
      <c r="A1" s="385" t="s">
        <v>30</v>
      </c>
      <c r="B1" s="393" t="str">
        <f>'1. key ratios '!B1</f>
        <v>JSC CARTU BANK</v>
      </c>
    </row>
    <row r="2" spans="1:11" s="393" customFormat="1" ht="13.5">
      <c r="A2" s="385" t="s">
        <v>31</v>
      </c>
      <c r="B2" s="581">
        <f>'1. key ratios '!B2</f>
        <v>44926</v>
      </c>
    </row>
    <row r="3" spans="1:11" s="393" customFormat="1" ht="12.75">
      <c r="A3" s="386" t="s">
        <v>677</v>
      </c>
    </row>
    <row r="4" spans="1:11">
      <c r="C4" s="436" t="s">
        <v>0</v>
      </c>
      <c r="D4" s="436" t="s">
        <v>1</v>
      </c>
      <c r="E4" s="436" t="s">
        <v>2</v>
      </c>
      <c r="F4" s="436" t="s">
        <v>3</v>
      </c>
      <c r="G4" s="436" t="s">
        <v>4</v>
      </c>
      <c r="H4" s="436" t="s">
        <v>5</v>
      </c>
      <c r="I4" s="436" t="s">
        <v>8</v>
      </c>
      <c r="J4" s="436" t="s">
        <v>9</v>
      </c>
      <c r="K4" s="436" t="s">
        <v>10</v>
      </c>
    </row>
    <row r="5" spans="1:11" ht="105" customHeight="1">
      <c r="A5" s="755" t="s">
        <v>678</v>
      </c>
      <c r="B5" s="756"/>
      <c r="C5" s="415" t="s">
        <v>679</v>
      </c>
      <c r="D5" s="415" t="s">
        <v>680</v>
      </c>
      <c r="E5" s="415" t="s">
        <v>681</v>
      </c>
      <c r="F5" s="437" t="s">
        <v>682</v>
      </c>
      <c r="G5" s="415" t="s">
        <v>683</v>
      </c>
      <c r="H5" s="415" t="s">
        <v>684</v>
      </c>
      <c r="I5" s="415" t="s">
        <v>685</v>
      </c>
      <c r="J5" s="415" t="s">
        <v>686</v>
      </c>
      <c r="K5" s="415" t="s">
        <v>687</v>
      </c>
    </row>
    <row r="6" spans="1:11" ht="12.75">
      <c r="A6" s="390">
        <v>1</v>
      </c>
      <c r="B6" s="390" t="s">
        <v>633</v>
      </c>
      <c r="C6" s="512">
        <v>49788791.131558262</v>
      </c>
      <c r="D6" s="512">
        <v>8643835.1246739998</v>
      </c>
      <c r="E6" s="512">
        <v>0</v>
      </c>
      <c r="F6" s="512">
        <v>0</v>
      </c>
      <c r="G6" s="512">
        <v>577802406.10760212</v>
      </c>
      <c r="H6" s="512">
        <v>4188099.9999999986</v>
      </c>
      <c r="I6" s="512">
        <v>72680292.351579726</v>
      </c>
      <c r="J6" s="512">
        <v>4948640.087874773</v>
      </c>
      <c r="K6" s="512">
        <v>42218785.609611176</v>
      </c>
    </row>
    <row r="7" spans="1:11" ht="12.75">
      <c r="A7" s="390">
        <v>2</v>
      </c>
      <c r="B7" s="390" t="s">
        <v>688</v>
      </c>
      <c r="C7" s="512">
        <v>0</v>
      </c>
      <c r="D7" s="512">
        <v>0</v>
      </c>
      <c r="E7" s="512">
        <v>0</v>
      </c>
      <c r="F7" s="512">
        <v>0</v>
      </c>
      <c r="G7" s="512">
        <v>0</v>
      </c>
      <c r="H7" s="512">
        <v>0</v>
      </c>
      <c r="I7" s="512">
        <v>0</v>
      </c>
      <c r="J7" s="512">
        <v>0</v>
      </c>
      <c r="K7" s="512">
        <v>8000000</v>
      </c>
    </row>
    <row r="8" spans="1:11" ht="12.75">
      <c r="A8" s="390">
        <v>3</v>
      </c>
      <c r="B8" s="390" t="s">
        <v>641</v>
      </c>
      <c r="C8" s="512">
        <v>10517180.677620526</v>
      </c>
      <c r="D8" s="512">
        <v>0</v>
      </c>
      <c r="E8" s="512">
        <v>0</v>
      </c>
      <c r="F8" s="512">
        <v>0</v>
      </c>
      <c r="G8" s="512">
        <v>41577175.512946323</v>
      </c>
      <c r="H8" s="512">
        <v>0</v>
      </c>
      <c r="I8" s="512">
        <v>10667057.704840938</v>
      </c>
      <c r="J8" s="512">
        <v>7733717.8818922248</v>
      </c>
      <c r="K8" s="512">
        <v>12139830.459999999</v>
      </c>
    </row>
    <row r="9" spans="1:11" ht="12.75">
      <c r="A9" s="390">
        <v>4</v>
      </c>
      <c r="B9" s="413" t="s">
        <v>689</v>
      </c>
      <c r="C9" s="512">
        <v>5786722.8633932536</v>
      </c>
      <c r="D9" s="512">
        <v>3603455.9839999997</v>
      </c>
      <c r="E9" s="512">
        <v>0</v>
      </c>
      <c r="F9" s="512">
        <v>0</v>
      </c>
      <c r="G9" s="512">
        <v>147973287.78269693</v>
      </c>
      <c r="H9" s="512">
        <v>0</v>
      </c>
      <c r="I9" s="512">
        <v>11828079.916567584</v>
      </c>
      <c r="J9" s="512">
        <v>465465.74536378297</v>
      </c>
      <c r="K9" s="512">
        <v>11203814.084278407</v>
      </c>
    </row>
    <row r="10" spans="1:11" ht="12.75">
      <c r="A10" s="390">
        <v>5</v>
      </c>
      <c r="B10" s="413" t="s">
        <v>690</v>
      </c>
      <c r="C10" s="512">
        <v>0</v>
      </c>
      <c r="D10" s="512">
        <v>0</v>
      </c>
      <c r="E10" s="512">
        <v>0</v>
      </c>
      <c r="F10" s="512">
        <v>0</v>
      </c>
      <c r="G10" s="512">
        <v>0</v>
      </c>
      <c r="H10" s="512">
        <v>0</v>
      </c>
      <c r="I10" s="512">
        <v>0</v>
      </c>
      <c r="J10" s="512">
        <v>0</v>
      </c>
      <c r="K10" s="512">
        <v>0</v>
      </c>
    </row>
    <row r="11" spans="1:11" ht="12.75">
      <c r="A11" s="390">
        <v>6</v>
      </c>
      <c r="B11" s="413" t="s">
        <v>691</v>
      </c>
      <c r="C11" s="512">
        <v>0</v>
      </c>
      <c r="D11" s="512">
        <v>0</v>
      </c>
      <c r="E11" s="512">
        <v>0</v>
      </c>
      <c r="F11" s="512">
        <v>0</v>
      </c>
      <c r="G11" s="512">
        <v>3200915.58</v>
      </c>
      <c r="H11" s="512">
        <v>0</v>
      </c>
      <c r="I11" s="512">
        <v>0</v>
      </c>
      <c r="J11" s="512">
        <v>0</v>
      </c>
      <c r="K11" s="512">
        <v>0</v>
      </c>
    </row>
    <row r="15" spans="1:11">
      <c r="C15" s="623"/>
      <c r="D15" s="623"/>
      <c r="E15" s="623"/>
      <c r="F15" s="623"/>
      <c r="G15" s="623"/>
      <c r="H15" s="623"/>
      <c r="I15" s="623"/>
      <c r="J15" s="623"/>
      <c r="K15" s="623"/>
    </row>
    <row r="16" spans="1:11">
      <c r="C16" s="623"/>
      <c r="D16" s="623"/>
      <c r="E16" s="623"/>
      <c r="F16" s="623"/>
      <c r="G16" s="623"/>
      <c r="H16" s="623"/>
      <c r="I16" s="623"/>
      <c r="J16" s="623"/>
      <c r="K16" s="623"/>
    </row>
    <row r="17" spans="3:11">
      <c r="C17" s="623"/>
      <c r="D17" s="623"/>
      <c r="E17" s="623"/>
      <c r="F17" s="623"/>
      <c r="G17" s="623"/>
      <c r="H17" s="623"/>
      <c r="I17" s="623"/>
      <c r="J17" s="623"/>
      <c r="K17" s="623"/>
    </row>
    <row r="18" spans="3:11">
      <c r="C18" s="623"/>
      <c r="D18" s="623"/>
      <c r="E18" s="623"/>
      <c r="F18" s="623"/>
      <c r="G18" s="623"/>
      <c r="H18" s="623"/>
      <c r="I18" s="623"/>
      <c r="J18" s="623"/>
      <c r="K18" s="623"/>
    </row>
    <row r="19" spans="3:11">
      <c r="C19" s="623"/>
      <c r="D19" s="623"/>
      <c r="E19" s="623"/>
      <c r="F19" s="623"/>
      <c r="G19" s="623"/>
      <c r="H19" s="623"/>
      <c r="I19" s="623"/>
      <c r="J19" s="623"/>
      <c r="K19" s="623"/>
    </row>
    <row r="20" spans="3:11">
      <c r="C20" s="623"/>
      <c r="D20" s="623"/>
      <c r="E20" s="623"/>
      <c r="F20" s="623"/>
      <c r="G20" s="623"/>
      <c r="H20" s="623"/>
      <c r="I20" s="623"/>
      <c r="J20" s="623"/>
      <c r="K20" s="62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40"/>
  <sheetViews>
    <sheetView showGridLines="0" zoomScaleNormal="100" workbookViewId="0"/>
  </sheetViews>
  <sheetFormatPr defaultRowHeight="15"/>
  <cols>
    <col min="1" max="1" width="10" bestFit="1" customWidth="1"/>
    <col min="2" max="2" width="71.7109375" customWidth="1"/>
    <col min="3" max="3" width="10.7109375" bestFit="1" customWidth="1"/>
    <col min="4"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385" t="s">
        <v>30</v>
      </c>
      <c r="B1" s="393" t="str">
        <f>'1. key ratios '!B1</f>
        <v>JSC CARTU BANK</v>
      </c>
    </row>
    <row r="2" spans="1:19">
      <c r="A2" s="385" t="s">
        <v>31</v>
      </c>
      <c r="B2" s="581">
        <f>'1. key ratios '!B2</f>
        <v>44926</v>
      </c>
    </row>
    <row r="3" spans="1:19">
      <c r="A3" s="386" t="s">
        <v>748</v>
      </c>
      <c r="B3" s="393"/>
    </row>
    <row r="4" spans="1:19">
      <c r="A4" s="386"/>
      <c r="B4" s="393"/>
    </row>
    <row r="5" spans="1:19">
      <c r="A5" s="758" t="s">
        <v>749</v>
      </c>
      <c r="B5" s="758"/>
      <c r="C5" s="760" t="s">
        <v>750</v>
      </c>
      <c r="D5" s="760"/>
      <c r="E5" s="760"/>
      <c r="F5" s="760"/>
      <c r="G5" s="760"/>
      <c r="H5" s="760"/>
      <c r="I5" s="760" t="s">
        <v>751</v>
      </c>
      <c r="J5" s="760"/>
      <c r="K5" s="760"/>
      <c r="L5" s="760"/>
      <c r="M5" s="760"/>
      <c r="N5" s="761"/>
      <c r="O5" s="757" t="s">
        <v>752</v>
      </c>
      <c r="P5" s="757" t="s">
        <v>753</v>
      </c>
      <c r="Q5" s="757" t="s">
        <v>754</v>
      </c>
      <c r="R5" s="757" t="s">
        <v>755</v>
      </c>
      <c r="S5" s="757" t="s">
        <v>756</v>
      </c>
    </row>
    <row r="6" spans="1:19" ht="24" customHeight="1">
      <c r="A6" s="759"/>
      <c r="B6" s="759"/>
      <c r="C6" s="528"/>
      <c r="D6" s="529" t="s">
        <v>672</v>
      </c>
      <c r="E6" s="529" t="s">
        <v>673</v>
      </c>
      <c r="F6" s="529" t="s">
        <v>674</v>
      </c>
      <c r="G6" s="529" t="s">
        <v>675</v>
      </c>
      <c r="H6" s="529" t="s">
        <v>676</v>
      </c>
      <c r="I6" s="528"/>
      <c r="J6" s="529" t="s">
        <v>672</v>
      </c>
      <c r="K6" s="529" t="s">
        <v>673</v>
      </c>
      <c r="L6" s="529" t="s">
        <v>674</v>
      </c>
      <c r="M6" s="529" t="s">
        <v>675</v>
      </c>
      <c r="N6" s="530" t="s">
        <v>676</v>
      </c>
      <c r="O6" s="757"/>
      <c r="P6" s="757"/>
      <c r="Q6" s="757"/>
      <c r="R6" s="757"/>
      <c r="S6" s="757"/>
    </row>
    <row r="7" spans="1:19">
      <c r="A7" s="531">
        <v>1</v>
      </c>
      <c r="B7" s="532" t="s">
        <v>757</v>
      </c>
      <c r="C7" s="571">
        <v>175731.40999999997</v>
      </c>
      <c r="D7" s="571">
        <v>116612.44</v>
      </c>
      <c r="E7" s="571">
        <v>1781.44</v>
      </c>
      <c r="F7" s="571">
        <v>57337.53</v>
      </c>
      <c r="G7" s="571">
        <v>0</v>
      </c>
      <c r="H7" s="571">
        <v>0</v>
      </c>
      <c r="I7" s="571">
        <v>19711.651775999999</v>
      </c>
      <c r="J7" s="571">
        <v>2332.2487760000004</v>
      </c>
      <c r="K7" s="571">
        <v>178.14400000000001</v>
      </c>
      <c r="L7" s="571">
        <v>17201.258999999998</v>
      </c>
      <c r="M7" s="571">
        <v>0</v>
      </c>
      <c r="N7" s="571">
        <v>0</v>
      </c>
      <c r="O7" s="571">
        <v>10</v>
      </c>
      <c r="P7" s="572">
        <v>0</v>
      </c>
      <c r="Q7" s="572">
        <v>0</v>
      </c>
      <c r="R7" s="572">
        <v>0.12884411640468829</v>
      </c>
      <c r="S7" s="606">
        <v>57.566277682141447</v>
      </c>
    </row>
    <row r="8" spans="1:19">
      <c r="A8" s="531">
        <v>2</v>
      </c>
      <c r="B8" s="534" t="s">
        <v>758</v>
      </c>
      <c r="C8" s="571">
        <v>6403596.0800000019</v>
      </c>
      <c r="D8" s="571">
        <v>4982908.09</v>
      </c>
      <c r="E8" s="571">
        <v>174266.63</v>
      </c>
      <c r="F8" s="571">
        <v>781765.56</v>
      </c>
      <c r="G8" s="571">
        <v>464655.79999999993</v>
      </c>
      <c r="H8" s="571">
        <v>0</v>
      </c>
      <c r="I8" s="571">
        <v>539615.55833100004</v>
      </c>
      <c r="J8" s="571">
        <v>55331.326813000022</v>
      </c>
      <c r="K8" s="571">
        <v>17426.663246</v>
      </c>
      <c r="L8" s="571">
        <v>234529.66933199999</v>
      </c>
      <c r="M8" s="571">
        <v>232327.89893999998</v>
      </c>
      <c r="N8" s="571">
        <v>0</v>
      </c>
      <c r="O8" s="571">
        <v>112</v>
      </c>
      <c r="P8" s="572">
        <v>6.426810642875036E-2</v>
      </c>
      <c r="Q8" s="572">
        <v>6.6462534108301635E-2</v>
      </c>
      <c r="R8" s="572">
        <v>8.6645498414696931E-2</v>
      </c>
      <c r="S8" s="606">
        <v>47.555929268987768</v>
      </c>
    </row>
    <row r="9" spans="1:19">
      <c r="A9" s="531">
        <v>3</v>
      </c>
      <c r="B9" s="534" t="s">
        <v>759</v>
      </c>
      <c r="C9" s="571">
        <v>0</v>
      </c>
      <c r="D9" s="571">
        <v>0</v>
      </c>
      <c r="E9" s="571">
        <v>0</v>
      </c>
      <c r="F9" s="571">
        <v>0</v>
      </c>
      <c r="G9" s="571">
        <v>0</v>
      </c>
      <c r="H9" s="571">
        <v>0</v>
      </c>
      <c r="I9" s="571">
        <v>0</v>
      </c>
      <c r="J9" s="571">
        <v>0</v>
      </c>
      <c r="K9" s="571">
        <v>0</v>
      </c>
      <c r="L9" s="571">
        <v>0</v>
      </c>
      <c r="M9" s="571">
        <v>0</v>
      </c>
      <c r="N9" s="571">
        <v>0</v>
      </c>
      <c r="O9" s="571">
        <v>0</v>
      </c>
      <c r="P9" s="572">
        <v>0</v>
      </c>
      <c r="Q9" s="572">
        <v>0</v>
      </c>
      <c r="R9" s="572">
        <v>0</v>
      </c>
      <c r="S9" s="606">
        <v>0</v>
      </c>
    </row>
    <row r="10" spans="1:19">
      <c r="A10" s="531">
        <v>4</v>
      </c>
      <c r="B10" s="534" t="s">
        <v>760</v>
      </c>
      <c r="C10" s="571">
        <v>0</v>
      </c>
      <c r="D10" s="571">
        <v>0</v>
      </c>
      <c r="E10" s="571">
        <v>0</v>
      </c>
      <c r="F10" s="571">
        <v>0</v>
      </c>
      <c r="G10" s="571">
        <v>0</v>
      </c>
      <c r="H10" s="571">
        <v>0</v>
      </c>
      <c r="I10" s="571">
        <v>0</v>
      </c>
      <c r="J10" s="571">
        <v>0</v>
      </c>
      <c r="K10" s="571">
        <v>0</v>
      </c>
      <c r="L10" s="571">
        <v>0</v>
      </c>
      <c r="M10" s="571">
        <v>0</v>
      </c>
      <c r="N10" s="571">
        <v>0</v>
      </c>
      <c r="O10" s="571">
        <v>0</v>
      </c>
      <c r="P10" s="572">
        <v>0</v>
      </c>
      <c r="Q10" s="572">
        <v>0</v>
      </c>
      <c r="R10" s="572">
        <v>0</v>
      </c>
      <c r="S10" s="606">
        <v>0</v>
      </c>
    </row>
    <row r="11" spans="1:19">
      <c r="A11" s="531">
        <v>5</v>
      </c>
      <c r="B11" s="534" t="s">
        <v>761</v>
      </c>
      <c r="C11" s="571">
        <v>1509749.5063999994</v>
      </c>
      <c r="D11" s="571">
        <v>1386496.836399999</v>
      </c>
      <c r="E11" s="571">
        <v>0</v>
      </c>
      <c r="F11" s="571">
        <v>113555.18</v>
      </c>
      <c r="G11" s="571">
        <v>899.83</v>
      </c>
      <c r="H11" s="571">
        <v>8797.659999999998</v>
      </c>
      <c r="I11" s="571">
        <v>71044.065728000016</v>
      </c>
      <c r="J11" s="571">
        <v>27729.936728000008</v>
      </c>
      <c r="K11" s="571">
        <v>0</v>
      </c>
      <c r="L11" s="571">
        <v>34066.553999999989</v>
      </c>
      <c r="M11" s="571">
        <v>449.91500000000002</v>
      </c>
      <c r="N11" s="571">
        <v>8797.659999999998</v>
      </c>
      <c r="O11" s="571">
        <v>104</v>
      </c>
      <c r="P11" s="572">
        <v>0.10323692371882937</v>
      </c>
      <c r="Q11" s="572">
        <v>0.10836707668496628</v>
      </c>
      <c r="R11" s="572">
        <v>0.10942353979232285</v>
      </c>
      <c r="S11" s="606">
        <v>5.8155402606308684</v>
      </c>
    </row>
    <row r="12" spans="1:19">
      <c r="A12" s="531">
        <v>6</v>
      </c>
      <c r="B12" s="534" t="s">
        <v>762</v>
      </c>
      <c r="C12" s="571">
        <v>263818.20959999942</v>
      </c>
      <c r="D12" s="571">
        <v>258182.10509999987</v>
      </c>
      <c r="E12" s="571">
        <v>0.77</v>
      </c>
      <c r="F12" s="571">
        <v>290.93710000000004</v>
      </c>
      <c r="G12" s="571">
        <v>3.59</v>
      </c>
      <c r="H12" s="571">
        <v>5340.8073999999997</v>
      </c>
      <c r="I12" s="571">
        <v>10593.602632000046</v>
      </c>
      <c r="J12" s="571">
        <v>5163.6421020000107</v>
      </c>
      <c r="K12" s="571">
        <v>7.7000000000000013E-2</v>
      </c>
      <c r="L12" s="571">
        <v>87.281130000000005</v>
      </c>
      <c r="M12" s="571">
        <v>1.7949999999999999</v>
      </c>
      <c r="N12" s="571">
        <v>5340.8073999999997</v>
      </c>
      <c r="O12" s="571">
        <v>1229</v>
      </c>
      <c r="P12" s="572">
        <v>0.10071894777918289</v>
      </c>
      <c r="Q12" s="572">
        <v>0.10622279033254599</v>
      </c>
      <c r="R12" s="572">
        <v>9.081673609386838E-2</v>
      </c>
      <c r="S12" s="606">
        <v>6.0792763957541327</v>
      </c>
    </row>
    <row r="13" spans="1:19">
      <c r="A13" s="531">
        <v>7</v>
      </c>
      <c r="B13" s="534" t="s">
        <v>763</v>
      </c>
      <c r="C13" s="571">
        <v>12268401.620000001</v>
      </c>
      <c r="D13" s="571">
        <v>9668169.5399999991</v>
      </c>
      <c r="E13" s="571">
        <v>1408227.4199999997</v>
      </c>
      <c r="F13" s="571">
        <v>1192004.6599999999</v>
      </c>
      <c r="G13" s="571">
        <v>0</v>
      </c>
      <c r="H13" s="571">
        <v>0</v>
      </c>
      <c r="I13" s="571">
        <v>690339.92364199995</v>
      </c>
      <c r="J13" s="571">
        <v>191915.78279599998</v>
      </c>
      <c r="K13" s="571">
        <v>140822.742852</v>
      </c>
      <c r="L13" s="571">
        <v>357601.397994</v>
      </c>
      <c r="M13" s="571">
        <v>0</v>
      </c>
      <c r="N13" s="571">
        <v>0</v>
      </c>
      <c r="O13" s="571">
        <v>146</v>
      </c>
      <c r="P13" s="572">
        <v>8.4419953117600047E-2</v>
      </c>
      <c r="Q13" s="572">
        <v>8.7897892378141829E-2</v>
      </c>
      <c r="R13" s="572">
        <v>9.1875355758772481E-2</v>
      </c>
      <c r="S13" s="606">
        <v>96.411129232329827</v>
      </c>
    </row>
    <row r="14" spans="1:19">
      <c r="A14" s="535">
        <v>7.1</v>
      </c>
      <c r="B14" s="536" t="s">
        <v>764</v>
      </c>
      <c r="C14" s="571">
        <v>9181291.5500000007</v>
      </c>
      <c r="D14" s="571">
        <v>6870614.3699999982</v>
      </c>
      <c r="E14" s="571">
        <v>1381608.9499999997</v>
      </c>
      <c r="F14" s="571">
        <v>929068.23</v>
      </c>
      <c r="G14" s="571">
        <v>0</v>
      </c>
      <c r="H14" s="571">
        <v>0</v>
      </c>
      <c r="I14" s="571">
        <v>552846.04475299991</v>
      </c>
      <c r="J14" s="571">
        <v>135964.679775</v>
      </c>
      <c r="K14" s="571">
        <v>138160.89585199999</v>
      </c>
      <c r="L14" s="571">
        <v>278720.46912600001</v>
      </c>
      <c r="M14" s="571">
        <v>0</v>
      </c>
      <c r="N14" s="571">
        <v>0</v>
      </c>
      <c r="O14" s="571">
        <v>94</v>
      </c>
      <c r="P14" s="572">
        <v>0.14499999999999999</v>
      </c>
      <c r="Q14" s="572">
        <v>0.1550353528039834</v>
      </c>
      <c r="R14" s="572">
        <v>8.9017350494767861E-2</v>
      </c>
      <c r="S14" s="606">
        <v>97.141927580372226</v>
      </c>
    </row>
    <row r="15" spans="1:19">
      <c r="A15" s="535">
        <v>7.2</v>
      </c>
      <c r="B15" s="536" t="s">
        <v>765</v>
      </c>
      <c r="C15" s="571">
        <v>2586215.0099999993</v>
      </c>
      <c r="D15" s="571">
        <v>2323278.58</v>
      </c>
      <c r="E15" s="571">
        <v>0</v>
      </c>
      <c r="F15" s="571">
        <v>262936.43</v>
      </c>
      <c r="G15" s="571">
        <v>0</v>
      </c>
      <c r="H15" s="571">
        <v>0</v>
      </c>
      <c r="I15" s="571">
        <v>125346.50006599998</v>
      </c>
      <c r="J15" s="571">
        <v>46465.571197999991</v>
      </c>
      <c r="K15" s="571">
        <v>0</v>
      </c>
      <c r="L15" s="571">
        <v>78880.928868000003</v>
      </c>
      <c r="M15" s="571">
        <v>0</v>
      </c>
      <c r="N15" s="571">
        <v>0</v>
      </c>
      <c r="O15" s="571">
        <v>24</v>
      </c>
      <c r="P15" s="572">
        <v>8.2321262244558407E-2</v>
      </c>
      <c r="Q15" s="572">
        <v>8.5572031262378251E-2</v>
      </c>
      <c r="R15" s="572">
        <v>9.584197535571494E-2</v>
      </c>
      <c r="S15" s="606">
        <v>100.35468042386206</v>
      </c>
    </row>
    <row r="16" spans="1:19">
      <c r="A16" s="535">
        <v>7.3</v>
      </c>
      <c r="B16" s="536" t="s">
        <v>766</v>
      </c>
      <c r="C16" s="571">
        <v>500895.06000000006</v>
      </c>
      <c r="D16" s="571">
        <v>474276.58999999997</v>
      </c>
      <c r="E16" s="571">
        <v>26618.47</v>
      </c>
      <c r="F16" s="571">
        <v>0</v>
      </c>
      <c r="G16" s="571">
        <v>0</v>
      </c>
      <c r="H16" s="571">
        <v>0</v>
      </c>
      <c r="I16" s="571">
        <v>12147.378822999999</v>
      </c>
      <c r="J16" s="571">
        <v>9485.5318230000012</v>
      </c>
      <c r="K16" s="571">
        <v>2661.8470000000002</v>
      </c>
      <c r="L16" s="571">
        <v>0</v>
      </c>
      <c r="M16" s="571">
        <v>0</v>
      </c>
      <c r="N16" s="571">
        <v>0</v>
      </c>
      <c r="O16" s="571">
        <v>28</v>
      </c>
      <c r="P16" s="572">
        <v>0</v>
      </c>
      <c r="Q16" s="572">
        <v>0</v>
      </c>
      <c r="R16" s="572">
        <v>0.12378153674544126</v>
      </c>
      <c r="S16" s="606">
        <v>62.654469739862137</v>
      </c>
    </row>
    <row r="17" spans="1:19">
      <c r="A17" s="531">
        <v>8</v>
      </c>
      <c r="B17" s="534" t="s">
        <v>767</v>
      </c>
      <c r="C17" s="571">
        <v>0</v>
      </c>
      <c r="D17" s="571">
        <v>0</v>
      </c>
      <c r="E17" s="571">
        <v>0</v>
      </c>
      <c r="F17" s="571">
        <v>0</v>
      </c>
      <c r="G17" s="571">
        <v>0</v>
      </c>
      <c r="H17" s="571">
        <v>0</v>
      </c>
      <c r="I17" s="571">
        <v>0</v>
      </c>
      <c r="J17" s="571">
        <v>0</v>
      </c>
      <c r="K17" s="571">
        <v>0</v>
      </c>
      <c r="L17" s="571">
        <v>0</v>
      </c>
      <c r="M17" s="571">
        <v>0</v>
      </c>
      <c r="N17" s="571">
        <v>0</v>
      </c>
      <c r="O17" s="571">
        <v>0</v>
      </c>
      <c r="P17" s="572">
        <v>0</v>
      </c>
      <c r="Q17" s="572">
        <v>0</v>
      </c>
      <c r="R17" s="572">
        <v>0</v>
      </c>
      <c r="S17" s="606">
        <v>0</v>
      </c>
    </row>
    <row r="18" spans="1:19">
      <c r="A18" s="537">
        <v>9</v>
      </c>
      <c r="B18" s="538" t="s">
        <v>768</v>
      </c>
      <c r="C18" s="573">
        <v>0</v>
      </c>
      <c r="D18" s="573">
        <v>0</v>
      </c>
      <c r="E18" s="573">
        <v>0</v>
      </c>
      <c r="F18" s="573">
        <v>0</v>
      </c>
      <c r="G18" s="573">
        <v>0</v>
      </c>
      <c r="H18" s="573">
        <v>0</v>
      </c>
      <c r="I18" s="573">
        <v>0</v>
      </c>
      <c r="J18" s="573">
        <v>0</v>
      </c>
      <c r="K18" s="573">
        <v>0</v>
      </c>
      <c r="L18" s="573">
        <v>0</v>
      </c>
      <c r="M18" s="573">
        <v>0</v>
      </c>
      <c r="N18" s="573">
        <v>0</v>
      </c>
      <c r="O18" s="573">
        <v>0</v>
      </c>
      <c r="P18" s="574">
        <v>0</v>
      </c>
      <c r="Q18" s="574">
        <v>0</v>
      </c>
      <c r="R18" s="574">
        <v>0</v>
      </c>
      <c r="S18" s="607">
        <v>0</v>
      </c>
    </row>
    <row r="19" spans="1:19">
      <c r="A19" s="531">
        <v>10</v>
      </c>
      <c r="B19" s="539" t="s">
        <v>769</v>
      </c>
      <c r="C19" s="575">
        <v>20621296.826000001</v>
      </c>
      <c r="D19" s="575">
        <v>16412369.011499999</v>
      </c>
      <c r="E19" s="575">
        <v>1584276.2599999998</v>
      </c>
      <c r="F19" s="575">
        <v>2144953.8670999999</v>
      </c>
      <c r="G19" s="575">
        <v>465559.22</v>
      </c>
      <c r="H19" s="575">
        <v>14138.467399999998</v>
      </c>
      <c r="I19" s="575">
        <v>1331304.802109</v>
      </c>
      <c r="J19" s="575">
        <v>282472.93721500004</v>
      </c>
      <c r="K19" s="575">
        <v>158427.627098</v>
      </c>
      <c r="L19" s="575">
        <v>643486.16145600006</v>
      </c>
      <c r="M19" s="575">
        <v>232779.60894000001</v>
      </c>
      <c r="N19" s="575">
        <v>14138.467399999998</v>
      </c>
      <c r="O19" s="575">
        <v>1601</v>
      </c>
      <c r="P19" s="576">
        <v>7.4229783807744254E-2</v>
      </c>
      <c r="Q19" s="576">
        <v>7.7167619730950654E-2</v>
      </c>
      <c r="R19" s="576">
        <v>9.1837567518703422E-2</v>
      </c>
      <c r="S19" s="608">
        <v>73.668549971217274</v>
      </c>
    </row>
    <row r="20" spans="1:19" ht="25.5">
      <c r="A20" s="535">
        <v>10.1</v>
      </c>
      <c r="B20" s="536" t="s">
        <v>770</v>
      </c>
      <c r="C20" s="533"/>
      <c r="D20" s="533"/>
      <c r="E20" s="533"/>
      <c r="F20" s="533"/>
      <c r="G20" s="533"/>
      <c r="H20" s="533"/>
      <c r="I20" s="533"/>
      <c r="J20" s="533"/>
      <c r="K20" s="533"/>
      <c r="L20" s="533"/>
      <c r="M20" s="533"/>
      <c r="N20" s="533"/>
      <c r="O20" s="533"/>
      <c r="P20" s="533"/>
      <c r="Q20" s="533"/>
      <c r="R20" s="533"/>
      <c r="S20" s="533"/>
    </row>
    <row r="24" spans="1:19">
      <c r="C24" s="610"/>
      <c r="D24" s="610"/>
      <c r="E24" s="610"/>
      <c r="F24" s="610"/>
      <c r="G24" s="610"/>
      <c r="H24" s="610"/>
      <c r="I24" s="610"/>
      <c r="J24" s="610"/>
      <c r="K24" s="610"/>
      <c r="L24" s="610"/>
      <c r="M24" s="610"/>
      <c r="N24" s="610"/>
      <c r="O24" s="610"/>
      <c r="P24" s="610"/>
      <c r="Q24" s="610"/>
      <c r="R24" s="610"/>
      <c r="S24" s="610"/>
    </row>
    <row r="25" spans="1:19">
      <c r="C25" s="610"/>
      <c r="D25" s="610"/>
      <c r="E25" s="610"/>
      <c r="F25" s="610"/>
      <c r="G25" s="610"/>
      <c r="H25" s="610"/>
      <c r="I25" s="610"/>
      <c r="J25" s="610"/>
      <c r="K25" s="610"/>
      <c r="L25" s="610"/>
      <c r="M25" s="610"/>
      <c r="N25" s="610"/>
      <c r="O25" s="610"/>
      <c r="P25" s="610"/>
      <c r="Q25" s="610"/>
      <c r="R25" s="610"/>
      <c r="S25" s="610"/>
    </row>
    <row r="26" spans="1:19">
      <c r="C26" s="610"/>
      <c r="D26" s="610"/>
      <c r="E26" s="610"/>
      <c r="F26" s="610"/>
      <c r="G26" s="610"/>
      <c r="H26" s="610"/>
      <c r="I26" s="610"/>
      <c r="J26" s="610"/>
      <c r="K26" s="610"/>
      <c r="L26" s="610"/>
      <c r="M26" s="610"/>
      <c r="N26" s="610"/>
      <c r="O26" s="610"/>
      <c r="P26" s="610"/>
      <c r="Q26" s="610"/>
      <c r="R26" s="610"/>
      <c r="S26" s="610"/>
    </row>
    <row r="27" spans="1:19">
      <c r="C27" s="610"/>
      <c r="D27" s="610"/>
      <c r="E27" s="610"/>
      <c r="F27" s="610"/>
      <c r="G27" s="610"/>
      <c r="H27" s="610"/>
      <c r="I27" s="610"/>
      <c r="J27" s="610"/>
      <c r="K27" s="610"/>
      <c r="L27" s="610"/>
      <c r="M27" s="610"/>
      <c r="N27" s="610"/>
      <c r="O27" s="610"/>
      <c r="P27" s="610"/>
      <c r="Q27" s="610"/>
      <c r="R27" s="610"/>
      <c r="S27" s="610"/>
    </row>
    <row r="28" spans="1:19">
      <c r="C28" s="610"/>
      <c r="D28" s="610"/>
      <c r="E28" s="610"/>
      <c r="F28" s="610"/>
      <c r="G28" s="610"/>
      <c r="H28" s="610"/>
      <c r="I28" s="610"/>
      <c r="J28" s="610"/>
      <c r="K28" s="610"/>
      <c r="L28" s="610"/>
      <c r="M28" s="610"/>
      <c r="N28" s="610"/>
      <c r="O28" s="610"/>
      <c r="P28" s="610"/>
      <c r="Q28" s="610"/>
      <c r="R28" s="610"/>
      <c r="S28" s="610"/>
    </row>
    <row r="29" spans="1:19">
      <c r="C29" s="610"/>
      <c r="D29" s="610"/>
      <c r="E29" s="610"/>
      <c r="F29" s="610"/>
      <c r="G29" s="610"/>
      <c r="H29" s="610"/>
      <c r="I29" s="610"/>
      <c r="J29" s="610"/>
      <c r="K29" s="610"/>
      <c r="L29" s="610"/>
      <c r="M29" s="610"/>
      <c r="N29" s="610"/>
      <c r="O29" s="610"/>
      <c r="P29" s="610"/>
      <c r="Q29" s="610"/>
      <c r="R29" s="610"/>
      <c r="S29" s="610"/>
    </row>
    <row r="30" spans="1:19">
      <c r="C30" s="610"/>
      <c r="D30" s="610"/>
      <c r="E30" s="610"/>
      <c r="F30" s="610"/>
      <c r="G30" s="610"/>
      <c r="H30" s="610"/>
      <c r="I30" s="610"/>
      <c r="J30" s="610"/>
      <c r="K30" s="610"/>
      <c r="L30" s="610"/>
      <c r="M30" s="610"/>
      <c r="N30" s="610"/>
      <c r="O30" s="610"/>
      <c r="P30" s="610"/>
      <c r="Q30" s="610"/>
      <c r="R30" s="610"/>
      <c r="S30" s="610"/>
    </row>
    <row r="31" spans="1:19">
      <c r="C31" s="610"/>
      <c r="D31" s="610"/>
      <c r="E31" s="610"/>
      <c r="F31" s="610"/>
      <c r="G31" s="610"/>
      <c r="H31" s="610"/>
      <c r="I31" s="610"/>
      <c r="J31" s="610"/>
      <c r="K31" s="610"/>
      <c r="L31" s="610"/>
      <c r="M31" s="610"/>
      <c r="N31" s="610"/>
      <c r="O31" s="610"/>
      <c r="P31" s="610"/>
      <c r="Q31" s="610"/>
      <c r="R31" s="610"/>
      <c r="S31" s="610"/>
    </row>
    <row r="32" spans="1:19">
      <c r="C32" s="610"/>
      <c r="D32" s="610"/>
      <c r="E32" s="610"/>
      <c r="F32" s="610"/>
      <c r="G32" s="610"/>
      <c r="H32" s="610"/>
      <c r="I32" s="610"/>
      <c r="J32" s="610"/>
      <c r="K32" s="610"/>
      <c r="L32" s="610"/>
      <c r="M32" s="610"/>
      <c r="N32" s="610"/>
      <c r="O32" s="610"/>
      <c r="P32" s="610"/>
      <c r="Q32" s="610"/>
      <c r="R32" s="610"/>
      <c r="S32" s="610"/>
    </row>
    <row r="33" spans="3:19">
      <c r="C33" s="610"/>
      <c r="D33" s="610"/>
      <c r="E33" s="610"/>
      <c r="F33" s="610"/>
      <c r="G33" s="610"/>
      <c r="H33" s="610"/>
      <c r="I33" s="610"/>
      <c r="J33" s="610"/>
      <c r="K33" s="610"/>
      <c r="L33" s="610"/>
      <c r="M33" s="610"/>
      <c r="N33" s="610"/>
      <c r="O33" s="610"/>
      <c r="P33" s="610"/>
      <c r="Q33" s="610"/>
      <c r="R33" s="610"/>
      <c r="S33" s="610"/>
    </row>
    <row r="34" spans="3:19">
      <c r="C34" s="610"/>
      <c r="D34" s="610"/>
      <c r="E34" s="610"/>
      <c r="F34" s="610"/>
      <c r="G34" s="610"/>
      <c r="H34" s="610"/>
      <c r="I34" s="610"/>
      <c r="J34" s="610"/>
      <c r="K34" s="610"/>
      <c r="L34" s="610"/>
      <c r="M34" s="610"/>
      <c r="N34" s="610"/>
      <c r="O34" s="610"/>
      <c r="P34" s="610"/>
      <c r="Q34" s="610"/>
      <c r="R34" s="610"/>
      <c r="S34" s="610"/>
    </row>
    <row r="35" spans="3:19">
      <c r="C35" s="610"/>
      <c r="D35" s="610"/>
      <c r="E35" s="610"/>
      <c r="F35" s="610"/>
      <c r="G35" s="610"/>
      <c r="H35" s="610"/>
      <c r="I35" s="610"/>
      <c r="J35" s="610"/>
      <c r="K35" s="610"/>
      <c r="L35" s="610"/>
      <c r="M35" s="610"/>
      <c r="N35" s="610"/>
      <c r="O35" s="610"/>
      <c r="P35" s="610"/>
      <c r="Q35" s="610"/>
      <c r="R35" s="610"/>
      <c r="S35" s="610"/>
    </row>
    <row r="36" spans="3:19">
      <c r="C36" s="610"/>
      <c r="D36" s="610"/>
      <c r="E36" s="610"/>
      <c r="F36" s="610"/>
      <c r="G36" s="610"/>
      <c r="H36" s="610"/>
      <c r="I36" s="610"/>
      <c r="J36" s="610"/>
      <c r="K36" s="610"/>
      <c r="L36" s="610"/>
      <c r="M36" s="610"/>
      <c r="N36" s="610"/>
      <c r="O36" s="610"/>
      <c r="P36" s="610"/>
      <c r="Q36" s="610"/>
      <c r="R36" s="610"/>
      <c r="S36" s="610"/>
    </row>
    <row r="37" spans="3:19">
      <c r="C37" s="610"/>
      <c r="D37" s="610"/>
      <c r="E37" s="610"/>
      <c r="F37" s="610"/>
      <c r="G37" s="610"/>
      <c r="H37" s="610"/>
      <c r="I37" s="610"/>
      <c r="J37" s="610"/>
      <c r="K37" s="610"/>
      <c r="L37" s="610"/>
      <c r="M37" s="610"/>
      <c r="N37" s="610"/>
      <c r="O37" s="610"/>
      <c r="P37" s="610"/>
      <c r="Q37" s="610"/>
      <c r="R37" s="610"/>
      <c r="S37" s="610"/>
    </row>
    <row r="38" spans="3:19">
      <c r="C38" s="610"/>
    </row>
    <row r="39" spans="3:19">
      <c r="C39" s="610"/>
    </row>
    <row r="40" spans="3:19">
      <c r="C40" s="61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workbookViewId="0">
      <pane xSplit="1" ySplit="5" topLeftCell="B6" activePane="bottomRight" state="frozen"/>
      <selection pane="topRight"/>
      <selection pane="bottomLeft"/>
      <selection pane="bottomRight" activeCell="C7" sqref="C7:D41"/>
    </sheetView>
  </sheetViews>
  <sheetFormatPr defaultColWidth="9.28515625" defaultRowHeight="14.25"/>
  <cols>
    <col min="1" max="1" width="9.5703125" style="4" bestFit="1" customWidth="1"/>
    <col min="2" max="2" width="55.28515625" style="4" bestFit="1" customWidth="1"/>
    <col min="3" max="3" width="13" style="4" customWidth="1"/>
    <col min="4" max="4" width="13.28515625" style="4" customWidth="1"/>
    <col min="5" max="5" width="14.5703125" style="4" customWidth="1"/>
    <col min="6" max="6" width="12.7109375" style="4" customWidth="1"/>
    <col min="7" max="7" width="13.7109375" style="4" customWidth="1"/>
    <col min="8" max="8" width="14.5703125" style="4" customWidth="1"/>
    <col min="9" max="16384" width="9.28515625" style="5"/>
  </cols>
  <sheetData>
    <row r="1" spans="1:15">
      <c r="A1" s="2" t="s">
        <v>30</v>
      </c>
      <c r="B1" s="4" t="str">
        <f>'Info '!C2</f>
        <v>JSC CARTU BANK</v>
      </c>
    </row>
    <row r="2" spans="1:15">
      <c r="A2" s="2" t="s">
        <v>31</v>
      </c>
      <c r="B2" s="581">
        <f>'1. key ratios '!B2</f>
        <v>44926</v>
      </c>
    </row>
    <row r="3" spans="1:15">
      <c r="A3" s="2"/>
    </row>
    <row r="4" spans="1:15" ht="15" thickBot="1">
      <c r="A4" s="3" t="s">
        <v>32</v>
      </c>
      <c r="B4" s="13" t="s">
        <v>33</v>
      </c>
      <c r="C4" s="3"/>
      <c r="D4" s="14"/>
      <c r="E4" s="14"/>
      <c r="F4" s="15"/>
      <c r="G4" s="15"/>
      <c r="H4" s="16" t="s">
        <v>73</v>
      </c>
    </row>
    <row r="5" spans="1:15">
      <c r="A5" s="17"/>
      <c r="B5" s="18"/>
      <c r="C5" s="657" t="s">
        <v>68</v>
      </c>
      <c r="D5" s="658"/>
      <c r="E5" s="659"/>
      <c r="F5" s="657" t="s">
        <v>72</v>
      </c>
      <c r="G5" s="658"/>
      <c r="H5" s="660"/>
    </row>
    <row r="6" spans="1:15">
      <c r="A6" s="19" t="s">
        <v>6</v>
      </c>
      <c r="B6" s="20" t="s">
        <v>34</v>
      </c>
      <c r="C6" s="21" t="s">
        <v>69</v>
      </c>
      <c r="D6" s="21" t="s">
        <v>70</v>
      </c>
      <c r="E6" s="21" t="s">
        <v>71</v>
      </c>
      <c r="F6" s="21" t="s">
        <v>69</v>
      </c>
      <c r="G6" s="21" t="s">
        <v>70</v>
      </c>
      <c r="H6" s="22" t="s">
        <v>71</v>
      </c>
    </row>
    <row r="7" spans="1:15" ht="15.75">
      <c r="A7" s="19">
        <v>1</v>
      </c>
      <c r="B7" s="23" t="s">
        <v>35</v>
      </c>
      <c r="C7" s="546">
        <v>8593116</v>
      </c>
      <c r="D7" s="546">
        <v>19384427</v>
      </c>
      <c r="E7" s="543">
        <f>C7+D7</f>
        <v>27977543</v>
      </c>
      <c r="F7" s="460">
        <v>9360386</v>
      </c>
      <c r="G7" s="559">
        <v>17626041</v>
      </c>
      <c r="H7" s="561">
        <f>F7+G7</f>
        <v>26986427</v>
      </c>
      <c r="J7" s="618"/>
      <c r="K7" s="618"/>
      <c r="L7" s="618"/>
      <c r="M7" s="618"/>
      <c r="N7" s="618"/>
      <c r="O7" s="618"/>
    </row>
    <row r="8" spans="1:15" ht="15.75">
      <c r="A8" s="19">
        <v>2</v>
      </c>
      <c r="B8" s="23" t="s">
        <v>36</v>
      </c>
      <c r="C8" s="546">
        <v>8320810</v>
      </c>
      <c r="D8" s="546">
        <v>322013178</v>
      </c>
      <c r="E8" s="543">
        <f t="shared" ref="E8:E20" si="0">C8+D8</f>
        <v>330333988</v>
      </c>
      <c r="F8" s="460">
        <v>1664881</v>
      </c>
      <c r="G8" s="559">
        <v>202242638</v>
      </c>
      <c r="H8" s="561">
        <f t="shared" ref="H8:H31" si="1">F8+G8</f>
        <v>203907519</v>
      </c>
      <c r="J8" s="618"/>
      <c r="K8" s="618"/>
      <c r="L8" s="618"/>
      <c r="M8" s="618"/>
      <c r="N8" s="618"/>
      <c r="O8" s="618"/>
    </row>
    <row r="9" spans="1:15" ht="15.75">
      <c r="A9" s="19">
        <v>3</v>
      </c>
      <c r="B9" s="23" t="s">
        <v>37</v>
      </c>
      <c r="C9" s="546">
        <v>65100622</v>
      </c>
      <c r="D9" s="546">
        <v>267058713.99000001</v>
      </c>
      <c r="E9" s="543">
        <f t="shared" si="0"/>
        <v>332159335.99000001</v>
      </c>
      <c r="F9" s="460">
        <v>18663689</v>
      </c>
      <c r="G9" s="559">
        <v>35278627</v>
      </c>
      <c r="H9" s="561">
        <f t="shared" si="1"/>
        <v>53942316</v>
      </c>
      <c r="J9" s="618"/>
      <c r="K9" s="618"/>
      <c r="L9" s="618"/>
      <c r="M9" s="618"/>
      <c r="N9" s="618"/>
      <c r="O9" s="618"/>
    </row>
    <row r="10" spans="1:15" ht="15.75">
      <c r="A10" s="19">
        <v>4</v>
      </c>
      <c r="B10" s="23" t="s">
        <v>38</v>
      </c>
      <c r="C10" s="546">
        <v>0</v>
      </c>
      <c r="D10" s="546">
        <v>0</v>
      </c>
      <c r="E10" s="543">
        <f t="shared" si="0"/>
        <v>0</v>
      </c>
      <c r="F10" s="460">
        <v>0</v>
      </c>
      <c r="G10" s="559">
        <v>0</v>
      </c>
      <c r="H10" s="561">
        <f t="shared" si="1"/>
        <v>0</v>
      </c>
      <c r="J10" s="618"/>
      <c r="K10" s="618"/>
      <c r="L10" s="618"/>
      <c r="M10" s="618"/>
      <c r="N10" s="618"/>
      <c r="O10" s="618"/>
    </row>
    <row r="11" spans="1:15" ht="15.75">
      <c r="A11" s="19">
        <v>5</v>
      </c>
      <c r="B11" s="23" t="s">
        <v>39</v>
      </c>
      <c r="C11" s="546">
        <v>35923730</v>
      </c>
      <c r="D11" s="546">
        <v>0</v>
      </c>
      <c r="E11" s="543">
        <f t="shared" si="0"/>
        <v>35923730</v>
      </c>
      <c r="F11" s="460">
        <v>34474340</v>
      </c>
      <c r="G11" s="559">
        <v>15178240</v>
      </c>
      <c r="H11" s="561">
        <f t="shared" si="1"/>
        <v>49652580</v>
      </c>
      <c r="J11" s="618"/>
      <c r="K11" s="618"/>
      <c r="L11" s="618"/>
      <c r="M11" s="618"/>
      <c r="N11" s="618"/>
      <c r="O11" s="618"/>
    </row>
    <row r="12" spans="1:15" ht="15.75">
      <c r="A12" s="19">
        <v>6.1</v>
      </c>
      <c r="B12" s="24" t="s">
        <v>40</v>
      </c>
      <c r="C12" s="546">
        <v>285943089</v>
      </c>
      <c r="D12" s="546">
        <v>474327764</v>
      </c>
      <c r="E12" s="543">
        <f t="shared" si="0"/>
        <v>760270853</v>
      </c>
      <c r="F12" s="460">
        <v>343177576</v>
      </c>
      <c r="G12" s="559">
        <v>621991281</v>
      </c>
      <c r="H12" s="561">
        <f t="shared" si="1"/>
        <v>965168857</v>
      </c>
      <c r="J12" s="618"/>
      <c r="K12" s="618"/>
      <c r="L12" s="618"/>
      <c r="M12" s="618"/>
      <c r="N12" s="618"/>
      <c r="O12" s="618"/>
    </row>
    <row r="13" spans="1:15" ht="15.75">
      <c r="A13" s="19">
        <v>6.2</v>
      </c>
      <c r="B13" s="24" t="s">
        <v>41</v>
      </c>
      <c r="C13" s="546">
        <v>-33982532</v>
      </c>
      <c r="D13" s="546">
        <v>-76312856</v>
      </c>
      <c r="E13" s="543">
        <f t="shared" si="0"/>
        <v>-110295388</v>
      </c>
      <c r="F13" s="460">
        <v>-60716934</v>
      </c>
      <c r="G13" s="559">
        <v>-98448858</v>
      </c>
      <c r="H13" s="561">
        <f t="shared" si="1"/>
        <v>-159165792</v>
      </c>
      <c r="J13" s="618"/>
      <c r="K13" s="618"/>
      <c r="L13" s="618"/>
      <c r="M13" s="618"/>
      <c r="N13" s="618"/>
      <c r="O13" s="618"/>
    </row>
    <row r="14" spans="1:15" ht="15.75">
      <c r="A14" s="19">
        <v>6</v>
      </c>
      <c r="B14" s="23" t="s">
        <v>42</v>
      </c>
      <c r="C14" s="543">
        <f>C12+C13</f>
        <v>251960557</v>
      </c>
      <c r="D14" s="543">
        <f>D12+D13</f>
        <v>398014908</v>
      </c>
      <c r="E14" s="543">
        <f t="shared" si="0"/>
        <v>649975465</v>
      </c>
      <c r="F14" s="543">
        <f>F12+F13</f>
        <v>282460642</v>
      </c>
      <c r="G14" s="543">
        <f>G12+G13</f>
        <v>523542423</v>
      </c>
      <c r="H14" s="561">
        <f t="shared" si="1"/>
        <v>806003065</v>
      </c>
      <c r="J14" s="618"/>
      <c r="K14" s="618"/>
      <c r="L14" s="618"/>
      <c r="M14" s="618"/>
      <c r="N14" s="618"/>
      <c r="O14" s="618"/>
    </row>
    <row r="15" spans="1:15" ht="15.75">
      <c r="A15" s="19">
        <v>7</v>
      </c>
      <c r="B15" s="23" t="s">
        <v>43</v>
      </c>
      <c r="C15" s="546">
        <v>28399386</v>
      </c>
      <c r="D15" s="546">
        <v>6078200</v>
      </c>
      <c r="E15" s="543">
        <f t="shared" si="0"/>
        <v>34477586</v>
      </c>
      <c r="F15" s="460">
        <v>13679325</v>
      </c>
      <c r="G15" s="559">
        <v>6457357</v>
      </c>
      <c r="H15" s="561">
        <f t="shared" si="1"/>
        <v>20136682</v>
      </c>
      <c r="J15" s="618"/>
      <c r="K15" s="618"/>
      <c r="L15" s="618"/>
      <c r="M15" s="618"/>
      <c r="N15" s="618"/>
      <c r="O15" s="618"/>
    </row>
    <row r="16" spans="1:15" ht="15.75">
      <c r="A16" s="19">
        <v>8</v>
      </c>
      <c r="B16" s="23" t="s">
        <v>199</v>
      </c>
      <c r="C16" s="546">
        <v>22260034</v>
      </c>
      <c r="D16" s="546" t="s">
        <v>772</v>
      </c>
      <c r="E16" s="543">
        <f>C16</f>
        <v>22260034</v>
      </c>
      <c r="F16" s="460">
        <v>15691955</v>
      </c>
      <c r="G16" s="559" t="s">
        <v>772</v>
      </c>
      <c r="H16" s="561">
        <f>F16</f>
        <v>15691955</v>
      </c>
      <c r="J16" s="618"/>
      <c r="K16" s="618"/>
      <c r="L16" s="618"/>
      <c r="M16" s="618"/>
      <c r="N16" s="618"/>
      <c r="O16" s="618"/>
    </row>
    <row r="17" spans="1:15" ht="15.75">
      <c r="A17" s="19">
        <v>9</v>
      </c>
      <c r="B17" s="23" t="s">
        <v>44</v>
      </c>
      <c r="C17" s="546">
        <v>7800148</v>
      </c>
      <c r="D17" s="546">
        <v>0</v>
      </c>
      <c r="E17" s="543">
        <f t="shared" si="0"/>
        <v>7800148</v>
      </c>
      <c r="F17" s="460">
        <v>7793239</v>
      </c>
      <c r="G17" s="559">
        <v>0</v>
      </c>
      <c r="H17" s="561">
        <f t="shared" si="1"/>
        <v>7793239</v>
      </c>
      <c r="J17" s="618"/>
      <c r="K17" s="618"/>
      <c r="L17" s="618"/>
      <c r="M17" s="618"/>
      <c r="N17" s="618"/>
      <c r="O17" s="618"/>
    </row>
    <row r="18" spans="1:15" ht="15.75">
      <c r="A18" s="19">
        <v>10</v>
      </c>
      <c r="B18" s="23" t="s">
        <v>45</v>
      </c>
      <c r="C18" s="546">
        <v>22426868</v>
      </c>
      <c r="D18" s="546" t="s">
        <v>772</v>
      </c>
      <c r="E18" s="543">
        <f>C18</f>
        <v>22426868</v>
      </c>
      <c r="F18" s="460">
        <v>20363424</v>
      </c>
      <c r="G18" s="559" t="s">
        <v>772</v>
      </c>
      <c r="H18" s="561">
        <f>F18</f>
        <v>20363424</v>
      </c>
      <c r="J18" s="618"/>
      <c r="K18" s="618"/>
      <c r="L18" s="618"/>
      <c r="M18" s="618"/>
      <c r="N18" s="618"/>
      <c r="O18" s="618"/>
    </row>
    <row r="19" spans="1:15" ht="15.75">
      <c r="A19" s="19">
        <v>11</v>
      </c>
      <c r="B19" s="23" t="s">
        <v>46</v>
      </c>
      <c r="C19" s="546">
        <v>20681191</v>
      </c>
      <c r="D19" s="546">
        <v>509303.00999999978</v>
      </c>
      <c r="E19" s="543">
        <f t="shared" si="0"/>
        <v>21190494.009999998</v>
      </c>
      <c r="F19" s="460">
        <v>17320900</v>
      </c>
      <c r="G19" s="559">
        <v>2093200</v>
      </c>
      <c r="H19" s="561">
        <f t="shared" si="1"/>
        <v>19414100</v>
      </c>
      <c r="J19" s="618"/>
      <c r="K19" s="618"/>
      <c r="L19" s="618"/>
      <c r="M19" s="618"/>
      <c r="N19" s="618"/>
      <c r="O19" s="618"/>
    </row>
    <row r="20" spans="1:15" ht="15.75">
      <c r="A20" s="19">
        <v>12</v>
      </c>
      <c r="B20" s="26" t="s">
        <v>47</v>
      </c>
      <c r="C20" s="543">
        <f>SUM(C7:C11)+SUM(C14:C19)</f>
        <v>471466462</v>
      </c>
      <c r="D20" s="543">
        <f>SUM(D7:D11)+SUM(D14:D19)</f>
        <v>1013058730</v>
      </c>
      <c r="E20" s="543">
        <f t="shared" si="0"/>
        <v>1484525192</v>
      </c>
      <c r="F20" s="543">
        <f>SUM(F7:F11)+SUM(F14:F19)</f>
        <v>421472781</v>
      </c>
      <c r="G20" s="543">
        <f>SUM(G7:G11)+SUM(G14:G19)</f>
        <v>802418526</v>
      </c>
      <c r="H20" s="561">
        <f t="shared" si="1"/>
        <v>1223891307</v>
      </c>
      <c r="J20" s="618"/>
      <c r="K20" s="618"/>
      <c r="L20" s="618"/>
      <c r="M20" s="618"/>
      <c r="N20" s="618"/>
      <c r="O20" s="618"/>
    </row>
    <row r="21" spans="1:15" ht="15.75">
      <c r="A21" s="19"/>
      <c r="B21" s="20" t="s">
        <v>48</v>
      </c>
      <c r="C21" s="578" t="s">
        <v>715</v>
      </c>
      <c r="D21" s="578"/>
      <c r="E21" s="578"/>
      <c r="F21" s="461" t="s">
        <v>715</v>
      </c>
      <c r="G21" s="579"/>
      <c r="H21" s="580"/>
      <c r="J21" s="618"/>
      <c r="K21" s="618"/>
      <c r="L21" s="618"/>
      <c r="M21" s="618"/>
      <c r="N21" s="618"/>
      <c r="O21" s="618"/>
    </row>
    <row r="22" spans="1:15" ht="15.75">
      <c r="A22" s="19">
        <v>13</v>
      </c>
      <c r="B22" s="23" t="s">
        <v>49</v>
      </c>
      <c r="C22" s="546">
        <v>51652</v>
      </c>
      <c r="D22" s="546">
        <v>87464</v>
      </c>
      <c r="E22" s="543">
        <f>C22+D22</f>
        <v>139116</v>
      </c>
      <c r="F22" s="460">
        <v>53500</v>
      </c>
      <c r="G22" s="559">
        <v>108783</v>
      </c>
      <c r="H22" s="561">
        <f t="shared" si="1"/>
        <v>162283</v>
      </c>
      <c r="J22" s="618"/>
      <c r="K22" s="618"/>
      <c r="L22" s="618"/>
      <c r="M22" s="618"/>
      <c r="N22" s="618"/>
      <c r="O22" s="618"/>
    </row>
    <row r="23" spans="1:15" ht="15.75">
      <c r="A23" s="19">
        <v>14</v>
      </c>
      <c r="B23" s="23" t="s">
        <v>50</v>
      </c>
      <c r="C23" s="546">
        <v>71940693</v>
      </c>
      <c r="D23" s="546">
        <v>544192872</v>
      </c>
      <c r="E23" s="543">
        <f t="shared" ref="E23:E30" si="2">C23+D23</f>
        <v>616133565</v>
      </c>
      <c r="F23" s="460">
        <v>42721323</v>
      </c>
      <c r="G23" s="559">
        <v>274656163</v>
      </c>
      <c r="H23" s="561">
        <f t="shared" si="1"/>
        <v>317377486</v>
      </c>
      <c r="J23" s="618"/>
      <c r="K23" s="618"/>
      <c r="L23" s="618"/>
      <c r="M23" s="618"/>
      <c r="N23" s="618"/>
      <c r="O23" s="618"/>
    </row>
    <row r="24" spans="1:15" ht="15.75">
      <c r="A24" s="19">
        <v>15</v>
      </c>
      <c r="B24" s="23" t="s">
        <v>51</v>
      </c>
      <c r="C24" s="546">
        <v>22366883</v>
      </c>
      <c r="D24" s="546">
        <v>46024577</v>
      </c>
      <c r="E24" s="543">
        <f t="shared" si="2"/>
        <v>68391460</v>
      </c>
      <c r="F24" s="460">
        <v>16637124</v>
      </c>
      <c r="G24" s="559">
        <v>42153984</v>
      </c>
      <c r="H24" s="561">
        <f t="shared" si="1"/>
        <v>58791108</v>
      </c>
      <c r="J24" s="618"/>
      <c r="K24" s="618"/>
      <c r="L24" s="618"/>
      <c r="M24" s="618"/>
      <c r="N24" s="618"/>
      <c r="O24" s="618"/>
    </row>
    <row r="25" spans="1:15" ht="15.75">
      <c r="A25" s="19">
        <v>16</v>
      </c>
      <c r="B25" s="23" t="s">
        <v>52</v>
      </c>
      <c r="C25" s="546">
        <v>98754807</v>
      </c>
      <c r="D25" s="546">
        <v>317043350</v>
      </c>
      <c r="E25" s="543">
        <f t="shared" si="2"/>
        <v>415798157</v>
      </c>
      <c r="F25" s="460">
        <v>82343244</v>
      </c>
      <c r="G25" s="559">
        <v>415813357</v>
      </c>
      <c r="H25" s="561">
        <f t="shared" si="1"/>
        <v>498156601</v>
      </c>
      <c r="J25" s="618"/>
      <c r="K25" s="618"/>
      <c r="L25" s="618"/>
      <c r="M25" s="618"/>
      <c r="N25" s="618"/>
      <c r="O25" s="618"/>
    </row>
    <row r="26" spans="1:15" ht="15.75">
      <c r="A26" s="19">
        <v>17</v>
      </c>
      <c r="B26" s="23" t="s">
        <v>53</v>
      </c>
      <c r="C26" s="546"/>
      <c r="D26" s="546"/>
      <c r="E26" s="543">
        <f t="shared" si="2"/>
        <v>0</v>
      </c>
      <c r="F26" s="461"/>
      <c r="G26" s="579"/>
      <c r="H26" s="561">
        <f t="shared" si="1"/>
        <v>0</v>
      </c>
      <c r="J26" s="618"/>
      <c r="K26" s="618"/>
      <c r="L26" s="618"/>
      <c r="M26" s="618"/>
      <c r="N26" s="618"/>
      <c r="O26" s="618"/>
    </row>
    <row r="27" spans="1:15" ht="15.75">
      <c r="A27" s="19">
        <v>18</v>
      </c>
      <c r="B27" s="23" t="s">
        <v>54</v>
      </c>
      <c r="C27" s="546">
        <v>0</v>
      </c>
      <c r="D27" s="546">
        <v>0</v>
      </c>
      <c r="E27" s="543">
        <f t="shared" si="2"/>
        <v>0</v>
      </c>
      <c r="F27" s="460">
        <v>0</v>
      </c>
      <c r="G27" s="559">
        <v>0</v>
      </c>
      <c r="H27" s="561">
        <f t="shared" si="1"/>
        <v>0</v>
      </c>
      <c r="J27" s="618"/>
      <c r="K27" s="618"/>
      <c r="L27" s="618"/>
      <c r="M27" s="618"/>
      <c r="N27" s="618"/>
      <c r="O27" s="618"/>
    </row>
    <row r="28" spans="1:15" ht="15.75">
      <c r="A28" s="19">
        <v>19</v>
      </c>
      <c r="B28" s="23" t="s">
        <v>55</v>
      </c>
      <c r="C28" s="546">
        <v>7530866</v>
      </c>
      <c r="D28" s="546">
        <v>7567821</v>
      </c>
      <c r="E28" s="543">
        <f t="shared" si="2"/>
        <v>15098687</v>
      </c>
      <c r="F28" s="460">
        <v>6539409</v>
      </c>
      <c r="G28" s="559">
        <v>7307914</v>
      </c>
      <c r="H28" s="561">
        <f t="shared" si="1"/>
        <v>13847323</v>
      </c>
      <c r="J28" s="618"/>
      <c r="K28" s="618"/>
      <c r="L28" s="618"/>
      <c r="M28" s="618"/>
      <c r="N28" s="618"/>
      <c r="O28" s="618"/>
    </row>
    <row r="29" spans="1:15" ht="15.75">
      <c r="A29" s="19">
        <v>20</v>
      </c>
      <c r="B29" s="23" t="s">
        <v>56</v>
      </c>
      <c r="C29" s="546">
        <v>22315406</v>
      </c>
      <c r="D29" s="546">
        <v>1577634</v>
      </c>
      <c r="E29" s="543">
        <f t="shared" si="2"/>
        <v>23893040</v>
      </c>
      <c r="F29" s="460">
        <v>11241960</v>
      </c>
      <c r="G29" s="559">
        <v>10365108</v>
      </c>
      <c r="H29" s="561">
        <f t="shared" si="1"/>
        <v>21607068</v>
      </c>
      <c r="J29" s="618"/>
      <c r="K29" s="618"/>
      <c r="L29" s="618"/>
      <c r="M29" s="618"/>
      <c r="N29" s="618"/>
      <c r="O29" s="618"/>
    </row>
    <row r="30" spans="1:15" ht="15.75">
      <c r="A30" s="19">
        <v>21</v>
      </c>
      <c r="B30" s="23" t="s">
        <v>57</v>
      </c>
      <c r="C30" s="546">
        <v>0</v>
      </c>
      <c r="D30" s="546">
        <v>105378000</v>
      </c>
      <c r="E30" s="543">
        <f t="shared" si="2"/>
        <v>105378000</v>
      </c>
      <c r="F30" s="460">
        <v>0</v>
      </c>
      <c r="G30" s="559">
        <v>120806400</v>
      </c>
      <c r="H30" s="561">
        <f t="shared" si="1"/>
        <v>120806400</v>
      </c>
      <c r="J30" s="618"/>
      <c r="K30" s="618"/>
      <c r="L30" s="618"/>
      <c r="M30" s="618"/>
      <c r="N30" s="618"/>
      <c r="O30" s="618"/>
    </row>
    <row r="31" spans="1:15" ht="15.75">
      <c r="A31" s="19">
        <v>22</v>
      </c>
      <c r="B31" s="26" t="s">
        <v>58</v>
      </c>
      <c r="C31" s="543">
        <f>SUM(C22:C30)</f>
        <v>222960307</v>
      </c>
      <c r="D31" s="543">
        <f>SUM(D22:D30)</f>
        <v>1021871718</v>
      </c>
      <c r="E31" s="543">
        <f>C31+D31</f>
        <v>1244832025</v>
      </c>
      <c r="F31" s="543">
        <f>SUM(F22:F30)</f>
        <v>159536560</v>
      </c>
      <c r="G31" s="543">
        <f>SUM(G22:G30)</f>
        <v>871211709</v>
      </c>
      <c r="H31" s="561">
        <f t="shared" si="1"/>
        <v>1030748269</v>
      </c>
      <c r="J31" s="618"/>
      <c r="K31" s="618"/>
      <c r="L31" s="618"/>
      <c r="M31" s="618"/>
      <c r="N31" s="618"/>
      <c r="O31" s="618"/>
    </row>
    <row r="32" spans="1:15" ht="15.75">
      <c r="A32" s="19"/>
      <c r="B32" s="20" t="s">
        <v>59</v>
      </c>
      <c r="C32" s="578"/>
      <c r="D32" s="578"/>
      <c r="E32" s="546"/>
      <c r="F32" s="461"/>
      <c r="G32" s="579"/>
      <c r="H32" s="580"/>
      <c r="J32" s="618"/>
      <c r="K32" s="618"/>
      <c r="L32" s="618"/>
      <c r="M32" s="618"/>
      <c r="N32" s="618"/>
      <c r="O32" s="618"/>
    </row>
    <row r="33" spans="1:15" ht="15.75">
      <c r="A33" s="19">
        <v>23</v>
      </c>
      <c r="B33" s="23" t="s">
        <v>60</v>
      </c>
      <c r="C33" s="546">
        <v>114430000</v>
      </c>
      <c r="D33" s="578" t="s">
        <v>772</v>
      </c>
      <c r="E33" s="543">
        <f>C33</f>
        <v>114430000</v>
      </c>
      <c r="F33" s="460">
        <v>114430000</v>
      </c>
      <c r="G33" s="579" t="s">
        <v>772</v>
      </c>
      <c r="H33" s="561">
        <f>F33</f>
        <v>114430000</v>
      </c>
      <c r="J33" s="618"/>
      <c r="K33" s="618"/>
      <c r="L33" s="618"/>
      <c r="M33" s="618"/>
      <c r="N33" s="618"/>
      <c r="O33" s="618"/>
    </row>
    <row r="34" spans="1:15" ht="15.75">
      <c r="A34" s="19">
        <v>24</v>
      </c>
      <c r="B34" s="23" t="s">
        <v>61</v>
      </c>
      <c r="C34" s="546">
        <v>0</v>
      </c>
      <c r="D34" s="578" t="s">
        <v>772</v>
      </c>
      <c r="E34" s="543">
        <f t="shared" ref="E34:E40" si="3">C34</f>
        <v>0</v>
      </c>
      <c r="F34" s="460">
        <v>0</v>
      </c>
      <c r="G34" s="579" t="s">
        <v>772</v>
      </c>
      <c r="H34" s="561">
        <f t="shared" ref="H34:H40" si="4">F34</f>
        <v>0</v>
      </c>
      <c r="J34" s="618"/>
      <c r="K34" s="618"/>
      <c r="L34" s="618"/>
      <c r="M34" s="618"/>
      <c r="N34" s="618"/>
      <c r="O34" s="618"/>
    </row>
    <row r="35" spans="1:15" ht="15.75">
      <c r="A35" s="19">
        <v>25</v>
      </c>
      <c r="B35" s="25" t="s">
        <v>62</v>
      </c>
      <c r="C35" s="546">
        <v>0</v>
      </c>
      <c r="D35" s="578" t="s">
        <v>772</v>
      </c>
      <c r="E35" s="543">
        <f t="shared" si="3"/>
        <v>0</v>
      </c>
      <c r="F35" s="460">
        <v>0</v>
      </c>
      <c r="G35" s="579" t="s">
        <v>772</v>
      </c>
      <c r="H35" s="561">
        <f t="shared" si="4"/>
        <v>0</v>
      </c>
      <c r="J35" s="618"/>
      <c r="K35" s="618"/>
      <c r="L35" s="618"/>
      <c r="M35" s="618"/>
      <c r="N35" s="618"/>
      <c r="O35" s="618"/>
    </row>
    <row r="36" spans="1:15" ht="15.75">
      <c r="A36" s="19">
        <v>26</v>
      </c>
      <c r="B36" s="23" t="s">
        <v>63</v>
      </c>
      <c r="C36" s="546">
        <v>0</v>
      </c>
      <c r="D36" s="578" t="s">
        <v>772</v>
      </c>
      <c r="E36" s="543">
        <f t="shared" si="3"/>
        <v>0</v>
      </c>
      <c r="F36" s="460">
        <v>0</v>
      </c>
      <c r="G36" s="579" t="s">
        <v>772</v>
      </c>
      <c r="H36" s="561">
        <f t="shared" si="4"/>
        <v>0</v>
      </c>
      <c r="J36" s="618"/>
      <c r="K36" s="618"/>
      <c r="L36" s="618"/>
      <c r="M36" s="618"/>
      <c r="N36" s="618"/>
      <c r="O36" s="618"/>
    </row>
    <row r="37" spans="1:15" ht="15.75">
      <c r="A37" s="19">
        <v>27</v>
      </c>
      <c r="B37" s="23" t="s">
        <v>64</v>
      </c>
      <c r="C37" s="546">
        <v>7438034</v>
      </c>
      <c r="D37" s="578" t="s">
        <v>772</v>
      </c>
      <c r="E37" s="543">
        <f t="shared" si="3"/>
        <v>7438034</v>
      </c>
      <c r="F37" s="460">
        <v>7438034</v>
      </c>
      <c r="G37" s="579" t="s">
        <v>772</v>
      </c>
      <c r="H37" s="561">
        <f t="shared" si="4"/>
        <v>7438034</v>
      </c>
      <c r="J37" s="618"/>
      <c r="K37" s="618"/>
      <c r="L37" s="618"/>
      <c r="M37" s="618"/>
      <c r="N37" s="618"/>
      <c r="O37" s="618"/>
    </row>
    <row r="38" spans="1:15" ht="15.75">
      <c r="A38" s="19">
        <v>28</v>
      </c>
      <c r="B38" s="23" t="s">
        <v>65</v>
      </c>
      <c r="C38" s="546">
        <v>117794403</v>
      </c>
      <c r="D38" s="578" t="s">
        <v>772</v>
      </c>
      <c r="E38" s="543">
        <f t="shared" si="3"/>
        <v>117794403</v>
      </c>
      <c r="F38" s="460">
        <v>71407664</v>
      </c>
      <c r="G38" s="579" t="s">
        <v>772</v>
      </c>
      <c r="H38" s="561">
        <f t="shared" si="4"/>
        <v>71407664</v>
      </c>
      <c r="J38" s="618"/>
      <c r="K38" s="618"/>
      <c r="L38" s="618"/>
      <c r="M38" s="618"/>
      <c r="N38" s="618"/>
      <c r="O38" s="618"/>
    </row>
    <row r="39" spans="1:15" ht="15.75">
      <c r="A39" s="19">
        <v>29</v>
      </c>
      <c r="B39" s="23" t="s">
        <v>66</v>
      </c>
      <c r="C39" s="546">
        <v>30730</v>
      </c>
      <c r="D39" s="578" t="s">
        <v>772</v>
      </c>
      <c r="E39" s="543">
        <f t="shared" si="3"/>
        <v>30730</v>
      </c>
      <c r="F39" s="460">
        <v>-132660</v>
      </c>
      <c r="G39" s="579" t="s">
        <v>772</v>
      </c>
      <c r="H39" s="561">
        <f t="shared" si="4"/>
        <v>-132660</v>
      </c>
      <c r="J39" s="618"/>
      <c r="K39" s="618"/>
      <c r="L39" s="618"/>
      <c r="M39" s="618"/>
      <c r="N39" s="618"/>
      <c r="O39" s="618"/>
    </row>
    <row r="40" spans="1:15" ht="15.75">
      <c r="A40" s="19">
        <v>30</v>
      </c>
      <c r="B40" s="227" t="s">
        <v>266</v>
      </c>
      <c r="C40" s="546">
        <v>239693167</v>
      </c>
      <c r="D40" s="578" t="s">
        <v>772</v>
      </c>
      <c r="E40" s="543">
        <f t="shared" si="3"/>
        <v>239693167</v>
      </c>
      <c r="F40" s="460">
        <v>193143038</v>
      </c>
      <c r="G40" s="579" t="s">
        <v>772</v>
      </c>
      <c r="H40" s="561">
        <f t="shared" si="4"/>
        <v>193143038</v>
      </c>
      <c r="J40" s="618"/>
      <c r="K40" s="618"/>
      <c r="L40" s="618"/>
      <c r="M40" s="618"/>
      <c r="N40" s="618"/>
      <c r="O40" s="618"/>
    </row>
    <row r="41" spans="1:15" ht="16.5" thickBot="1">
      <c r="A41" s="27">
        <v>31</v>
      </c>
      <c r="B41" s="28" t="s">
        <v>67</v>
      </c>
      <c r="C41" s="557">
        <f>C31+C40</f>
        <v>462653474</v>
      </c>
      <c r="D41" s="557">
        <f>D31</f>
        <v>1021871718</v>
      </c>
      <c r="E41" s="557">
        <f>C41+D41</f>
        <v>1484525192</v>
      </c>
      <c r="F41" s="557">
        <f>F31+F40</f>
        <v>352679598</v>
      </c>
      <c r="G41" s="557">
        <f>G31</f>
        <v>871211709</v>
      </c>
      <c r="H41" s="564">
        <f>F41+G41</f>
        <v>1223891307</v>
      </c>
      <c r="J41" s="618"/>
      <c r="K41" s="618"/>
      <c r="L41" s="618"/>
      <c r="M41" s="618"/>
      <c r="N41" s="618"/>
      <c r="O41" s="618"/>
    </row>
    <row r="43" spans="1:15">
      <c r="B43" s="29"/>
    </row>
  </sheetData>
  <mergeCells count="2">
    <mergeCell ref="C5:E5"/>
    <mergeCell ref="F5:H5"/>
  </mergeCells>
  <dataValidations count="1">
    <dataValidation type="whole" operator="lessThanOrEqual" allowBlank="1" showInputMessage="1" showErrorMessage="1" sqref="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workbookViewId="0">
      <pane xSplit="1" ySplit="6" topLeftCell="B45" activePane="bottomRight" state="frozen"/>
      <selection pane="topRight"/>
      <selection pane="bottomLeft"/>
      <selection pane="bottomRight" activeCell="C8" sqref="C8:D67"/>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15">
      <c r="A1" s="2" t="s">
        <v>30</v>
      </c>
      <c r="B1" s="3" t="str">
        <f>'Info '!C2</f>
        <v>JSC CARTU BANK</v>
      </c>
      <c r="C1" s="3"/>
    </row>
    <row r="2" spans="1:15">
      <c r="A2" s="2" t="s">
        <v>31</v>
      </c>
      <c r="B2" s="577">
        <f>'1. key ratios '!B2</f>
        <v>44926</v>
      </c>
      <c r="C2" s="351"/>
    </row>
    <row r="3" spans="1:15">
      <c r="A3" s="2"/>
      <c r="B3" s="3"/>
      <c r="C3" s="3"/>
    </row>
    <row r="4" spans="1:15" ht="13.5" thickBot="1">
      <c r="A4" s="3" t="s">
        <v>195</v>
      </c>
      <c r="B4" s="187" t="s">
        <v>22</v>
      </c>
      <c r="C4" s="3"/>
      <c r="D4" s="14"/>
      <c r="E4" s="14"/>
      <c r="F4" s="15"/>
      <c r="G4" s="15"/>
      <c r="H4" s="31" t="s">
        <v>73</v>
      </c>
    </row>
    <row r="5" spans="1:15">
      <c r="A5" s="32" t="s">
        <v>6</v>
      </c>
      <c r="B5" s="33"/>
      <c r="C5" s="657" t="s">
        <v>68</v>
      </c>
      <c r="D5" s="658"/>
      <c r="E5" s="659"/>
      <c r="F5" s="657" t="s">
        <v>72</v>
      </c>
      <c r="G5" s="658"/>
      <c r="H5" s="660"/>
    </row>
    <row r="6" spans="1:15">
      <c r="A6" s="34" t="s">
        <v>6</v>
      </c>
      <c r="B6" s="35"/>
      <c r="C6" s="21" t="s">
        <v>69</v>
      </c>
      <c r="D6" s="21" t="s">
        <v>70</v>
      </c>
      <c r="E6" s="21" t="s">
        <v>71</v>
      </c>
      <c r="F6" s="21" t="s">
        <v>69</v>
      </c>
      <c r="G6" s="21" t="s">
        <v>70</v>
      </c>
      <c r="H6" s="22" t="s">
        <v>71</v>
      </c>
    </row>
    <row r="7" spans="1:15">
      <c r="A7" s="19"/>
      <c r="B7" s="187" t="s">
        <v>194</v>
      </c>
      <c r="C7" s="36"/>
      <c r="D7" s="36"/>
      <c r="E7" s="36"/>
      <c r="F7" s="36"/>
      <c r="G7" s="36"/>
      <c r="H7" s="37"/>
    </row>
    <row r="8" spans="1:15" ht="15">
      <c r="A8" s="19">
        <v>1</v>
      </c>
      <c r="B8" s="38" t="s">
        <v>193</v>
      </c>
      <c r="C8" s="542">
        <v>2882359</v>
      </c>
      <c r="D8" s="542">
        <v>2555754</v>
      </c>
      <c r="E8" s="543">
        <f>C8+D8</f>
        <v>5438113</v>
      </c>
      <c r="F8" s="542">
        <v>2115958</v>
      </c>
      <c r="G8" s="542">
        <v>-575910</v>
      </c>
      <c r="H8" s="544">
        <f>F8+G8</f>
        <v>1540048</v>
      </c>
      <c r="J8" s="170"/>
      <c r="K8" s="170"/>
      <c r="L8" s="170"/>
      <c r="M8" s="170"/>
      <c r="N8" s="170"/>
      <c r="O8" s="170"/>
    </row>
    <row r="9" spans="1:15" ht="15">
      <c r="A9" s="19">
        <v>2</v>
      </c>
      <c r="B9" s="38" t="s">
        <v>192</v>
      </c>
      <c r="C9" s="545">
        <f>SUM(C10:C18)</f>
        <v>37407204</v>
      </c>
      <c r="D9" s="545">
        <f>SUM(D10:D18)</f>
        <v>37453127</v>
      </c>
      <c r="E9" s="543">
        <f t="shared" ref="E9:E67" si="0">C9+D9</f>
        <v>74860331</v>
      </c>
      <c r="F9" s="545">
        <f>SUM(F10:F18)</f>
        <v>29120719</v>
      </c>
      <c r="G9" s="545">
        <f>SUM(G10:G18)</f>
        <v>47277553</v>
      </c>
      <c r="H9" s="544">
        <f t="shared" ref="H9:H67" si="1">F9+G9</f>
        <v>76398272</v>
      </c>
      <c r="J9" s="170"/>
      <c r="K9" s="170"/>
      <c r="L9" s="170"/>
      <c r="M9" s="170"/>
      <c r="N9" s="170"/>
      <c r="O9" s="170"/>
    </row>
    <row r="10" spans="1:15" ht="15">
      <c r="A10" s="19">
        <v>2.1</v>
      </c>
      <c r="B10" s="39" t="s">
        <v>191</v>
      </c>
      <c r="C10" s="542">
        <v>0</v>
      </c>
      <c r="D10" s="542">
        <v>0</v>
      </c>
      <c r="E10" s="543">
        <f t="shared" si="0"/>
        <v>0</v>
      </c>
      <c r="F10" s="542">
        <v>0</v>
      </c>
      <c r="G10" s="542">
        <v>0</v>
      </c>
      <c r="H10" s="544">
        <f t="shared" si="1"/>
        <v>0</v>
      </c>
      <c r="J10" s="170"/>
      <c r="K10" s="170"/>
      <c r="L10" s="170"/>
      <c r="M10" s="170"/>
      <c r="N10" s="170"/>
      <c r="O10" s="170"/>
    </row>
    <row r="11" spans="1:15" ht="15">
      <c r="A11" s="19">
        <v>2.2000000000000002</v>
      </c>
      <c r="B11" s="39" t="s">
        <v>190</v>
      </c>
      <c r="C11" s="542">
        <v>15794024.359999998</v>
      </c>
      <c r="D11" s="542">
        <v>11429297.739999998</v>
      </c>
      <c r="E11" s="543">
        <f t="shared" si="0"/>
        <v>27223322.099999994</v>
      </c>
      <c r="F11" s="542">
        <v>12690353.439999999</v>
      </c>
      <c r="G11" s="542">
        <v>16600942.050000001</v>
      </c>
      <c r="H11" s="544">
        <f t="shared" si="1"/>
        <v>29291295.490000002</v>
      </c>
      <c r="J11" s="170"/>
      <c r="K11" s="170"/>
      <c r="L11" s="170"/>
      <c r="M11" s="170"/>
      <c r="N11" s="170"/>
      <c r="O11" s="170"/>
    </row>
    <row r="12" spans="1:15" ht="15">
      <c r="A12" s="19">
        <v>2.2999999999999998</v>
      </c>
      <c r="B12" s="39" t="s">
        <v>189</v>
      </c>
      <c r="C12" s="542">
        <v>0</v>
      </c>
      <c r="D12" s="542">
        <v>15013.66</v>
      </c>
      <c r="E12" s="543">
        <f t="shared" si="0"/>
        <v>15013.66</v>
      </c>
      <c r="F12" s="542">
        <v>0</v>
      </c>
      <c r="G12" s="542">
        <v>18247.32</v>
      </c>
      <c r="H12" s="544">
        <f t="shared" si="1"/>
        <v>18247.32</v>
      </c>
      <c r="J12" s="170"/>
      <c r="K12" s="170"/>
      <c r="L12" s="170"/>
      <c r="M12" s="170"/>
      <c r="N12" s="170"/>
      <c r="O12" s="170"/>
    </row>
    <row r="13" spans="1:15" ht="15">
      <c r="A13" s="19">
        <v>2.4</v>
      </c>
      <c r="B13" s="39" t="s">
        <v>188</v>
      </c>
      <c r="C13" s="542">
        <v>719917.25</v>
      </c>
      <c r="D13" s="542">
        <v>2489621.4299999992</v>
      </c>
      <c r="E13" s="543">
        <f t="shared" si="0"/>
        <v>3209538.6799999992</v>
      </c>
      <c r="F13" s="542">
        <v>1412676.31</v>
      </c>
      <c r="G13" s="542">
        <v>3431039.7200000007</v>
      </c>
      <c r="H13" s="544">
        <f t="shared" si="1"/>
        <v>4843716.0300000012</v>
      </c>
      <c r="J13" s="170"/>
      <c r="K13" s="170"/>
      <c r="L13" s="170"/>
      <c r="M13" s="170"/>
      <c r="N13" s="170"/>
      <c r="O13" s="170"/>
    </row>
    <row r="14" spans="1:15" ht="15">
      <c r="A14" s="19">
        <v>2.5</v>
      </c>
      <c r="B14" s="39" t="s">
        <v>187</v>
      </c>
      <c r="C14" s="542">
        <v>3032483.95</v>
      </c>
      <c r="D14" s="542">
        <v>6677545.7699999996</v>
      </c>
      <c r="E14" s="543">
        <f t="shared" si="0"/>
        <v>9710029.7199999988</v>
      </c>
      <c r="F14" s="542">
        <v>4933885.05</v>
      </c>
      <c r="G14" s="542">
        <v>6601877.1899999995</v>
      </c>
      <c r="H14" s="544">
        <f t="shared" si="1"/>
        <v>11535762.239999998</v>
      </c>
      <c r="J14" s="170"/>
      <c r="K14" s="170"/>
      <c r="L14" s="170"/>
      <c r="M14" s="170"/>
      <c r="N14" s="170"/>
      <c r="O14" s="170"/>
    </row>
    <row r="15" spans="1:15" ht="15">
      <c r="A15" s="19">
        <v>2.6</v>
      </c>
      <c r="B15" s="39" t="s">
        <v>186</v>
      </c>
      <c r="C15" s="542">
        <v>11681966.520000001</v>
      </c>
      <c r="D15" s="542">
        <v>6003469.96</v>
      </c>
      <c r="E15" s="543">
        <f t="shared" si="0"/>
        <v>17685436.48</v>
      </c>
      <c r="F15" s="542">
        <v>6235380.9900000002</v>
      </c>
      <c r="G15" s="542">
        <v>4442201.9400000004</v>
      </c>
      <c r="H15" s="544">
        <f t="shared" si="1"/>
        <v>10677582.93</v>
      </c>
      <c r="J15" s="170"/>
      <c r="K15" s="170"/>
      <c r="L15" s="170"/>
      <c r="M15" s="170"/>
      <c r="N15" s="170"/>
      <c r="O15" s="170"/>
    </row>
    <row r="16" spans="1:15" ht="15">
      <c r="A16" s="19">
        <v>2.7</v>
      </c>
      <c r="B16" s="39" t="s">
        <v>185</v>
      </c>
      <c r="C16" s="542">
        <v>2189.0499999999997</v>
      </c>
      <c r="D16" s="542">
        <v>177790.42</v>
      </c>
      <c r="E16" s="543">
        <f t="shared" si="0"/>
        <v>179979.47</v>
      </c>
      <c r="F16" s="542">
        <v>5437.37</v>
      </c>
      <c r="G16" s="542">
        <v>194791.34000000003</v>
      </c>
      <c r="H16" s="544">
        <f t="shared" si="1"/>
        <v>200228.71000000002</v>
      </c>
      <c r="J16" s="170"/>
      <c r="K16" s="170"/>
      <c r="L16" s="170"/>
      <c r="M16" s="170"/>
      <c r="N16" s="170"/>
      <c r="O16" s="170"/>
    </row>
    <row r="17" spans="1:15" ht="15">
      <c r="A17" s="19">
        <v>2.8</v>
      </c>
      <c r="B17" s="39" t="s">
        <v>184</v>
      </c>
      <c r="C17" s="542">
        <v>1954357</v>
      </c>
      <c r="D17" s="542">
        <v>3419077</v>
      </c>
      <c r="E17" s="543">
        <f t="shared" si="0"/>
        <v>5373434</v>
      </c>
      <c r="F17" s="542">
        <v>1568708</v>
      </c>
      <c r="G17" s="542">
        <v>3177965</v>
      </c>
      <c r="H17" s="544">
        <f t="shared" si="1"/>
        <v>4746673</v>
      </c>
      <c r="J17" s="170"/>
      <c r="K17" s="170"/>
      <c r="L17" s="170"/>
      <c r="M17" s="170"/>
      <c r="N17" s="170"/>
      <c r="O17" s="170"/>
    </row>
    <row r="18" spans="1:15" ht="15">
      <c r="A18" s="19">
        <v>2.9</v>
      </c>
      <c r="B18" s="39" t="s">
        <v>183</v>
      </c>
      <c r="C18" s="542">
        <v>4222265.870000001</v>
      </c>
      <c r="D18" s="542">
        <v>7241311.0199999996</v>
      </c>
      <c r="E18" s="543">
        <f t="shared" si="0"/>
        <v>11463576.890000001</v>
      </c>
      <c r="F18" s="542">
        <v>2274277.84</v>
      </c>
      <c r="G18" s="542">
        <v>12810488.439999998</v>
      </c>
      <c r="H18" s="544">
        <f t="shared" si="1"/>
        <v>15084766.279999997</v>
      </c>
      <c r="J18" s="170"/>
      <c r="K18" s="170"/>
      <c r="L18" s="170"/>
      <c r="M18" s="170"/>
      <c r="N18" s="170"/>
      <c r="O18" s="170"/>
    </row>
    <row r="19" spans="1:15" ht="15">
      <c r="A19" s="19">
        <v>3</v>
      </c>
      <c r="B19" s="38" t="s">
        <v>182</v>
      </c>
      <c r="C19" s="542">
        <v>11801520</v>
      </c>
      <c r="D19" s="542">
        <v>996654</v>
      </c>
      <c r="E19" s="543">
        <f t="shared" si="0"/>
        <v>12798174</v>
      </c>
      <c r="F19" s="542">
        <v>903397</v>
      </c>
      <c r="G19" s="542">
        <v>3311859</v>
      </c>
      <c r="H19" s="544">
        <f t="shared" si="1"/>
        <v>4215256</v>
      </c>
      <c r="J19" s="170"/>
      <c r="K19" s="170"/>
      <c r="L19" s="170"/>
      <c r="M19" s="170"/>
      <c r="N19" s="170"/>
      <c r="O19" s="170"/>
    </row>
    <row r="20" spans="1:15" ht="15">
      <c r="A20" s="19">
        <v>4</v>
      </c>
      <c r="B20" s="38" t="s">
        <v>181</v>
      </c>
      <c r="C20" s="542">
        <v>3081714</v>
      </c>
      <c r="D20" s="542">
        <v>136526</v>
      </c>
      <c r="E20" s="543">
        <f t="shared" si="0"/>
        <v>3218240</v>
      </c>
      <c r="F20" s="542">
        <v>521011</v>
      </c>
      <c r="G20" s="542">
        <v>1771245</v>
      </c>
      <c r="H20" s="544">
        <f t="shared" si="1"/>
        <v>2292256</v>
      </c>
      <c r="J20" s="170"/>
      <c r="K20" s="170"/>
      <c r="L20" s="170"/>
      <c r="M20" s="170"/>
      <c r="N20" s="170"/>
      <c r="O20" s="170"/>
    </row>
    <row r="21" spans="1:15" ht="15">
      <c r="A21" s="19">
        <v>5</v>
      </c>
      <c r="B21" s="38" t="s">
        <v>180</v>
      </c>
      <c r="C21" s="542">
        <v>0</v>
      </c>
      <c r="D21" s="542">
        <v>55676</v>
      </c>
      <c r="E21" s="543">
        <f t="shared" si="0"/>
        <v>55676</v>
      </c>
      <c r="F21" s="542">
        <v>0</v>
      </c>
      <c r="G21" s="542">
        <v>1791</v>
      </c>
      <c r="H21" s="544">
        <f t="shared" si="1"/>
        <v>1791</v>
      </c>
      <c r="J21" s="170"/>
      <c r="K21" s="170"/>
      <c r="L21" s="170"/>
      <c r="M21" s="170"/>
      <c r="N21" s="170"/>
      <c r="O21" s="170"/>
    </row>
    <row r="22" spans="1:15" ht="15">
      <c r="A22" s="19">
        <v>6</v>
      </c>
      <c r="B22" s="40" t="s">
        <v>179</v>
      </c>
      <c r="C22" s="545">
        <f>C8+C9+C19+C20+C21</f>
        <v>55172797</v>
      </c>
      <c r="D22" s="545">
        <f>D8+D9+D19+D20+D21</f>
        <v>41197737</v>
      </c>
      <c r="E22" s="543">
        <f>C22+D22</f>
        <v>96370534</v>
      </c>
      <c r="F22" s="545">
        <f>F8+F9+F19+F20+F21</f>
        <v>32661085</v>
      </c>
      <c r="G22" s="545">
        <f>G8+G9+G19+G20+G21</f>
        <v>51786538</v>
      </c>
      <c r="H22" s="544">
        <f>F22+G22</f>
        <v>84447623</v>
      </c>
      <c r="J22" s="170"/>
      <c r="K22" s="170"/>
      <c r="L22" s="170"/>
      <c r="M22" s="170"/>
      <c r="N22" s="170"/>
      <c r="O22" s="170"/>
    </row>
    <row r="23" spans="1:15" ht="15">
      <c r="A23" s="19"/>
      <c r="B23" s="187" t="s">
        <v>178</v>
      </c>
      <c r="C23" s="542"/>
      <c r="D23" s="542"/>
      <c r="E23" s="546"/>
      <c r="F23" s="542"/>
      <c r="G23" s="542"/>
      <c r="H23" s="547"/>
      <c r="J23" s="170"/>
      <c r="K23" s="170"/>
      <c r="L23" s="170"/>
      <c r="M23" s="170"/>
      <c r="N23" s="170"/>
      <c r="O23" s="170"/>
    </row>
    <row r="24" spans="1:15" ht="15">
      <c r="A24" s="19">
        <v>7</v>
      </c>
      <c r="B24" s="38" t="s">
        <v>177</v>
      </c>
      <c r="C24" s="542">
        <v>1148114</v>
      </c>
      <c r="D24" s="542">
        <v>85435</v>
      </c>
      <c r="E24" s="543">
        <f t="shared" si="0"/>
        <v>1233549</v>
      </c>
      <c r="F24" s="542">
        <v>1082397</v>
      </c>
      <c r="G24" s="542">
        <v>-177301</v>
      </c>
      <c r="H24" s="544">
        <f t="shared" si="1"/>
        <v>905096</v>
      </c>
      <c r="J24" s="170"/>
      <c r="K24" s="170"/>
      <c r="L24" s="170"/>
      <c r="M24" s="170"/>
      <c r="N24" s="170"/>
      <c r="O24" s="170"/>
    </row>
    <row r="25" spans="1:15" ht="15">
      <c r="A25" s="19">
        <v>8</v>
      </c>
      <c r="B25" s="38" t="s">
        <v>176</v>
      </c>
      <c r="C25" s="542">
        <v>9640434</v>
      </c>
      <c r="D25" s="542">
        <v>11782208</v>
      </c>
      <c r="E25" s="543">
        <f t="shared" si="0"/>
        <v>21422642</v>
      </c>
      <c r="F25" s="542">
        <v>8281377</v>
      </c>
      <c r="G25" s="542">
        <v>16997895</v>
      </c>
      <c r="H25" s="544">
        <f t="shared" si="1"/>
        <v>25279272</v>
      </c>
      <c r="J25" s="170"/>
      <c r="K25" s="170"/>
      <c r="L25" s="170"/>
      <c r="M25" s="170"/>
      <c r="N25" s="170"/>
      <c r="O25" s="170"/>
    </row>
    <row r="26" spans="1:15" ht="15">
      <c r="A26" s="19">
        <v>9</v>
      </c>
      <c r="B26" s="38" t="s">
        <v>175</v>
      </c>
      <c r="C26" s="542">
        <v>39777</v>
      </c>
      <c r="D26" s="542">
        <v>14412</v>
      </c>
      <c r="E26" s="543">
        <f t="shared" si="0"/>
        <v>54189</v>
      </c>
      <c r="F26" s="542">
        <v>13058</v>
      </c>
      <c r="G26" s="542">
        <v>513</v>
      </c>
      <c r="H26" s="544">
        <f t="shared" si="1"/>
        <v>13571</v>
      </c>
      <c r="J26" s="170"/>
      <c r="K26" s="170"/>
      <c r="L26" s="170"/>
      <c r="M26" s="170"/>
      <c r="N26" s="170"/>
      <c r="O26" s="170"/>
    </row>
    <row r="27" spans="1:15" ht="15">
      <c r="A27" s="19">
        <v>10</v>
      </c>
      <c r="B27" s="38" t="s">
        <v>174</v>
      </c>
      <c r="C27" s="542">
        <v>0</v>
      </c>
      <c r="D27" s="542">
        <v>0</v>
      </c>
      <c r="E27" s="543">
        <f t="shared" si="0"/>
        <v>0</v>
      </c>
      <c r="F27" s="542">
        <v>0</v>
      </c>
      <c r="G27" s="542">
        <v>0</v>
      </c>
      <c r="H27" s="544">
        <f t="shared" si="1"/>
        <v>0</v>
      </c>
      <c r="J27" s="170"/>
      <c r="K27" s="170"/>
      <c r="L27" s="170"/>
      <c r="M27" s="170"/>
      <c r="N27" s="170"/>
      <c r="O27" s="170"/>
    </row>
    <row r="28" spans="1:15" ht="15">
      <c r="A28" s="19">
        <v>11</v>
      </c>
      <c r="B28" s="38" t="s">
        <v>173</v>
      </c>
      <c r="C28" s="542">
        <v>0</v>
      </c>
      <c r="D28" s="542">
        <v>6254027</v>
      </c>
      <c r="E28" s="543">
        <f t="shared" si="0"/>
        <v>6254027</v>
      </c>
      <c r="F28" s="542">
        <v>0</v>
      </c>
      <c r="G28" s="542">
        <v>9290869</v>
      </c>
      <c r="H28" s="544">
        <f t="shared" si="1"/>
        <v>9290869</v>
      </c>
      <c r="J28" s="170"/>
      <c r="K28" s="170"/>
      <c r="L28" s="170"/>
      <c r="M28" s="170"/>
      <c r="N28" s="170"/>
      <c r="O28" s="170"/>
    </row>
    <row r="29" spans="1:15" ht="15">
      <c r="A29" s="19">
        <v>12</v>
      </c>
      <c r="B29" s="38" t="s">
        <v>172</v>
      </c>
      <c r="C29" s="542"/>
      <c r="D29" s="542"/>
      <c r="E29" s="543">
        <f t="shared" si="0"/>
        <v>0</v>
      </c>
      <c r="F29" s="542"/>
      <c r="G29" s="542"/>
      <c r="H29" s="544">
        <f t="shared" si="1"/>
        <v>0</v>
      </c>
      <c r="J29" s="170"/>
      <c r="K29" s="170"/>
      <c r="L29" s="170"/>
      <c r="M29" s="170"/>
      <c r="N29" s="170"/>
      <c r="O29" s="170"/>
    </row>
    <row r="30" spans="1:15" ht="15">
      <c r="A30" s="19">
        <v>13</v>
      </c>
      <c r="B30" s="41" t="s">
        <v>171</v>
      </c>
      <c r="C30" s="545">
        <f>SUM(C24:C29)</f>
        <v>10828325</v>
      </c>
      <c r="D30" s="545">
        <f>SUM(D24:D29)</f>
        <v>18136082</v>
      </c>
      <c r="E30" s="543">
        <f t="shared" si="0"/>
        <v>28964407</v>
      </c>
      <c r="F30" s="545">
        <f>SUM(F24:F29)</f>
        <v>9376832</v>
      </c>
      <c r="G30" s="545">
        <f>SUM(G24:G29)</f>
        <v>26111976</v>
      </c>
      <c r="H30" s="544">
        <f t="shared" si="1"/>
        <v>35488808</v>
      </c>
      <c r="J30" s="170"/>
      <c r="K30" s="170"/>
      <c r="L30" s="170"/>
      <c r="M30" s="170"/>
      <c r="N30" s="170"/>
      <c r="O30" s="170"/>
    </row>
    <row r="31" spans="1:15" ht="15">
      <c r="A31" s="19">
        <v>14</v>
      </c>
      <c r="B31" s="41" t="s">
        <v>170</v>
      </c>
      <c r="C31" s="545">
        <f>C22-C30</f>
        <v>44344472</v>
      </c>
      <c r="D31" s="545">
        <f>D22-D30</f>
        <v>23061655</v>
      </c>
      <c r="E31" s="543">
        <f t="shared" si="0"/>
        <v>67406127</v>
      </c>
      <c r="F31" s="545">
        <f>F22-F30</f>
        <v>23284253</v>
      </c>
      <c r="G31" s="545">
        <f>G22-G30</f>
        <v>25674562</v>
      </c>
      <c r="H31" s="544">
        <f t="shared" si="1"/>
        <v>48958815</v>
      </c>
      <c r="J31" s="170"/>
      <c r="K31" s="170"/>
      <c r="L31" s="170"/>
      <c r="M31" s="170"/>
      <c r="N31" s="170"/>
      <c r="O31" s="170"/>
    </row>
    <row r="32" spans="1:15">
      <c r="A32" s="19"/>
      <c r="B32" s="42"/>
      <c r="C32" s="548"/>
      <c r="D32" s="548"/>
      <c r="E32" s="548"/>
      <c r="F32" s="548"/>
      <c r="G32" s="548"/>
      <c r="H32" s="549"/>
      <c r="J32" s="170"/>
      <c r="K32" s="170"/>
      <c r="L32" s="170"/>
      <c r="M32" s="170"/>
      <c r="N32" s="170"/>
      <c r="O32" s="170"/>
    </row>
    <row r="33" spans="1:15" ht="15">
      <c r="A33" s="19"/>
      <c r="B33" s="42" t="s">
        <v>169</v>
      </c>
      <c r="C33" s="542"/>
      <c r="D33" s="542"/>
      <c r="E33" s="546"/>
      <c r="F33" s="542"/>
      <c r="G33" s="542"/>
      <c r="H33" s="547"/>
      <c r="J33" s="170"/>
      <c r="K33" s="170"/>
      <c r="L33" s="170"/>
      <c r="M33" s="170"/>
      <c r="N33" s="170"/>
      <c r="O33" s="170"/>
    </row>
    <row r="34" spans="1:15" ht="15">
      <c r="A34" s="19">
        <v>15</v>
      </c>
      <c r="B34" s="43" t="s">
        <v>168</v>
      </c>
      <c r="C34" s="545">
        <f>C35-C36</f>
        <v>-298277</v>
      </c>
      <c r="D34" s="545">
        <f>D35-D36</f>
        <v>-2899252</v>
      </c>
      <c r="E34" s="543">
        <f t="shared" si="0"/>
        <v>-3197529</v>
      </c>
      <c r="F34" s="545">
        <f>F35-F36</f>
        <v>68514</v>
      </c>
      <c r="G34" s="545">
        <f>G35-G36</f>
        <v>-4458396</v>
      </c>
      <c r="H34" s="544">
        <f t="shared" si="1"/>
        <v>-4389882</v>
      </c>
      <c r="J34" s="170"/>
      <c r="K34" s="170"/>
      <c r="L34" s="170"/>
      <c r="M34" s="170"/>
      <c r="N34" s="170"/>
      <c r="O34" s="170"/>
    </row>
    <row r="35" spans="1:15" ht="15">
      <c r="A35" s="19">
        <v>15.1</v>
      </c>
      <c r="B35" s="39" t="s">
        <v>167</v>
      </c>
      <c r="C35" s="542">
        <v>2819326</v>
      </c>
      <c r="D35" s="542">
        <v>10969413</v>
      </c>
      <c r="E35" s="543">
        <f t="shared" si="0"/>
        <v>13788739</v>
      </c>
      <c r="F35" s="542">
        <v>3277417</v>
      </c>
      <c r="G35" s="542">
        <v>2175164</v>
      </c>
      <c r="H35" s="544">
        <f t="shared" si="1"/>
        <v>5452581</v>
      </c>
      <c r="J35" s="170"/>
      <c r="K35" s="170"/>
      <c r="L35" s="170"/>
      <c r="M35" s="170"/>
      <c r="N35" s="170"/>
      <c r="O35" s="170"/>
    </row>
    <row r="36" spans="1:15" ht="15">
      <c r="A36" s="19">
        <v>15.2</v>
      </c>
      <c r="B36" s="39" t="s">
        <v>166</v>
      </c>
      <c r="C36" s="542">
        <v>3117603</v>
      </c>
      <c r="D36" s="542">
        <v>13868665</v>
      </c>
      <c r="E36" s="543">
        <f t="shared" si="0"/>
        <v>16986268</v>
      </c>
      <c r="F36" s="542">
        <v>3208903</v>
      </c>
      <c r="G36" s="542">
        <v>6633560</v>
      </c>
      <c r="H36" s="544">
        <f t="shared" si="1"/>
        <v>9842463</v>
      </c>
      <c r="J36" s="170"/>
      <c r="K36" s="170"/>
      <c r="L36" s="170"/>
      <c r="M36" s="170"/>
      <c r="N36" s="170"/>
      <c r="O36" s="170"/>
    </row>
    <row r="37" spans="1:15" ht="15">
      <c r="A37" s="19">
        <v>16</v>
      </c>
      <c r="B37" s="38" t="s">
        <v>165</v>
      </c>
      <c r="C37" s="542">
        <v>0</v>
      </c>
      <c r="D37" s="542">
        <v>0</v>
      </c>
      <c r="E37" s="543">
        <f t="shared" si="0"/>
        <v>0</v>
      </c>
      <c r="F37" s="542">
        <v>138056</v>
      </c>
      <c r="G37" s="542">
        <v>0</v>
      </c>
      <c r="H37" s="544">
        <f t="shared" si="1"/>
        <v>138056</v>
      </c>
      <c r="J37" s="170"/>
      <c r="K37" s="170"/>
      <c r="L37" s="170"/>
      <c r="M37" s="170"/>
      <c r="N37" s="170"/>
      <c r="O37" s="170"/>
    </row>
    <row r="38" spans="1:15" ht="15">
      <c r="A38" s="19">
        <v>17</v>
      </c>
      <c r="B38" s="38" t="s">
        <v>164</v>
      </c>
      <c r="C38" s="542">
        <v>0</v>
      </c>
      <c r="D38" s="542">
        <v>0</v>
      </c>
      <c r="E38" s="543">
        <f t="shared" si="0"/>
        <v>0</v>
      </c>
      <c r="F38" s="542">
        <v>3321128</v>
      </c>
      <c r="G38" s="542">
        <v>0</v>
      </c>
      <c r="H38" s="544">
        <f t="shared" si="1"/>
        <v>3321128</v>
      </c>
      <c r="J38" s="170"/>
      <c r="K38" s="170"/>
      <c r="L38" s="170"/>
      <c r="M38" s="170"/>
      <c r="N38" s="170"/>
      <c r="O38" s="170"/>
    </row>
    <row r="39" spans="1:15" ht="15">
      <c r="A39" s="19">
        <v>18</v>
      </c>
      <c r="B39" s="38" t="s">
        <v>163</v>
      </c>
      <c r="C39" s="542">
        <v>-23397</v>
      </c>
      <c r="D39" s="542">
        <v>1083389</v>
      </c>
      <c r="E39" s="543">
        <f t="shared" si="0"/>
        <v>1059992</v>
      </c>
      <c r="F39" s="542">
        <v>-162700</v>
      </c>
      <c r="G39" s="542">
        <v>-4</v>
      </c>
      <c r="H39" s="544">
        <f t="shared" si="1"/>
        <v>-162704</v>
      </c>
      <c r="J39" s="170"/>
      <c r="K39" s="170"/>
      <c r="L39" s="170"/>
      <c r="M39" s="170"/>
      <c r="N39" s="170"/>
      <c r="O39" s="170"/>
    </row>
    <row r="40" spans="1:15" ht="15">
      <c r="A40" s="19">
        <v>19</v>
      </c>
      <c r="B40" s="38" t="s">
        <v>162</v>
      </c>
      <c r="C40" s="542">
        <v>6903822</v>
      </c>
      <c r="D40" s="542"/>
      <c r="E40" s="543">
        <f t="shared" si="0"/>
        <v>6903822</v>
      </c>
      <c r="F40" s="542">
        <v>3750037</v>
      </c>
      <c r="G40" s="542"/>
      <c r="H40" s="544">
        <f t="shared" si="1"/>
        <v>3750037</v>
      </c>
      <c r="J40" s="170"/>
      <c r="K40" s="170"/>
      <c r="L40" s="170"/>
      <c r="M40" s="170"/>
      <c r="N40" s="170"/>
      <c r="O40" s="170"/>
    </row>
    <row r="41" spans="1:15" ht="15">
      <c r="A41" s="19">
        <v>20</v>
      </c>
      <c r="B41" s="38" t="s">
        <v>161</v>
      </c>
      <c r="C41" s="542">
        <v>-5950330</v>
      </c>
      <c r="D41" s="542"/>
      <c r="E41" s="543">
        <f t="shared" si="0"/>
        <v>-5950330</v>
      </c>
      <c r="F41" s="542">
        <v>-3928568</v>
      </c>
      <c r="G41" s="542"/>
      <c r="H41" s="544">
        <f t="shared" si="1"/>
        <v>-3928568</v>
      </c>
      <c r="J41" s="170"/>
      <c r="K41" s="170"/>
      <c r="L41" s="170"/>
      <c r="M41" s="170"/>
      <c r="N41" s="170"/>
      <c r="O41" s="170"/>
    </row>
    <row r="42" spans="1:15" ht="15">
      <c r="A42" s="19">
        <v>21</v>
      </c>
      <c r="B42" s="38" t="s">
        <v>160</v>
      </c>
      <c r="C42" s="542">
        <v>10995</v>
      </c>
      <c r="D42" s="542">
        <v>0</v>
      </c>
      <c r="E42" s="543">
        <f t="shared" si="0"/>
        <v>10995</v>
      </c>
      <c r="F42" s="542">
        <v>13012</v>
      </c>
      <c r="G42" s="542">
        <v>0</v>
      </c>
      <c r="H42" s="544">
        <f t="shared" si="1"/>
        <v>13012</v>
      </c>
      <c r="J42" s="170"/>
      <c r="K42" s="170"/>
      <c r="L42" s="170"/>
      <c r="M42" s="170"/>
      <c r="N42" s="170"/>
      <c r="O42" s="170"/>
    </row>
    <row r="43" spans="1:15" ht="15">
      <c r="A43" s="19">
        <v>22</v>
      </c>
      <c r="B43" s="38" t="s">
        <v>159</v>
      </c>
      <c r="C43" s="542">
        <v>2572893</v>
      </c>
      <c r="D43" s="542">
        <v>216434</v>
      </c>
      <c r="E43" s="543">
        <f t="shared" si="0"/>
        <v>2789327</v>
      </c>
      <c r="F43" s="542">
        <v>1485366</v>
      </c>
      <c r="G43" s="542">
        <v>242031</v>
      </c>
      <c r="H43" s="544">
        <f t="shared" si="1"/>
        <v>1727397</v>
      </c>
      <c r="J43" s="170"/>
      <c r="K43" s="170"/>
      <c r="L43" s="170"/>
      <c r="M43" s="170"/>
      <c r="N43" s="170"/>
      <c r="O43" s="170"/>
    </row>
    <row r="44" spans="1:15" ht="15">
      <c r="A44" s="19">
        <v>23</v>
      </c>
      <c r="B44" s="38" t="s">
        <v>158</v>
      </c>
      <c r="C44" s="542">
        <v>7645437</v>
      </c>
      <c r="D44" s="542">
        <v>269005</v>
      </c>
      <c r="E44" s="543">
        <f t="shared" si="0"/>
        <v>7914442</v>
      </c>
      <c r="F44" s="542">
        <v>10588767</v>
      </c>
      <c r="G44" s="542">
        <v>247898</v>
      </c>
      <c r="H44" s="544">
        <f t="shared" si="1"/>
        <v>10836665</v>
      </c>
      <c r="J44" s="170"/>
      <c r="K44" s="170"/>
      <c r="L44" s="170"/>
      <c r="M44" s="170"/>
      <c r="N44" s="170"/>
      <c r="O44" s="170"/>
    </row>
    <row r="45" spans="1:15" ht="15">
      <c r="A45" s="19">
        <v>24</v>
      </c>
      <c r="B45" s="41" t="s">
        <v>273</v>
      </c>
      <c r="C45" s="545">
        <f>C34+C37+C38+C39+C40+C41+C42+C43+C44</f>
        <v>10861143</v>
      </c>
      <c r="D45" s="545">
        <f>D34+D37+D38+D39+D40+D41+D42+D43+D44</f>
        <v>-1330424</v>
      </c>
      <c r="E45" s="543">
        <f t="shared" si="0"/>
        <v>9530719</v>
      </c>
      <c r="F45" s="545">
        <f>F34+F37+F38+F39+F40+F41+F42+F43+F44</f>
        <v>15273612</v>
      </c>
      <c r="G45" s="545">
        <f>G34+G37+G38+G39+G40+G41+G42+G43+G44</f>
        <v>-3968471</v>
      </c>
      <c r="H45" s="544">
        <f t="shared" si="1"/>
        <v>11305141</v>
      </c>
      <c r="J45" s="170"/>
      <c r="K45" s="170"/>
      <c r="L45" s="170"/>
      <c r="M45" s="170"/>
      <c r="N45" s="170"/>
      <c r="O45" s="170"/>
    </row>
    <row r="46" spans="1:15">
      <c r="A46" s="19"/>
      <c r="B46" s="187" t="s">
        <v>157</v>
      </c>
      <c r="C46" s="542"/>
      <c r="D46" s="542"/>
      <c r="E46" s="542"/>
      <c r="F46" s="542"/>
      <c r="G46" s="542"/>
      <c r="H46" s="550"/>
      <c r="J46" s="170"/>
      <c r="K46" s="170"/>
      <c r="L46" s="170"/>
      <c r="M46" s="170"/>
      <c r="N46" s="170"/>
      <c r="O46" s="170"/>
    </row>
    <row r="47" spans="1:15" ht="15">
      <c r="A47" s="19">
        <v>25</v>
      </c>
      <c r="B47" s="38" t="s">
        <v>156</v>
      </c>
      <c r="C47" s="542">
        <v>477783</v>
      </c>
      <c r="D47" s="542">
        <v>511</v>
      </c>
      <c r="E47" s="543">
        <f t="shared" si="0"/>
        <v>478294</v>
      </c>
      <c r="F47" s="542">
        <v>636280</v>
      </c>
      <c r="G47" s="542">
        <v>10835</v>
      </c>
      <c r="H47" s="544">
        <f t="shared" si="1"/>
        <v>647115</v>
      </c>
      <c r="J47" s="170"/>
      <c r="K47" s="170"/>
      <c r="L47" s="170"/>
      <c r="M47" s="170"/>
      <c r="N47" s="170"/>
      <c r="O47" s="170"/>
    </row>
    <row r="48" spans="1:15" ht="15">
      <c r="A48" s="19">
        <v>26</v>
      </c>
      <c r="B48" s="38" t="s">
        <v>155</v>
      </c>
      <c r="C48" s="542">
        <v>534857</v>
      </c>
      <c r="D48" s="542">
        <v>31086</v>
      </c>
      <c r="E48" s="543">
        <f t="shared" si="0"/>
        <v>565943</v>
      </c>
      <c r="F48" s="542">
        <v>397580</v>
      </c>
      <c r="G48" s="542">
        <v>1420</v>
      </c>
      <c r="H48" s="544">
        <f t="shared" si="1"/>
        <v>399000</v>
      </c>
      <c r="J48" s="170"/>
      <c r="K48" s="170"/>
      <c r="L48" s="170"/>
      <c r="M48" s="170"/>
      <c r="N48" s="170"/>
      <c r="O48" s="170"/>
    </row>
    <row r="49" spans="1:15" ht="15">
      <c r="A49" s="19">
        <v>27</v>
      </c>
      <c r="B49" s="38" t="s">
        <v>154</v>
      </c>
      <c r="C49" s="542">
        <v>16423472</v>
      </c>
      <c r="D49" s="542"/>
      <c r="E49" s="543">
        <f t="shared" si="0"/>
        <v>16423472</v>
      </c>
      <c r="F49" s="542">
        <v>13067018</v>
      </c>
      <c r="G49" s="542"/>
      <c r="H49" s="544">
        <f t="shared" si="1"/>
        <v>13067018</v>
      </c>
      <c r="J49" s="170"/>
      <c r="K49" s="170"/>
      <c r="L49" s="170"/>
      <c r="M49" s="170"/>
      <c r="N49" s="170"/>
      <c r="O49" s="170"/>
    </row>
    <row r="50" spans="1:15" ht="15">
      <c r="A50" s="19">
        <v>28</v>
      </c>
      <c r="B50" s="38" t="s">
        <v>153</v>
      </c>
      <c r="C50" s="542">
        <v>95636</v>
      </c>
      <c r="D50" s="542"/>
      <c r="E50" s="543">
        <f t="shared" si="0"/>
        <v>95636</v>
      </c>
      <c r="F50" s="542">
        <v>45754</v>
      </c>
      <c r="G50" s="542"/>
      <c r="H50" s="544">
        <f t="shared" si="1"/>
        <v>45754</v>
      </c>
      <c r="J50" s="170"/>
      <c r="K50" s="170"/>
      <c r="L50" s="170"/>
      <c r="M50" s="170"/>
      <c r="N50" s="170"/>
      <c r="O50" s="170"/>
    </row>
    <row r="51" spans="1:15" ht="15">
      <c r="A51" s="19">
        <v>29</v>
      </c>
      <c r="B51" s="38" t="s">
        <v>152</v>
      </c>
      <c r="C51" s="542">
        <v>4310113</v>
      </c>
      <c r="D51" s="542"/>
      <c r="E51" s="543">
        <f t="shared" si="0"/>
        <v>4310113</v>
      </c>
      <c r="F51" s="542">
        <v>4437352</v>
      </c>
      <c r="G51" s="542"/>
      <c r="H51" s="544">
        <f t="shared" si="1"/>
        <v>4437352</v>
      </c>
      <c r="J51" s="170"/>
      <c r="K51" s="170"/>
      <c r="L51" s="170"/>
      <c r="M51" s="170"/>
      <c r="N51" s="170"/>
      <c r="O51" s="170"/>
    </row>
    <row r="52" spans="1:15" ht="15">
      <c r="A52" s="19">
        <v>30</v>
      </c>
      <c r="B52" s="38" t="s">
        <v>151</v>
      </c>
      <c r="C52" s="542">
        <v>13173485</v>
      </c>
      <c r="D52" s="542">
        <v>561357</v>
      </c>
      <c r="E52" s="543">
        <f t="shared" si="0"/>
        <v>13734842</v>
      </c>
      <c r="F52" s="542">
        <v>10353892</v>
      </c>
      <c r="G52" s="542">
        <v>244798</v>
      </c>
      <c r="H52" s="544">
        <f t="shared" si="1"/>
        <v>10598690</v>
      </c>
      <c r="J52" s="170"/>
      <c r="K52" s="170"/>
      <c r="L52" s="170"/>
      <c r="M52" s="170"/>
      <c r="N52" s="170"/>
      <c r="O52" s="170"/>
    </row>
    <row r="53" spans="1:15" ht="15">
      <c r="A53" s="19">
        <v>31</v>
      </c>
      <c r="B53" s="41" t="s">
        <v>274</v>
      </c>
      <c r="C53" s="545">
        <f>C47+C48+C49+C50+C51+C52</f>
        <v>35015346</v>
      </c>
      <c r="D53" s="545">
        <f>D47+D48+D49+D50+D51+D52</f>
        <v>592954</v>
      </c>
      <c r="E53" s="543">
        <f t="shared" si="0"/>
        <v>35608300</v>
      </c>
      <c r="F53" s="545">
        <f>F47+F48+F49+F50+F51+F52</f>
        <v>28937876</v>
      </c>
      <c r="G53" s="545">
        <f>G47+G48+G49+G50+G51+G52</f>
        <v>257053</v>
      </c>
      <c r="H53" s="544">
        <f t="shared" si="1"/>
        <v>29194929</v>
      </c>
      <c r="J53" s="170"/>
      <c r="K53" s="170"/>
      <c r="L53" s="170"/>
      <c r="M53" s="170"/>
      <c r="N53" s="170"/>
      <c r="O53" s="170"/>
    </row>
    <row r="54" spans="1:15" ht="15">
      <c r="A54" s="19">
        <v>32</v>
      </c>
      <c r="B54" s="41" t="s">
        <v>275</v>
      </c>
      <c r="C54" s="545">
        <f>C45-C53</f>
        <v>-24154203</v>
      </c>
      <c r="D54" s="545">
        <f>D45-D53</f>
        <v>-1923378</v>
      </c>
      <c r="E54" s="543">
        <f t="shared" si="0"/>
        <v>-26077581</v>
      </c>
      <c r="F54" s="545">
        <f>F45-F53</f>
        <v>-13664264</v>
      </c>
      <c r="G54" s="545">
        <f>G45-G53</f>
        <v>-4225524</v>
      </c>
      <c r="H54" s="544">
        <f t="shared" si="1"/>
        <v>-17889788</v>
      </c>
      <c r="J54" s="170"/>
      <c r="K54" s="170"/>
      <c r="L54" s="170"/>
      <c r="M54" s="170"/>
      <c r="N54" s="170"/>
      <c r="O54" s="170"/>
    </row>
    <row r="55" spans="1:15">
      <c r="A55" s="19"/>
      <c r="B55" s="42"/>
      <c r="C55" s="548"/>
      <c r="D55" s="548"/>
      <c r="E55" s="548"/>
      <c r="F55" s="548"/>
      <c r="G55" s="548"/>
      <c r="H55" s="549"/>
      <c r="J55" s="170"/>
      <c r="K55" s="170"/>
      <c r="L55" s="170"/>
      <c r="M55" s="170"/>
      <c r="N55" s="170"/>
      <c r="O55" s="170"/>
    </row>
    <row r="56" spans="1:15" ht="15">
      <c r="A56" s="19">
        <v>33</v>
      </c>
      <c r="B56" s="41" t="s">
        <v>150</v>
      </c>
      <c r="C56" s="545">
        <f>C31+C54</f>
        <v>20190269</v>
      </c>
      <c r="D56" s="545">
        <f>D31+D54</f>
        <v>21138277</v>
      </c>
      <c r="E56" s="543">
        <f t="shared" si="0"/>
        <v>41328546</v>
      </c>
      <c r="F56" s="545">
        <f>F31+F54</f>
        <v>9619989</v>
      </c>
      <c r="G56" s="545">
        <f>G31+G54</f>
        <v>21449038</v>
      </c>
      <c r="H56" s="544">
        <f t="shared" si="1"/>
        <v>31069027</v>
      </c>
      <c r="J56" s="170"/>
      <c r="K56" s="170"/>
      <c r="L56" s="170"/>
      <c r="M56" s="170"/>
      <c r="N56" s="170"/>
      <c r="O56" s="170"/>
    </row>
    <row r="57" spans="1:15">
      <c r="A57" s="19"/>
      <c r="B57" s="42"/>
      <c r="C57" s="548"/>
      <c r="D57" s="548"/>
      <c r="E57" s="548"/>
      <c r="F57" s="548"/>
      <c r="G57" s="548"/>
      <c r="H57" s="549"/>
      <c r="J57" s="170"/>
      <c r="K57" s="170"/>
      <c r="L57" s="170"/>
      <c r="M57" s="170"/>
      <c r="N57" s="170"/>
      <c r="O57" s="170"/>
    </row>
    <row r="58" spans="1:15" ht="15">
      <c r="A58" s="19">
        <v>34</v>
      </c>
      <c r="B58" s="38" t="s">
        <v>149</v>
      </c>
      <c r="C58" s="542">
        <v>-29147482</v>
      </c>
      <c r="D58" s="542"/>
      <c r="E58" s="543">
        <f>C58</f>
        <v>-29147482</v>
      </c>
      <c r="F58" s="542">
        <v>-13172293</v>
      </c>
      <c r="G58" s="542"/>
      <c r="H58" s="544">
        <f>F58</f>
        <v>-13172293</v>
      </c>
      <c r="J58" s="170"/>
      <c r="K58" s="170"/>
      <c r="L58" s="170"/>
      <c r="M58" s="170"/>
      <c r="N58" s="170"/>
      <c r="O58" s="170"/>
    </row>
    <row r="59" spans="1:15" s="188" customFormat="1" ht="15">
      <c r="A59" s="19">
        <v>35</v>
      </c>
      <c r="B59" s="38" t="s">
        <v>148</v>
      </c>
      <c r="C59" s="542">
        <v>-209619</v>
      </c>
      <c r="D59" s="551"/>
      <c r="E59" s="552">
        <f>C59</f>
        <v>-209619</v>
      </c>
      <c r="F59" s="553">
        <v>-17900</v>
      </c>
      <c r="G59" s="553"/>
      <c r="H59" s="554">
        <f>F59</f>
        <v>-17900</v>
      </c>
      <c r="J59" s="170"/>
      <c r="K59" s="170"/>
      <c r="L59" s="170"/>
      <c r="M59" s="170"/>
      <c r="N59" s="170"/>
      <c r="O59" s="170"/>
    </row>
    <row r="60" spans="1:15" ht="15">
      <c r="A60" s="19">
        <v>36</v>
      </c>
      <c r="B60" s="38" t="s">
        <v>147</v>
      </c>
      <c r="C60" s="542">
        <v>12399877</v>
      </c>
      <c r="D60" s="542"/>
      <c r="E60" s="543">
        <f>C60</f>
        <v>12399877</v>
      </c>
      <c r="F60" s="542">
        <v>3942025</v>
      </c>
      <c r="G60" s="542"/>
      <c r="H60" s="544">
        <f>F60</f>
        <v>3942025</v>
      </c>
      <c r="J60" s="170"/>
      <c r="K60" s="170"/>
      <c r="L60" s="170"/>
      <c r="M60" s="170"/>
      <c r="N60" s="170"/>
      <c r="O60" s="170"/>
    </row>
    <row r="61" spans="1:15" ht="15">
      <c r="A61" s="19">
        <v>37</v>
      </c>
      <c r="B61" s="41" t="s">
        <v>146</v>
      </c>
      <c r="C61" s="545">
        <f>C58+C59+C60</f>
        <v>-16957224</v>
      </c>
      <c r="D61" s="545">
        <f>D58+D59+D60</f>
        <v>0</v>
      </c>
      <c r="E61" s="543">
        <f t="shared" si="0"/>
        <v>-16957224</v>
      </c>
      <c r="F61" s="545">
        <f>F58+F59+F60</f>
        <v>-9248168</v>
      </c>
      <c r="G61" s="545">
        <f>G58+G59+G60</f>
        <v>0</v>
      </c>
      <c r="H61" s="544">
        <f t="shared" si="1"/>
        <v>-9248168</v>
      </c>
      <c r="J61" s="170"/>
      <c r="K61" s="170"/>
      <c r="L61" s="170"/>
      <c r="M61" s="170"/>
      <c r="N61" s="170"/>
      <c r="O61" s="170"/>
    </row>
    <row r="62" spans="1:15">
      <c r="A62" s="19"/>
      <c r="B62" s="44"/>
      <c r="C62" s="542"/>
      <c r="D62" s="542"/>
      <c r="E62" s="542"/>
      <c r="F62" s="542"/>
      <c r="G62" s="542"/>
      <c r="H62" s="550"/>
      <c r="J62" s="170"/>
      <c r="K62" s="170"/>
      <c r="L62" s="170"/>
      <c r="M62" s="170"/>
      <c r="N62" s="170"/>
      <c r="O62" s="170"/>
    </row>
    <row r="63" spans="1:15" ht="15">
      <c r="A63" s="19">
        <v>38</v>
      </c>
      <c r="B63" s="45" t="s">
        <v>145</v>
      </c>
      <c r="C63" s="545">
        <f>C56-C61</f>
        <v>37147493</v>
      </c>
      <c r="D63" s="545">
        <f>D56-D61</f>
        <v>21138277</v>
      </c>
      <c r="E63" s="543">
        <f t="shared" si="0"/>
        <v>58285770</v>
      </c>
      <c r="F63" s="545">
        <f>F56-F61</f>
        <v>18868157</v>
      </c>
      <c r="G63" s="545">
        <f>G56-G61</f>
        <v>21449038</v>
      </c>
      <c r="H63" s="544">
        <f t="shared" si="1"/>
        <v>40317195</v>
      </c>
      <c r="J63" s="170"/>
      <c r="K63" s="170"/>
      <c r="L63" s="170"/>
      <c r="M63" s="170"/>
      <c r="N63" s="170"/>
      <c r="O63" s="170"/>
    </row>
    <row r="64" spans="1:15" ht="15">
      <c r="A64" s="34">
        <v>39</v>
      </c>
      <c r="B64" s="38" t="s">
        <v>144</v>
      </c>
      <c r="C64" s="555">
        <v>11899027</v>
      </c>
      <c r="D64" s="555"/>
      <c r="E64" s="543">
        <f t="shared" si="0"/>
        <v>11899027</v>
      </c>
      <c r="F64" s="555">
        <v>6298696</v>
      </c>
      <c r="G64" s="555"/>
      <c r="H64" s="544">
        <f t="shared" si="1"/>
        <v>6298696</v>
      </c>
      <c r="J64" s="170"/>
      <c r="K64" s="170"/>
      <c r="L64" s="170"/>
      <c r="M64" s="170"/>
      <c r="N64" s="170"/>
      <c r="O64" s="170"/>
    </row>
    <row r="65" spans="1:15" ht="15">
      <c r="A65" s="19">
        <v>40</v>
      </c>
      <c r="B65" s="41" t="s">
        <v>143</v>
      </c>
      <c r="C65" s="545">
        <f>C63-C64</f>
        <v>25248466</v>
      </c>
      <c r="D65" s="545">
        <f>D63-D64</f>
        <v>21138277</v>
      </c>
      <c r="E65" s="543">
        <f t="shared" si="0"/>
        <v>46386743</v>
      </c>
      <c r="F65" s="545">
        <f>F63-F64</f>
        <v>12569461</v>
      </c>
      <c r="G65" s="545">
        <f>G63-G64</f>
        <v>21449038</v>
      </c>
      <c r="H65" s="544">
        <f t="shared" si="1"/>
        <v>34018499</v>
      </c>
      <c r="J65" s="170"/>
      <c r="K65" s="170"/>
      <c r="L65" s="170"/>
      <c r="M65" s="170"/>
      <c r="N65" s="170"/>
      <c r="O65" s="170"/>
    </row>
    <row r="66" spans="1:15" ht="15">
      <c r="A66" s="34">
        <v>41</v>
      </c>
      <c r="B66" s="38" t="s">
        <v>142</v>
      </c>
      <c r="C66" s="555">
        <v>0</v>
      </c>
      <c r="D66" s="555"/>
      <c r="E66" s="543">
        <f t="shared" si="0"/>
        <v>0</v>
      </c>
      <c r="F66" s="555">
        <v>0</v>
      </c>
      <c r="G66" s="555"/>
      <c r="H66" s="544">
        <f t="shared" si="1"/>
        <v>0</v>
      </c>
      <c r="J66" s="170"/>
      <c r="K66" s="170"/>
      <c r="L66" s="170"/>
      <c r="M66" s="170"/>
      <c r="N66" s="170"/>
      <c r="O66" s="170"/>
    </row>
    <row r="67" spans="1:15" ht="15.75" thickBot="1">
      <c r="A67" s="46">
        <v>42</v>
      </c>
      <c r="B67" s="47" t="s">
        <v>141</v>
      </c>
      <c r="C67" s="556">
        <f>C65+C66</f>
        <v>25248466</v>
      </c>
      <c r="D67" s="556">
        <f>D65+D66</f>
        <v>21138277</v>
      </c>
      <c r="E67" s="557">
        <f t="shared" si="0"/>
        <v>46386743</v>
      </c>
      <c r="F67" s="556">
        <f>F65+F66</f>
        <v>12569461</v>
      </c>
      <c r="G67" s="556">
        <f>G65+G66</f>
        <v>21449038</v>
      </c>
      <c r="H67" s="558">
        <f t="shared" si="1"/>
        <v>34018499</v>
      </c>
      <c r="J67" s="170"/>
      <c r="K67" s="170"/>
      <c r="L67" s="170"/>
      <c r="M67" s="170"/>
      <c r="N67" s="170"/>
      <c r="O67" s="170"/>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3"/>
  <sheetViews>
    <sheetView zoomScaleNormal="100" workbookViewId="0">
      <selection activeCell="C8" sqref="C8:D53"/>
    </sheetView>
  </sheetViews>
  <sheetFormatPr defaultColWidth="9.28515625" defaultRowHeight="14.25"/>
  <cols>
    <col min="1" max="1" width="9.5703125" style="5" bestFit="1" customWidth="1"/>
    <col min="2" max="2" width="72.28515625" style="5" customWidth="1"/>
    <col min="3" max="7" width="12.7109375" style="5" customWidth="1"/>
    <col min="8" max="8" width="13.42578125" style="5" bestFit="1" customWidth="1"/>
    <col min="9" max="16384" width="9.28515625" style="5"/>
  </cols>
  <sheetData>
    <row r="1" spans="1:15">
      <c r="A1" s="2" t="s">
        <v>30</v>
      </c>
      <c r="B1" s="3" t="str">
        <f>'Info '!C2</f>
        <v>JSC CARTU BANK</v>
      </c>
    </row>
    <row r="2" spans="1:15">
      <c r="A2" s="2" t="s">
        <v>31</v>
      </c>
      <c r="B2" s="577">
        <f>'1. key ratios '!B2</f>
        <v>44926</v>
      </c>
    </row>
    <row r="3" spans="1:15">
      <c r="A3" s="4"/>
    </row>
    <row r="4" spans="1:15" ht="15" thickBot="1">
      <c r="A4" s="4" t="s">
        <v>74</v>
      </c>
      <c r="B4" s="4"/>
      <c r="C4" s="171"/>
      <c r="D4" s="171"/>
      <c r="E4" s="171"/>
      <c r="F4" s="171"/>
      <c r="G4" s="171"/>
      <c r="H4" s="172" t="s">
        <v>73</v>
      </c>
    </row>
    <row r="5" spans="1:15">
      <c r="A5" s="661" t="s">
        <v>6</v>
      </c>
      <c r="B5" s="663" t="s">
        <v>340</v>
      </c>
      <c r="C5" s="657" t="s">
        <v>68</v>
      </c>
      <c r="D5" s="658"/>
      <c r="E5" s="659"/>
      <c r="F5" s="657" t="s">
        <v>72</v>
      </c>
      <c r="G5" s="658"/>
      <c r="H5" s="660"/>
    </row>
    <row r="6" spans="1:15">
      <c r="A6" s="662"/>
      <c r="B6" s="664"/>
      <c r="C6" s="21" t="s">
        <v>287</v>
      </c>
      <c r="D6" s="21" t="s">
        <v>122</v>
      </c>
      <c r="E6" s="21" t="s">
        <v>109</v>
      </c>
      <c r="F6" s="21" t="s">
        <v>287</v>
      </c>
      <c r="G6" s="21" t="s">
        <v>122</v>
      </c>
      <c r="H6" s="22" t="s">
        <v>109</v>
      </c>
    </row>
    <row r="7" spans="1:15" ht="15.75">
      <c r="A7" s="75">
        <v>1</v>
      </c>
      <c r="B7" s="173" t="s">
        <v>374</v>
      </c>
      <c r="C7" s="559"/>
      <c r="D7" s="559"/>
      <c r="E7" s="560">
        <f>C7+D7</f>
        <v>0</v>
      </c>
      <c r="F7" s="559"/>
      <c r="G7" s="559"/>
      <c r="H7" s="561">
        <f t="shared" ref="H7:H53" si="0">F7+G7</f>
        <v>0</v>
      </c>
      <c r="J7" s="618"/>
      <c r="K7" s="618"/>
      <c r="L7" s="618"/>
      <c r="M7" s="618"/>
      <c r="N7" s="618"/>
      <c r="O7" s="618"/>
    </row>
    <row r="8" spans="1:15" ht="15.75">
      <c r="A8" s="75">
        <v>1.1000000000000001</v>
      </c>
      <c r="B8" s="216" t="s">
        <v>305</v>
      </c>
      <c r="C8" s="559">
        <v>45895337</v>
      </c>
      <c r="D8" s="559">
        <v>5074988</v>
      </c>
      <c r="E8" s="560">
        <f>C8+D8</f>
        <v>50970325</v>
      </c>
      <c r="F8" s="559">
        <v>20570996</v>
      </c>
      <c r="G8" s="559">
        <v>10342848</v>
      </c>
      <c r="H8" s="561">
        <f t="shared" si="0"/>
        <v>30913844</v>
      </c>
      <c r="J8" s="618"/>
      <c r="K8" s="618"/>
      <c r="L8" s="618"/>
      <c r="M8" s="618"/>
      <c r="N8" s="618"/>
      <c r="O8" s="618"/>
    </row>
    <row r="9" spans="1:15" ht="15.75">
      <c r="A9" s="75">
        <v>1.2</v>
      </c>
      <c r="B9" s="216" t="s">
        <v>306</v>
      </c>
      <c r="C9" s="559"/>
      <c r="D9" s="559">
        <v>0</v>
      </c>
      <c r="E9" s="560">
        <f t="shared" ref="E9:E52" si="1">C9+D9</f>
        <v>0</v>
      </c>
      <c r="F9" s="559"/>
      <c r="G9" s="559">
        <v>0</v>
      </c>
      <c r="H9" s="561">
        <f t="shared" si="0"/>
        <v>0</v>
      </c>
      <c r="J9" s="618"/>
      <c r="K9" s="618"/>
      <c r="L9" s="618"/>
      <c r="M9" s="618"/>
      <c r="N9" s="618"/>
      <c r="O9" s="618"/>
    </row>
    <row r="10" spans="1:15" ht="15.75">
      <c r="A10" s="75">
        <v>1.3</v>
      </c>
      <c r="B10" s="216" t="s">
        <v>307</v>
      </c>
      <c r="C10" s="559">
        <v>11029433</v>
      </c>
      <c r="D10" s="559">
        <v>20635203</v>
      </c>
      <c r="E10" s="560">
        <f t="shared" si="1"/>
        <v>31664636</v>
      </c>
      <c r="F10" s="559">
        <v>15360014</v>
      </c>
      <c r="G10" s="559">
        <v>19962081</v>
      </c>
      <c r="H10" s="561">
        <f t="shared" si="0"/>
        <v>35322095</v>
      </c>
      <c r="J10" s="618"/>
      <c r="K10" s="618"/>
      <c r="L10" s="618"/>
      <c r="M10" s="618"/>
      <c r="N10" s="618"/>
      <c r="O10" s="618"/>
    </row>
    <row r="11" spans="1:15" ht="15.75">
      <c r="A11" s="75">
        <v>1.4</v>
      </c>
      <c r="B11" s="216" t="s">
        <v>288</v>
      </c>
      <c r="C11" s="559">
        <v>10072</v>
      </c>
      <c r="D11" s="559">
        <v>0</v>
      </c>
      <c r="E11" s="560">
        <f t="shared" si="1"/>
        <v>10072</v>
      </c>
      <c r="F11" s="559">
        <v>8975</v>
      </c>
      <c r="G11" s="559">
        <v>0</v>
      </c>
      <c r="H11" s="561">
        <f t="shared" si="0"/>
        <v>8975</v>
      </c>
      <c r="J11" s="618"/>
      <c r="K11" s="618"/>
      <c r="L11" s="618"/>
      <c r="M11" s="618"/>
      <c r="N11" s="618"/>
      <c r="O11" s="618"/>
    </row>
    <row r="12" spans="1:15" ht="29.25" customHeight="1">
      <c r="A12" s="75">
        <v>2</v>
      </c>
      <c r="B12" s="175" t="s">
        <v>309</v>
      </c>
      <c r="C12" s="559"/>
      <c r="D12" s="559"/>
      <c r="E12" s="560">
        <f t="shared" si="1"/>
        <v>0</v>
      </c>
      <c r="F12" s="559"/>
      <c r="G12" s="559"/>
      <c r="H12" s="561">
        <f t="shared" si="0"/>
        <v>0</v>
      </c>
      <c r="J12" s="618"/>
      <c r="K12" s="618"/>
      <c r="L12" s="618"/>
      <c r="M12" s="618"/>
      <c r="N12" s="618"/>
      <c r="O12" s="618"/>
    </row>
    <row r="13" spans="1:15" ht="19.899999999999999" customHeight="1">
      <c r="A13" s="75">
        <v>3</v>
      </c>
      <c r="B13" s="175" t="s">
        <v>308</v>
      </c>
      <c r="C13" s="559"/>
      <c r="D13" s="559"/>
      <c r="E13" s="560">
        <f t="shared" si="1"/>
        <v>0</v>
      </c>
      <c r="F13" s="559"/>
      <c r="G13" s="559"/>
      <c r="H13" s="561">
        <f t="shared" si="0"/>
        <v>0</v>
      </c>
      <c r="J13" s="618"/>
      <c r="K13" s="618"/>
      <c r="L13" s="618"/>
      <c r="M13" s="618"/>
      <c r="N13" s="618"/>
      <c r="O13" s="618"/>
    </row>
    <row r="14" spans="1:15" ht="15.75">
      <c r="A14" s="75">
        <v>3.1</v>
      </c>
      <c r="B14" s="217" t="s">
        <v>289</v>
      </c>
      <c r="C14" s="559"/>
      <c r="D14" s="559"/>
      <c r="E14" s="560">
        <f t="shared" si="1"/>
        <v>0</v>
      </c>
      <c r="F14" s="559"/>
      <c r="G14" s="559"/>
      <c r="H14" s="561">
        <f t="shared" si="0"/>
        <v>0</v>
      </c>
      <c r="J14" s="618"/>
      <c r="K14" s="618"/>
      <c r="L14" s="618"/>
      <c r="M14" s="618"/>
      <c r="N14" s="618"/>
      <c r="O14" s="618"/>
    </row>
    <row r="15" spans="1:15" ht="15.75">
      <c r="A15" s="75">
        <v>3.2</v>
      </c>
      <c r="B15" s="217" t="s">
        <v>290</v>
      </c>
      <c r="C15" s="559"/>
      <c r="D15" s="559"/>
      <c r="E15" s="560">
        <f t="shared" si="1"/>
        <v>0</v>
      </c>
      <c r="F15" s="559"/>
      <c r="G15" s="559"/>
      <c r="H15" s="561">
        <f t="shared" si="0"/>
        <v>0</v>
      </c>
      <c r="J15" s="618"/>
      <c r="K15" s="618"/>
      <c r="L15" s="618"/>
      <c r="M15" s="618"/>
      <c r="N15" s="618"/>
      <c r="O15" s="618"/>
    </row>
    <row r="16" spans="1:15" ht="15.75">
      <c r="A16" s="75">
        <v>4</v>
      </c>
      <c r="B16" s="220" t="s">
        <v>319</v>
      </c>
      <c r="C16" s="559"/>
      <c r="D16" s="559"/>
      <c r="E16" s="560">
        <f t="shared" si="1"/>
        <v>0</v>
      </c>
      <c r="F16" s="559"/>
      <c r="G16" s="559"/>
      <c r="H16" s="561">
        <f t="shared" si="0"/>
        <v>0</v>
      </c>
      <c r="J16" s="618"/>
      <c r="K16" s="618"/>
      <c r="L16" s="618"/>
      <c r="M16" s="618"/>
      <c r="N16" s="618"/>
      <c r="O16" s="618"/>
    </row>
    <row r="17" spans="1:15" ht="15.75">
      <c r="A17" s="75">
        <v>4.0999999999999996</v>
      </c>
      <c r="B17" s="217" t="s">
        <v>310</v>
      </c>
      <c r="C17" s="559">
        <v>6043541.8399999999</v>
      </c>
      <c r="D17" s="559">
        <v>2600293.284674</v>
      </c>
      <c r="E17" s="560">
        <f t="shared" si="1"/>
        <v>8643835.1246739998</v>
      </c>
      <c r="F17" s="559">
        <v>8155362.464999998</v>
      </c>
      <c r="G17" s="559">
        <v>3090163.6053919992</v>
      </c>
      <c r="H17" s="561">
        <f t="shared" si="0"/>
        <v>11245526.070391998</v>
      </c>
      <c r="J17" s="618"/>
      <c r="K17" s="618"/>
      <c r="L17" s="618"/>
      <c r="M17" s="618"/>
      <c r="N17" s="618"/>
      <c r="O17" s="618"/>
    </row>
    <row r="18" spans="1:15" ht="15.75">
      <c r="A18" s="75">
        <v>4.2</v>
      </c>
      <c r="B18" s="217" t="s">
        <v>304</v>
      </c>
      <c r="C18" s="559">
        <v>87806481.543924794</v>
      </c>
      <c r="D18" s="559">
        <v>299725313.49771672</v>
      </c>
      <c r="E18" s="560">
        <f t="shared" si="1"/>
        <v>387531795.04164153</v>
      </c>
      <c r="F18" s="559">
        <v>131659125.5761461</v>
      </c>
      <c r="G18" s="559">
        <v>398360107.35868627</v>
      </c>
      <c r="H18" s="561">
        <f t="shared" si="0"/>
        <v>530019232.93483233</v>
      </c>
      <c r="J18" s="618"/>
      <c r="K18" s="618"/>
      <c r="L18" s="618"/>
      <c r="M18" s="618"/>
      <c r="N18" s="618"/>
      <c r="O18" s="618"/>
    </row>
    <row r="19" spans="1:15" ht="15.75">
      <c r="A19" s="75">
        <v>5</v>
      </c>
      <c r="B19" s="175" t="s">
        <v>318</v>
      </c>
      <c r="C19" s="559"/>
      <c r="D19" s="559"/>
      <c r="E19" s="560">
        <f t="shared" si="1"/>
        <v>0</v>
      </c>
      <c r="F19" s="559"/>
      <c r="G19" s="559"/>
      <c r="H19" s="561">
        <f t="shared" si="0"/>
        <v>0</v>
      </c>
      <c r="J19" s="618"/>
      <c r="K19" s="618"/>
      <c r="L19" s="618"/>
      <c r="M19" s="618"/>
      <c r="N19" s="618"/>
      <c r="O19" s="618"/>
    </row>
    <row r="20" spans="1:15" ht="15.75">
      <c r="A20" s="75">
        <v>5.0999999999999996</v>
      </c>
      <c r="B20" s="218" t="s">
        <v>293</v>
      </c>
      <c r="C20" s="559">
        <v>38546308.949999996</v>
      </c>
      <c r="D20" s="559">
        <v>22498914.914395999</v>
      </c>
      <c r="E20" s="560">
        <f t="shared" si="1"/>
        <v>61045223.864395991</v>
      </c>
      <c r="F20" s="559">
        <v>3100782.9</v>
      </c>
      <c r="G20" s="559">
        <v>40855692.463567995</v>
      </c>
      <c r="H20" s="561">
        <f t="shared" si="0"/>
        <v>43956475.363567993</v>
      </c>
      <c r="J20" s="618"/>
      <c r="K20" s="618"/>
      <c r="L20" s="618"/>
      <c r="M20" s="618"/>
      <c r="N20" s="618"/>
      <c r="O20" s="618"/>
    </row>
    <row r="21" spans="1:15" ht="15.75">
      <c r="A21" s="75">
        <v>5.2</v>
      </c>
      <c r="B21" s="218" t="s">
        <v>292</v>
      </c>
      <c r="C21" s="559">
        <v>0</v>
      </c>
      <c r="D21" s="559">
        <v>0</v>
      </c>
      <c r="E21" s="560">
        <f t="shared" si="1"/>
        <v>0</v>
      </c>
      <c r="F21" s="559">
        <v>0</v>
      </c>
      <c r="G21" s="559">
        <v>0</v>
      </c>
      <c r="H21" s="561">
        <f t="shared" si="0"/>
        <v>0</v>
      </c>
      <c r="J21" s="618"/>
      <c r="K21" s="618"/>
      <c r="L21" s="618"/>
      <c r="M21" s="618"/>
      <c r="N21" s="618"/>
      <c r="O21" s="618"/>
    </row>
    <row r="22" spans="1:15" ht="15.75">
      <c r="A22" s="75">
        <v>5.3</v>
      </c>
      <c r="B22" s="218" t="s">
        <v>291</v>
      </c>
      <c r="C22" s="559">
        <v>21167988</v>
      </c>
      <c r="D22" s="559">
        <v>1364274919.887177</v>
      </c>
      <c r="E22" s="560">
        <f t="shared" si="1"/>
        <v>1385442907.887177</v>
      </c>
      <c r="F22" s="559">
        <v>14329287.59322034</v>
      </c>
      <c r="G22" s="559">
        <v>1520967541.4594371</v>
      </c>
      <c r="H22" s="561">
        <f t="shared" si="0"/>
        <v>1535296829.0526574</v>
      </c>
      <c r="J22" s="618"/>
      <c r="K22" s="618"/>
      <c r="L22" s="618"/>
      <c r="M22" s="618"/>
      <c r="N22" s="618"/>
      <c r="O22" s="618"/>
    </row>
    <row r="23" spans="1:15" ht="15.75">
      <c r="A23" s="75" t="s">
        <v>15</v>
      </c>
      <c r="B23" s="176" t="s">
        <v>75</v>
      </c>
      <c r="C23" s="559">
        <v>97272</v>
      </c>
      <c r="D23" s="559">
        <v>155051350.0822098</v>
      </c>
      <c r="E23" s="560">
        <f t="shared" si="1"/>
        <v>155148622.0822098</v>
      </c>
      <c r="F23" s="559">
        <v>309760</v>
      </c>
      <c r="G23" s="559">
        <v>193627446.18882832</v>
      </c>
      <c r="H23" s="561">
        <f t="shared" si="0"/>
        <v>193937206.18882832</v>
      </c>
      <c r="J23" s="618"/>
      <c r="K23" s="618"/>
      <c r="L23" s="618"/>
      <c r="M23" s="618"/>
      <c r="N23" s="618"/>
      <c r="O23" s="618"/>
    </row>
    <row r="24" spans="1:15" ht="15.75">
      <c r="A24" s="75" t="s">
        <v>16</v>
      </c>
      <c r="B24" s="176" t="s">
        <v>76</v>
      </c>
      <c r="C24" s="559">
        <v>653884</v>
      </c>
      <c r="D24" s="559">
        <v>612129371.2945888</v>
      </c>
      <c r="E24" s="560">
        <f t="shared" si="1"/>
        <v>612783255.2945888</v>
      </c>
      <c r="F24" s="559">
        <v>622145.08474576275</v>
      </c>
      <c r="G24" s="559">
        <v>718984778.74302435</v>
      </c>
      <c r="H24" s="561">
        <f t="shared" si="0"/>
        <v>719606923.82777011</v>
      </c>
      <c r="J24" s="618"/>
      <c r="K24" s="618"/>
      <c r="L24" s="618"/>
      <c r="M24" s="618"/>
      <c r="N24" s="618"/>
      <c r="O24" s="618"/>
    </row>
    <row r="25" spans="1:15" ht="15.75">
      <c r="A25" s="75" t="s">
        <v>17</v>
      </c>
      <c r="B25" s="176" t="s">
        <v>77</v>
      </c>
      <c r="C25" s="559">
        <v>0</v>
      </c>
      <c r="D25" s="559">
        <v>175041729.4634555</v>
      </c>
      <c r="E25" s="560">
        <f t="shared" si="1"/>
        <v>175041729.4634555</v>
      </c>
      <c r="F25" s="559">
        <v>0</v>
      </c>
      <c r="G25" s="559">
        <v>138258378.00621551</v>
      </c>
      <c r="H25" s="561">
        <f t="shared" si="0"/>
        <v>138258378.00621551</v>
      </c>
      <c r="J25" s="618"/>
      <c r="K25" s="618"/>
      <c r="L25" s="618"/>
      <c r="M25" s="618"/>
      <c r="N25" s="618"/>
      <c r="O25" s="618"/>
    </row>
    <row r="26" spans="1:15" ht="15.75">
      <c r="A26" s="75" t="s">
        <v>18</v>
      </c>
      <c r="B26" s="176" t="s">
        <v>78</v>
      </c>
      <c r="C26" s="559">
        <v>20416832</v>
      </c>
      <c r="D26" s="559">
        <v>384597782.8325839</v>
      </c>
      <c r="E26" s="560">
        <f t="shared" si="1"/>
        <v>405014614.8325839</v>
      </c>
      <c r="F26" s="559">
        <v>13397382.508474577</v>
      </c>
      <c r="G26" s="559">
        <v>381229384.82280242</v>
      </c>
      <c r="H26" s="561">
        <f t="shared" si="0"/>
        <v>394626767.33127701</v>
      </c>
      <c r="J26" s="618"/>
      <c r="K26" s="618"/>
      <c r="L26" s="618"/>
      <c r="M26" s="618"/>
      <c r="N26" s="618"/>
      <c r="O26" s="618"/>
    </row>
    <row r="27" spans="1:15" ht="15.75">
      <c r="A27" s="75" t="s">
        <v>19</v>
      </c>
      <c r="B27" s="176" t="s">
        <v>79</v>
      </c>
      <c r="C27" s="559">
        <v>0</v>
      </c>
      <c r="D27" s="559">
        <v>37454686.214338973</v>
      </c>
      <c r="E27" s="560">
        <f t="shared" si="1"/>
        <v>37454686.214338973</v>
      </c>
      <c r="F27" s="559">
        <v>0</v>
      </c>
      <c r="G27" s="559">
        <v>88867553.698566735</v>
      </c>
      <c r="H27" s="561">
        <f t="shared" si="0"/>
        <v>88867553.698566735</v>
      </c>
      <c r="J27" s="618"/>
      <c r="K27" s="618"/>
      <c r="L27" s="618"/>
      <c r="M27" s="618"/>
      <c r="N27" s="618"/>
      <c r="O27" s="618"/>
    </row>
    <row r="28" spans="1:15" ht="15.75">
      <c r="A28" s="75">
        <v>5.4</v>
      </c>
      <c r="B28" s="218" t="s">
        <v>294</v>
      </c>
      <c r="C28" s="559">
        <v>132216317.62151842</v>
      </c>
      <c r="D28" s="559">
        <v>299351114.41522157</v>
      </c>
      <c r="E28" s="560">
        <f t="shared" si="1"/>
        <v>431567432.03674001</v>
      </c>
      <c r="F28" s="559">
        <v>193038397.28818431</v>
      </c>
      <c r="G28" s="559">
        <v>262577705.45831689</v>
      </c>
      <c r="H28" s="561">
        <f t="shared" si="0"/>
        <v>455616102.74650121</v>
      </c>
      <c r="J28" s="618"/>
      <c r="K28" s="618"/>
      <c r="L28" s="618"/>
      <c r="M28" s="618"/>
      <c r="N28" s="618"/>
      <c r="O28" s="618"/>
    </row>
    <row r="29" spans="1:15" ht="15.75">
      <c r="A29" s="75">
        <v>5.5</v>
      </c>
      <c r="B29" s="218" t="s">
        <v>295</v>
      </c>
      <c r="C29" s="559">
        <v>10726543.039999999</v>
      </c>
      <c r="D29" s="559">
        <v>157486739.15240002</v>
      </c>
      <c r="E29" s="560">
        <f t="shared" si="1"/>
        <v>168213282.19240001</v>
      </c>
      <c r="F29" s="559">
        <v>22753825.811951999</v>
      </c>
      <c r="G29" s="559">
        <v>206277043.93919998</v>
      </c>
      <c r="H29" s="561">
        <f t="shared" si="0"/>
        <v>229030869.75115198</v>
      </c>
      <c r="J29" s="618"/>
      <c r="K29" s="618"/>
      <c r="L29" s="618"/>
      <c r="M29" s="618"/>
      <c r="N29" s="618"/>
      <c r="O29" s="618"/>
    </row>
    <row r="30" spans="1:15" ht="15.75">
      <c r="A30" s="75">
        <v>5.6</v>
      </c>
      <c r="B30" s="218" t="s">
        <v>296</v>
      </c>
      <c r="C30" s="559">
        <v>0</v>
      </c>
      <c r="D30" s="559">
        <v>4188100.01</v>
      </c>
      <c r="E30" s="560">
        <f t="shared" si="1"/>
        <v>4188100.01</v>
      </c>
      <c r="F30" s="559">
        <v>0</v>
      </c>
      <c r="G30" s="559">
        <v>4801280</v>
      </c>
      <c r="H30" s="561">
        <f t="shared" si="0"/>
        <v>4801280</v>
      </c>
      <c r="J30" s="618"/>
      <c r="K30" s="618"/>
      <c r="L30" s="618"/>
      <c r="M30" s="618"/>
      <c r="N30" s="618"/>
      <c r="O30" s="618"/>
    </row>
    <row r="31" spans="1:15" ht="15.75">
      <c r="A31" s="75">
        <v>5.7</v>
      </c>
      <c r="B31" s="218" t="s">
        <v>79</v>
      </c>
      <c r="C31" s="559">
        <v>92800</v>
      </c>
      <c r="D31" s="559">
        <v>23583055.999999993</v>
      </c>
      <c r="E31" s="560">
        <f t="shared" si="1"/>
        <v>23675855.999999993</v>
      </c>
      <c r="F31" s="559">
        <v>2887869</v>
      </c>
      <c r="G31" s="559">
        <v>30331699.261951983</v>
      </c>
      <c r="H31" s="561">
        <f t="shared" si="0"/>
        <v>33219568.261951983</v>
      </c>
      <c r="J31" s="618"/>
      <c r="K31" s="618"/>
      <c r="L31" s="618"/>
      <c r="M31" s="618"/>
      <c r="N31" s="618"/>
      <c r="O31" s="618"/>
    </row>
    <row r="32" spans="1:15" ht="15.75">
      <c r="A32" s="75">
        <v>6</v>
      </c>
      <c r="B32" s="175" t="s">
        <v>324</v>
      </c>
      <c r="C32" s="559"/>
      <c r="D32" s="559"/>
      <c r="E32" s="560">
        <f t="shared" si="1"/>
        <v>0</v>
      </c>
      <c r="F32" s="559"/>
      <c r="G32" s="559"/>
      <c r="H32" s="561">
        <f t="shared" si="0"/>
        <v>0</v>
      </c>
      <c r="J32" s="618"/>
      <c r="K32" s="618"/>
      <c r="L32" s="618"/>
      <c r="M32" s="618"/>
      <c r="N32" s="618"/>
      <c r="O32" s="618"/>
    </row>
    <row r="33" spans="1:15" ht="15.75">
      <c r="A33" s="75">
        <v>6.1</v>
      </c>
      <c r="B33" s="219" t="s">
        <v>314</v>
      </c>
      <c r="C33" s="559"/>
      <c r="D33" s="559">
        <v>0</v>
      </c>
      <c r="E33" s="560">
        <f t="shared" si="1"/>
        <v>0</v>
      </c>
      <c r="F33" s="559"/>
      <c r="G33" s="559">
        <v>29911525.25</v>
      </c>
      <c r="H33" s="561">
        <f t="shared" si="0"/>
        <v>29911525.25</v>
      </c>
      <c r="J33" s="618"/>
      <c r="K33" s="618"/>
      <c r="L33" s="618"/>
      <c r="M33" s="618"/>
      <c r="N33" s="618"/>
      <c r="O33" s="618"/>
    </row>
    <row r="34" spans="1:15" ht="15.75">
      <c r="A34" s="75">
        <v>6.2</v>
      </c>
      <c r="B34" s="219" t="s">
        <v>315</v>
      </c>
      <c r="C34" s="559">
        <v>0</v>
      </c>
      <c r="D34" s="559">
        <v>0</v>
      </c>
      <c r="E34" s="560">
        <f t="shared" si="1"/>
        <v>0</v>
      </c>
      <c r="F34" s="559">
        <v>12502400</v>
      </c>
      <c r="G34" s="559">
        <v>17520000</v>
      </c>
      <c r="H34" s="561">
        <f t="shared" si="0"/>
        <v>30022400</v>
      </c>
      <c r="J34" s="618"/>
      <c r="K34" s="618"/>
      <c r="L34" s="618"/>
      <c r="M34" s="618"/>
      <c r="N34" s="618"/>
      <c r="O34" s="618"/>
    </row>
    <row r="35" spans="1:15" ht="15.75">
      <c r="A35" s="75">
        <v>6.3</v>
      </c>
      <c r="B35" s="219" t="s">
        <v>311</v>
      </c>
      <c r="C35" s="559"/>
      <c r="D35" s="559"/>
      <c r="E35" s="560">
        <f t="shared" si="1"/>
        <v>0</v>
      </c>
      <c r="F35" s="559"/>
      <c r="G35" s="559"/>
      <c r="H35" s="561">
        <f t="shared" si="0"/>
        <v>0</v>
      </c>
      <c r="J35" s="618"/>
      <c r="K35" s="618"/>
      <c r="L35" s="618"/>
      <c r="M35" s="618"/>
      <c r="N35" s="618"/>
      <c r="O35" s="618"/>
    </row>
    <row r="36" spans="1:15" ht="15.75">
      <c r="A36" s="75">
        <v>6.4</v>
      </c>
      <c r="B36" s="219" t="s">
        <v>312</v>
      </c>
      <c r="C36" s="559"/>
      <c r="D36" s="559"/>
      <c r="E36" s="560">
        <f t="shared" si="1"/>
        <v>0</v>
      </c>
      <c r="F36" s="559"/>
      <c r="G36" s="559"/>
      <c r="H36" s="561">
        <f t="shared" si="0"/>
        <v>0</v>
      </c>
      <c r="J36" s="618"/>
      <c r="K36" s="618"/>
      <c r="L36" s="618"/>
      <c r="M36" s="618"/>
      <c r="N36" s="618"/>
      <c r="O36" s="618"/>
    </row>
    <row r="37" spans="1:15" ht="15.75">
      <c r="A37" s="75">
        <v>6.5</v>
      </c>
      <c r="B37" s="219" t="s">
        <v>313</v>
      </c>
      <c r="C37" s="559"/>
      <c r="D37" s="559"/>
      <c r="E37" s="560">
        <f t="shared" si="1"/>
        <v>0</v>
      </c>
      <c r="F37" s="559"/>
      <c r="G37" s="559"/>
      <c r="H37" s="561">
        <f t="shared" si="0"/>
        <v>0</v>
      </c>
      <c r="J37" s="618"/>
      <c r="K37" s="618"/>
      <c r="L37" s="618"/>
      <c r="M37" s="618"/>
      <c r="N37" s="618"/>
      <c r="O37" s="618"/>
    </row>
    <row r="38" spans="1:15" ht="15.75">
      <c r="A38" s="75">
        <v>6.6</v>
      </c>
      <c r="B38" s="219" t="s">
        <v>316</v>
      </c>
      <c r="C38" s="559"/>
      <c r="D38" s="559"/>
      <c r="E38" s="560">
        <f t="shared" si="1"/>
        <v>0</v>
      </c>
      <c r="F38" s="559"/>
      <c r="G38" s="559"/>
      <c r="H38" s="561">
        <f t="shared" si="0"/>
        <v>0</v>
      </c>
      <c r="J38" s="618"/>
      <c r="K38" s="618"/>
      <c r="L38" s="618"/>
      <c r="M38" s="618"/>
      <c r="N38" s="618"/>
      <c r="O38" s="618"/>
    </row>
    <row r="39" spans="1:15" ht="15.75">
      <c r="A39" s="75">
        <v>6.7</v>
      </c>
      <c r="B39" s="219" t="s">
        <v>317</v>
      </c>
      <c r="C39" s="559"/>
      <c r="D39" s="559"/>
      <c r="E39" s="560">
        <f t="shared" si="1"/>
        <v>0</v>
      </c>
      <c r="F39" s="559"/>
      <c r="G39" s="559"/>
      <c r="H39" s="561">
        <f t="shared" si="0"/>
        <v>0</v>
      </c>
      <c r="J39" s="618"/>
      <c r="K39" s="618"/>
      <c r="L39" s="618"/>
      <c r="M39" s="618"/>
      <c r="N39" s="618"/>
      <c r="O39" s="618"/>
    </row>
    <row r="40" spans="1:15" ht="15.75">
      <c r="A40" s="75">
        <v>7</v>
      </c>
      <c r="B40" s="175" t="s">
        <v>320</v>
      </c>
      <c r="C40" s="559"/>
      <c r="D40" s="559"/>
      <c r="E40" s="560">
        <f t="shared" si="1"/>
        <v>0</v>
      </c>
      <c r="F40" s="559"/>
      <c r="G40" s="559"/>
      <c r="H40" s="561">
        <f t="shared" si="0"/>
        <v>0</v>
      </c>
      <c r="J40" s="618"/>
      <c r="K40" s="618"/>
      <c r="L40" s="618"/>
      <c r="M40" s="618"/>
      <c r="N40" s="618"/>
      <c r="O40" s="618"/>
    </row>
    <row r="41" spans="1:15" ht="15.75">
      <c r="A41" s="75">
        <v>7.1</v>
      </c>
      <c r="B41" s="174" t="s">
        <v>321</v>
      </c>
      <c r="C41" s="559">
        <v>34573.61999999918</v>
      </c>
      <c r="D41" s="559">
        <v>7661032.2000000002</v>
      </c>
      <c r="E41" s="560">
        <f t="shared" si="1"/>
        <v>7695605.8199999994</v>
      </c>
      <c r="F41" s="559">
        <v>143846.97999999998</v>
      </c>
      <c r="G41" s="559">
        <v>24095.739999999991</v>
      </c>
      <c r="H41" s="561">
        <f t="shared" si="0"/>
        <v>167942.71999999997</v>
      </c>
      <c r="J41" s="618"/>
      <c r="K41" s="618"/>
      <c r="L41" s="618"/>
      <c r="M41" s="618"/>
      <c r="N41" s="618"/>
      <c r="O41" s="618"/>
    </row>
    <row r="42" spans="1:15" ht="25.5">
      <c r="A42" s="75">
        <v>7.2</v>
      </c>
      <c r="B42" s="174" t="s">
        <v>322</v>
      </c>
      <c r="C42" s="559">
        <v>838683.08000000066</v>
      </c>
      <c r="D42" s="559">
        <v>3720901.6700000083</v>
      </c>
      <c r="E42" s="560">
        <f t="shared" si="1"/>
        <v>4559584.7500000093</v>
      </c>
      <c r="F42" s="559">
        <v>2276648.8900000155</v>
      </c>
      <c r="G42" s="559">
        <v>4800029.2200000184</v>
      </c>
      <c r="H42" s="561">
        <f t="shared" si="0"/>
        <v>7076678.1100000339</v>
      </c>
      <c r="J42" s="618"/>
      <c r="K42" s="618"/>
      <c r="L42" s="618"/>
      <c r="M42" s="618"/>
      <c r="N42" s="618"/>
      <c r="O42" s="618"/>
    </row>
    <row r="43" spans="1:15" ht="25.5">
      <c r="A43" s="75">
        <v>7.3</v>
      </c>
      <c r="B43" s="174" t="s">
        <v>325</v>
      </c>
      <c r="C43" s="559">
        <v>11838301.469999997</v>
      </c>
      <c r="D43" s="559">
        <v>15962261.34</v>
      </c>
      <c r="E43" s="560">
        <f t="shared" si="1"/>
        <v>27800562.809999995</v>
      </c>
      <c r="F43" s="559">
        <v>5056909.4699999988</v>
      </c>
      <c r="G43" s="559">
        <v>9418578.8500000015</v>
      </c>
      <c r="H43" s="561">
        <f t="shared" si="0"/>
        <v>14475488.32</v>
      </c>
      <c r="J43" s="618"/>
      <c r="K43" s="618"/>
      <c r="L43" s="618"/>
      <c r="M43" s="618"/>
      <c r="N43" s="618"/>
      <c r="O43" s="618"/>
    </row>
    <row r="44" spans="1:15" ht="25.5">
      <c r="A44" s="75">
        <v>7.4</v>
      </c>
      <c r="B44" s="174" t="s">
        <v>326</v>
      </c>
      <c r="C44" s="559">
        <v>56204180.739997439</v>
      </c>
      <c r="D44" s="559">
        <v>118826409.95000285</v>
      </c>
      <c r="E44" s="560">
        <f t="shared" si="1"/>
        <v>175030590.6900003</v>
      </c>
      <c r="F44" s="559">
        <v>60950938.189997673</v>
      </c>
      <c r="G44" s="559">
        <v>137280462.90000501</v>
      </c>
      <c r="H44" s="561">
        <f t="shared" si="0"/>
        <v>198231401.09000269</v>
      </c>
      <c r="J44" s="618"/>
      <c r="K44" s="618"/>
      <c r="L44" s="618"/>
      <c r="M44" s="618"/>
      <c r="N44" s="618"/>
      <c r="O44" s="618"/>
    </row>
    <row r="45" spans="1:15" ht="15.75">
      <c r="A45" s="75">
        <v>8</v>
      </c>
      <c r="B45" s="175" t="s">
        <v>303</v>
      </c>
      <c r="C45" s="559">
        <v>2106154.151968</v>
      </c>
      <c r="D45" s="559">
        <v>0</v>
      </c>
      <c r="E45" s="560">
        <f>SUM(E46:E52)</f>
        <v>2106154.151968</v>
      </c>
      <c r="F45" s="559">
        <v>2122486.3571839998</v>
      </c>
      <c r="G45" s="559">
        <v>0</v>
      </c>
      <c r="H45" s="561">
        <f t="shared" si="0"/>
        <v>2122486.3571839998</v>
      </c>
      <c r="J45" s="618"/>
      <c r="K45" s="618"/>
      <c r="L45" s="618"/>
      <c r="M45" s="618"/>
      <c r="N45" s="618"/>
      <c r="O45" s="618"/>
    </row>
    <row r="46" spans="1:15" ht="15.75">
      <c r="A46" s="75">
        <v>8.1</v>
      </c>
      <c r="B46" s="217" t="s">
        <v>327</v>
      </c>
      <c r="C46" s="559">
        <v>83155.459967999981</v>
      </c>
      <c r="D46" s="559">
        <v>0</v>
      </c>
      <c r="E46" s="560">
        <f t="shared" si="1"/>
        <v>83155.459967999981</v>
      </c>
      <c r="F46" s="559">
        <v>96450.317184000014</v>
      </c>
      <c r="G46" s="559">
        <v>0</v>
      </c>
      <c r="H46" s="561">
        <f t="shared" si="0"/>
        <v>96450.317184000014</v>
      </c>
      <c r="J46" s="618"/>
      <c r="K46" s="618"/>
      <c r="L46" s="618"/>
      <c r="M46" s="618"/>
      <c r="N46" s="618"/>
      <c r="O46" s="618"/>
    </row>
    <row r="47" spans="1:15" ht="15.75">
      <c r="A47" s="75">
        <v>8.1999999999999993</v>
      </c>
      <c r="B47" s="217" t="s">
        <v>328</v>
      </c>
      <c r="C47" s="559">
        <v>1960878.1439999999</v>
      </c>
      <c r="D47" s="559">
        <v>0</v>
      </c>
      <c r="E47" s="560">
        <f t="shared" si="1"/>
        <v>1960878.1439999999</v>
      </c>
      <c r="F47" s="559">
        <v>1969401.4799999997</v>
      </c>
      <c r="G47" s="559">
        <v>0</v>
      </c>
      <c r="H47" s="561">
        <f t="shared" si="0"/>
        <v>1969401.4799999997</v>
      </c>
      <c r="J47" s="618"/>
      <c r="K47" s="618"/>
      <c r="L47" s="618"/>
      <c r="M47" s="618"/>
      <c r="N47" s="618"/>
      <c r="O47" s="618"/>
    </row>
    <row r="48" spans="1:15" ht="15.75">
      <c r="A48" s="75">
        <v>8.3000000000000007</v>
      </c>
      <c r="B48" s="217" t="s">
        <v>329</v>
      </c>
      <c r="C48" s="559">
        <v>48709.023999999998</v>
      </c>
      <c r="D48" s="559">
        <v>0</v>
      </c>
      <c r="E48" s="560">
        <f t="shared" si="1"/>
        <v>48709.023999999998</v>
      </c>
      <c r="F48" s="559">
        <v>38600.32</v>
      </c>
      <c r="G48" s="559">
        <v>0</v>
      </c>
      <c r="H48" s="561">
        <f t="shared" si="0"/>
        <v>38600.32</v>
      </c>
      <c r="J48" s="618"/>
      <c r="K48" s="618"/>
      <c r="L48" s="618"/>
      <c r="M48" s="618"/>
      <c r="N48" s="618"/>
      <c r="O48" s="618"/>
    </row>
    <row r="49" spans="1:15" ht="15.75">
      <c r="A49" s="75">
        <v>8.4</v>
      </c>
      <c r="B49" s="217" t="s">
        <v>330</v>
      </c>
      <c r="C49" s="559">
        <v>13411.523999999998</v>
      </c>
      <c r="D49" s="559">
        <v>0</v>
      </c>
      <c r="E49" s="560">
        <f t="shared" si="1"/>
        <v>13411.523999999998</v>
      </c>
      <c r="F49" s="559">
        <v>17134.239999999998</v>
      </c>
      <c r="G49" s="559">
        <v>0</v>
      </c>
      <c r="H49" s="561">
        <f t="shared" si="0"/>
        <v>17134.239999999998</v>
      </c>
      <c r="J49" s="618"/>
      <c r="K49" s="618"/>
      <c r="L49" s="618"/>
      <c r="M49" s="618"/>
      <c r="N49" s="618"/>
      <c r="O49" s="618"/>
    </row>
    <row r="50" spans="1:15" ht="15.75">
      <c r="A50" s="75">
        <v>8.5</v>
      </c>
      <c r="B50" s="217" t="s">
        <v>331</v>
      </c>
      <c r="C50" s="559">
        <v>0</v>
      </c>
      <c r="D50" s="559">
        <v>0</v>
      </c>
      <c r="E50" s="560">
        <f t="shared" si="1"/>
        <v>0</v>
      </c>
      <c r="F50" s="559">
        <v>900</v>
      </c>
      <c r="G50" s="559">
        <v>0</v>
      </c>
      <c r="H50" s="561">
        <f t="shared" si="0"/>
        <v>900</v>
      </c>
      <c r="J50" s="618"/>
      <c r="K50" s="618"/>
      <c r="L50" s="618"/>
      <c r="M50" s="618"/>
      <c r="N50" s="618"/>
      <c r="O50" s="618"/>
    </row>
    <row r="51" spans="1:15" ht="15.75">
      <c r="A51" s="75">
        <v>8.6</v>
      </c>
      <c r="B51" s="217" t="s">
        <v>332</v>
      </c>
      <c r="C51" s="559">
        <v>0</v>
      </c>
      <c r="D51" s="559">
        <v>0</v>
      </c>
      <c r="E51" s="560">
        <f t="shared" si="1"/>
        <v>0</v>
      </c>
      <c r="F51" s="559">
        <v>0</v>
      </c>
      <c r="G51" s="559">
        <v>0</v>
      </c>
      <c r="H51" s="561">
        <f t="shared" si="0"/>
        <v>0</v>
      </c>
      <c r="J51" s="618"/>
      <c r="K51" s="618"/>
      <c r="L51" s="618"/>
      <c r="M51" s="618"/>
      <c r="N51" s="618"/>
      <c r="O51" s="618"/>
    </row>
    <row r="52" spans="1:15" ht="15.75">
      <c r="A52" s="75">
        <v>8.6999999999999993</v>
      </c>
      <c r="B52" s="217" t="s">
        <v>333</v>
      </c>
      <c r="C52" s="559">
        <v>0</v>
      </c>
      <c r="D52" s="559">
        <v>0</v>
      </c>
      <c r="E52" s="560">
        <f t="shared" si="1"/>
        <v>0</v>
      </c>
      <c r="F52" s="559">
        <v>0</v>
      </c>
      <c r="G52" s="559">
        <v>0</v>
      </c>
      <c r="H52" s="561">
        <f t="shared" si="0"/>
        <v>0</v>
      </c>
      <c r="J52" s="618"/>
      <c r="K52" s="618"/>
      <c r="L52" s="618"/>
      <c r="M52" s="618"/>
      <c r="N52" s="618"/>
      <c r="O52" s="618"/>
    </row>
    <row r="53" spans="1:15" ht="16.5" thickBot="1">
      <c r="A53" s="177">
        <v>9</v>
      </c>
      <c r="B53" s="178" t="s">
        <v>323</v>
      </c>
      <c r="C53" s="562"/>
      <c r="D53" s="562"/>
      <c r="E53" s="563">
        <f t="shared" ref="E53" si="2">C53+D53</f>
        <v>0</v>
      </c>
      <c r="F53" s="562"/>
      <c r="G53" s="562"/>
      <c r="H53" s="564">
        <f t="shared" si="0"/>
        <v>0</v>
      </c>
      <c r="J53" s="618"/>
      <c r="K53" s="618"/>
      <c r="L53" s="618"/>
      <c r="M53" s="618"/>
      <c r="N53" s="618"/>
      <c r="O53" s="618"/>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9"/>
  <sheetViews>
    <sheetView zoomScaleNormal="100" workbookViewId="0">
      <pane xSplit="1" ySplit="4" topLeftCell="B5" activePane="bottomRight" state="frozen"/>
      <selection pane="topRight"/>
      <selection pane="bottomLeft"/>
      <selection pane="bottomRight" activeCell="C7" sqref="C7:C12"/>
    </sheetView>
  </sheetViews>
  <sheetFormatPr defaultColWidth="9.28515625" defaultRowHeight="12.75"/>
  <cols>
    <col min="1" max="1" width="9.5703125" style="4" bestFit="1" customWidth="1"/>
    <col min="2" max="2" width="93.5703125" style="4" customWidth="1"/>
    <col min="3" max="4" width="13.7109375" style="4" customWidth="1"/>
    <col min="5" max="7" width="13.7109375" style="30" customWidth="1"/>
    <col min="8" max="11" width="9.7109375" style="30" customWidth="1"/>
    <col min="12" max="16384" width="9.28515625" style="30"/>
  </cols>
  <sheetData>
    <row r="1" spans="1:13">
      <c r="A1" s="2" t="s">
        <v>30</v>
      </c>
      <c r="B1" s="3" t="str">
        <f>'Info '!C2</f>
        <v>JSC CARTU BANK</v>
      </c>
      <c r="C1" s="3"/>
    </row>
    <row r="2" spans="1:13">
      <c r="A2" s="2" t="s">
        <v>31</v>
      </c>
      <c r="B2" s="577">
        <f>'1. key ratios '!B2</f>
        <v>44926</v>
      </c>
      <c r="C2" s="3"/>
    </row>
    <row r="3" spans="1:13">
      <c r="A3" s="2"/>
      <c r="B3" s="3"/>
      <c r="C3" s="3"/>
    </row>
    <row r="4" spans="1:13" ht="15" customHeight="1" thickBot="1">
      <c r="A4" s="4" t="s">
        <v>198</v>
      </c>
      <c r="B4" s="121" t="s">
        <v>297</v>
      </c>
      <c r="C4" s="48" t="s">
        <v>73</v>
      </c>
    </row>
    <row r="5" spans="1:13" ht="15" customHeight="1">
      <c r="A5" s="204" t="s">
        <v>6</v>
      </c>
      <c r="B5" s="205"/>
      <c r="C5" s="349" t="str">
        <f>INT((MONTH($B$2))/3)&amp;"Q"&amp;"-"&amp;YEAR($B$2)</f>
        <v>4Q-2022</v>
      </c>
      <c r="D5" s="349" t="str">
        <f>IF(INT(MONTH($B$2))=3, "4"&amp;"Q"&amp;"-"&amp;YEAR($B$2)-1, IF(INT(MONTH($B$2))=6, "1"&amp;"Q"&amp;"-"&amp;YEAR($B$2), IF(INT(MONTH($B$2))=9, "2"&amp;"Q"&amp;"-"&amp;YEAR($B$2),IF(INT(MONTH($B$2))=12, "3"&amp;"Q"&amp;"-"&amp;YEAR($B$2), 0))))</f>
        <v>3Q-2022</v>
      </c>
      <c r="E5" s="349" t="str">
        <f>IF(INT(MONTH($B$2))=3, "3"&amp;"Q"&amp;"-"&amp;YEAR($B$2)-1, IF(INT(MONTH($B$2))=6, "4"&amp;"Q"&amp;"-"&amp;YEAR($B$2)-1, IF(INT(MONTH($B$2))=9, "1"&amp;"Q"&amp;"-"&amp;YEAR($B$2),IF(INT(MONTH($B$2))=12, "2"&amp;"Q"&amp;"-"&amp;YEAR($B$2), 0))))</f>
        <v>2Q-2022</v>
      </c>
      <c r="F5" s="349" t="str">
        <f>IF(INT(MONTH($B$2))=3, "2"&amp;"Q"&amp;"-"&amp;YEAR($B$2)-1, IF(INT(MONTH($B$2))=6, "3"&amp;"Q"&amp;"-"&amp;YEAR($B$2)-1, IF(INT(MONTH($B$2))=9, "4"&amp;"Q"&amp;"-"&amp;YEAR($B$2)-1,IF(INT(MONTH($B$2))=12, "1"&amp;"Q"&amp;"-"&amp;YEAR($B$2), 0))))</f>
        <v>1Q-2022</v>
      </c>
      <c r="G5" s="350" t="str">
        <f>IF(INT(MONTH($B$2))=3, "1"&amp;"Q"&amp;"-"&amp;YEAR($B$2)-1, IF(INT(MONTH($B$2))=6, "2"&amp;"Q"&amp;"-"&amp;YEAR($B$2)-1, IF(INT(MONTH($B$2))=9, "3"&amp;"Q"&amp;"-"&amp;YEAR($B$2)-1,IF(INT(MONTH($B$2))=12, "4"&amp;"Q"&amp;"-"&amp;YEAR($B$2)-1, 0))))</f>
        <v>4Q-2021</v>
      </c>
    </row>
    <row r="6" spans="1:13" ht="15" customHeight="1">
      <c r="A6" s="49">
        <v>1</v>
      </c>
      <c r="B6" s="292" t="s">
        <v>301</v>
      </c>
      <c r="C6" s="565">
        <f>C7+C9+C10</f>
        <v>1257002956.6007755</v>
      </c>
      <c r="D6" s="566">
        <f>D7+D9+D10</f>
        <v>1227247102.8135364</v>
      </c>
      <c r="E6" s="566">
        <f>E7+E9+E10</f>
        <v>1193624491.8101244</v>
      </c>
      <c r="F6" s="565">
        <f>F7+F9+F10</f>
        <v>1214652459.9997916</v>
      </c>
      <c r="G6" s="567">
        <f>G7+G9+G10</f>
        <v>1161153557.2589002</v>
      </c>
      <c r="I6" s="619"/>
      <c r="J6" s="619"/>
      <c r="K6" s="619"/>
      <c r="L6" s="619"/>
      <c r="M6" s="619"/>
    </row>
    <row r="7" spans="1:13" ht="15" customHeight="1">
      <c r="A7" s="49">
        <v>1.1000000000000001</v>
      </c>
      <c r="B7" s="292" t="s">
        <v>481</v>
      </c>
      <c r="C7" s="568">
        <v>1218280520.0715938</v>
      </c>
      <c r="D7" s="569">
        <v>1196535923.7659338</v>
      </c>
      <c r="E7" s="569">
        <v>1164932546.5300364</v>
      </c>
      <c r="F7" s="568">
        <v>1189270401.6807432</v>
      </c>
      <c r="G7" s="570">
        <v>1128092368.3730202</v>
      </c>
      <c r="I7" s="619"/>
      <c r="J7" s="619"/>
      <c r="K7" s="619"/>
      <c r="L7" s="619"/>
      <c r="M7" s="619"/>
    </row>
    <row r="8" spans="1:13">
      <c r="A8" s="49" t="s">
        <v>14</v>
      </c>
      <c r="B8" s="292" t="s">
        <v>197</v>
      </c>
      <c r="C8" s="568">
        <v>53125636.099999994</v>
      </c>
      <c r="D8" s="569">
        <v>52418607.5</v>
      </c>
      <c r="E8" s="569">
        <v>43188477.5</v>
      </c>
      <c r="F8" s="568">
        <v>39590050</v>
      </c>
      <c r="G8" s="570">
        <v>40402657.5</v>
      </c>
      <c r="I8" s="619"/>
      <c r="J8" s="619"/>
      <c r="K8" s="619"/>
      <c r="L8" s="619"/>
      <c r="M8" s="619"/>
    </row>
    <row r="9" spans="1:13" ht="15" customHeight="1">
      <c r="A9" s="49">
        <v>1.2</v>
      </c>
      <c r="B9" s="293" t="s">
        <v>196</v>
      </c>
      <c r="C9" s="568">
        <v>38722436.529181771</v>
      </c>
      <c r="D9" s="569">
        <v>30711179.047602732</v>
      </c>
      <c r="E9" s="569">
        <v>28691945.280088007</v>
      </c>
      <c r="F9" s="568">
        <v>24906790.31904849</v>
      </c>
      <c r="G9" s="570">
        <v>32460740.885879934</v>
      </c>
      <c r="I9" s="619"/>
      <c r="J9" s="619"/>
      <c r="K9" s="619"/>
      <c r="L9" s="619"/>
      <c r="M9" s="619"/>
    </row>
    <row r="10" spans="1:13" ht="15" customHeight="1">
      <c r="A10" s="49">
        <v>1.3</v>
      </c>
      <c r="B10" s="292" t="s">
        <v>28</v>
      </c>
      <c r="C10" s="568">
        <v>0</v>
      </c>
      <c r="D10" s="569">
        <v>0</v>
      </c>
      <c r="E10" s="569">
        <v>0</v>
      </c>
      <c r="F10" s="568">
        <v>475268</v>
      </c>
      <c r="G10" s="570">
        <v>600448</v>
      </c>
      <c r="I10" s="619"/>
      <c r="J10" s="619"/>
      <c r="K10" s="619"/>
      <c r="L10" s="619"/>
      <c r="M10" s="619"/>
    </row>
    <row r="11" spans="1:13" ht="15" customHeight="1">
      <c r="A11" s="49">
        <v>2</v>
      </c>
      <c r="B11" s="292" t="s">
        <v>298</v>
      </c>
      <c r="C11" s="568">
        <v>29901368.969042748</v>
      </c>
      <c r="D11" s="569">
        <v>39539895.108680919</v>
      </c>
      <c r="E11" s="569">
        <v>55215475.841529138</v>
      </c>
      <c r="F11" s="568">
        <v>41213261.31616801</v>
      </c>
      <c r="G11" s="570">
        <v>32703895.311471444</v>
      </c>
      <c r="I11" s="619"/>
      <c r="J11" s="619"/>
      <c r="K11" s="619"/>
      <c r="L11" s="619"/>
      <c r="M11" s="619"/>
    </row>
    <row r="12" spans="1:13" ht="15" customHeight="1">
      <c r="A12" s="49">
        <v>3</v>
      </c>
      <c r="B12" s="292" t="s">
        <v>299</v>
      </c>
      <c r="C12" s="568">
        <v>117805420.62499999</v>
      </c>
      <c r="D12" s="569">
        <v>105286124.37499999</v>
      </c>
      <c r="E12" s="569">
        <v>105286124.37499999</v>
      </c>
      <c r="F12" s="568">
        <v>105286124.37499999</v>
      </c>
      <c r="G12" s="570">
        <v>105286124.37499999</v>
      </c>
      <c r="I12" s="619"/>
      <c r="J12" s="619"/>
      <c r="K12" s="619"/>
      <c r="L12" s="619"/>
      <c r="M12" s="619"/>
    </row>
    <row r="13" spans="1:13" ht="15" customHeight="1" thickBot="1">
      <c r="A13" s="51">
        <v>4</v>
      </c>
      <c r="B13" s="52" t="s">
        <v>300</v>
      </c>
      <c r="C13" s="294">
        <f>C6+C11+C12</f>
        <v>1404709746.1948183</v>
      </c>
      <c r="D13" s="347">
        <f>D6+D11+D12</f>
        <v>1372073122.2972174</v>
      </c>
      <c r="E13" s="347">
        <f>E6+E11+E12</f>
        <v>1354126092.0266535</v>
      </c>
      <c r="F13" s="294">
        <f>F6+F11+F12</f>
        <v>1361151845.6909597</v>
      </c>
      <c r="G13" s="348">
        <f>G6+G11+G12</f>
        <v>1299143576.9453716</v>
      </c>
      <c r="I13" s="619"/>
      <c r="J13" s="619"/>
      <c r="K13" s="619"/>
      <c r="L13" s="619"/>
      <c r="M13" s="619"/>
    </row>
    <row r="14" spans="1:13">
      <c r="B14" s="54"/>
    </row>
    <row r="15" spans="1:13" ht="25.5">
      <c r="B15" s="54" t="s">
        <v>482</v>
      </c>
    </row>
    <row r="16" spans="1:13">
      <c r="B16" s="54"/>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pane="topRight"/>
      <selection pane="bottomLeft"/>
      <selection pane="bottomRight" activeCell="B8" sqref="B8"/>
    </sheetView>
  </sheetViews>
  <sheetFormatPr defaultColWidth="9.28515625" defaultRowHeight="14.25"/>
  <cols>
    <col min="1" max="1" width="9.5703125" style="4" bestFit="1" customWidth="1"/>
    <col min="2" max="2" width="65.5703125" style="4" customWidth="1"/>
    <col min="3" max="3" width="43.85546875" style="4" customWidth="1"/>
    <col min="4" max="16384" width="9.28515625" style="5"/>
  </cols>
  <sheetData>
    <row r="1" spans="1:8">
      <c r="A1" s="2" t="s">
        <v>30</v>
      </c>
      <c r="B1" s="3" t="str">
        <f>'Info '!C2</f>
        <v>JSC CARTU BANK</v>
      </c>
    </row>
    <row r="2" spans="1:8">
      <c r="A2" s="2" t="s">
        <v>31</v>
      </c>
      <c r="B2" s="577">
        <f>'1. key ratios '!B2</f>
        <v>44926</v>
      </c>
    </row>
    <row r="4" spans="1:8" ht="28.15" customHeight="1" thickBot="1">
      <c r="A4" s="55" t="s">
        <v>80</v>
      </c>
      <c r="B4" s="56" t="s">
        <v>267</v>
      </c>
      <c r="C4" s="57"/>
    </row>
    <row r="5" spans="1:8">
      <c r="A5" s="58"/>
      <c r="B5" s="342" t="s">
        <v>81</v>
      </c>
      <c r="C5" s="343" t="s">
        <v>495</v>
      </c>
    </row>
    <row r="6" spans="1:8">
      <c r="A6" s="59">
        <v>1</v>
      </c>
      <c r="B6" s="462" t="s">
        <v>712</v>
      </c>
      <c r="C6" s="463" t="s">
        <v>716</v>
      </c>
    </row>
    <row r="7" spans="1:8">
      <c r="A7" s="59">
        <v>2</v>
      </c>
      <c r="B7" s="462" t="s">
        <v>717</v>
      </c>
      <c r="C7" s="463" t="s">
        <v>718</v>
      </c>
    </row>
    <row r="8" spans="1:8">
      <c r="A8" s="59">
        <v>3</v>
      </c>
      <c r="B8" s="462" t="s">
        <v>720</v>
      </c>
      <c r="C8" s="463" t="s">
        <v>719</v>
      </c>
    </row>
    <row r="9" spans="1:8">
      <c r="A9" s="59">
        <v>4</v>
      </c>
      <c r="B9" s="462" t="s">
        <v>721</v>
      </c>
      <c r="C9" s="463" t="s">
        <v>718</v>
      </c>
    </row>
    <row r="10" spans="1:8">
      <c r="A10" s="59">
        <v>5</v>
      </c>
      <c r="B10" s="462"/>
      <c r="C10" s="463"/>
    </row>
    <row r="11" spans="1:8">
      <c r="A11" s="59">
        <v>6</v>
      </c>
      <c r="B11" s="60"/>
      <c r="C11" s="61"/>
    </row>
    <row r="12" spans="1:8">
      <c r="A12" s="59">
        <v>7</v>
      </c>
      <c r="B12" s="60"/>
      <c r="C12" s="61"/>
      <c r="H12" s="62"/>
    </row>
    <row r="13" spans="1:8">
      <c r="A13" s="59">
        <v>8</v>
      </c>
      <c r="B13" s="60"/>
      <c r="C13" s="61"/>
    </row>
    <row r="14" spans="1:8">
      <c r="A14" s="59">
        <v>9</v>
      </c>
      <c r="B14" s="60"/>
      <c r="C14" s="61"/>
    </row>
    <row r="15" spans="1:8">
      <c r="A15" s="59">
        <v>10</v>
      </c>
      <c r="B15" s="60"/>
      <c r="C15" s="61"/>
    </row>
    <row r="16" spans="1:8">
      <c r="A16" s="59"/>
      <c r="B16" s="344"/>
      <c r="C16" s="345"/>
    </row>
    <row r="17" spans="1:3">
      <c r="A17" s="59"/>
      <c r="B17" s="184" t="s">
        <v>82</v>
      </c>
      <c r="C17" s="346" t="s">
        <v>496</v>
      </c>
    </row>
    <row r="18" spans="1:3">
      <c r="A18" s="59">
        <v>1</v>
      </c>
      <c r="B18" s="462" t="s">
        <v>713</v>
      </c>
      <c r="C18" s="464" t="s">
        <v>722</v>
      </c>
    </row>
    <row r="19" spans="1:3">
      <c r="A19" s="59">
        <v>2</v>
      </c>
      <c r="B19" s="462" t="s">
        <v>723</v>
      </c>
      <c r="C19" s="464" t="s">
        <v>776</v>
      </c>
    </row>
    <row r="20" spans="1:3">
      <c r="A20" s="59">
        <v>3</v>
      </c>
      <c r="B20" s="462" t="s">
        <v>724</v>
      </c>
      <c r="C20" s="464" t="s">
        <v>777</v>
      </c>
    </row>
    <row r="21" spans="1:3">
      <c r="A21" s="59">
        <v>4</v>
      </c>
      <c r="B21" s="462" t="s">
        <v>725</v>
      </c>
      <c r="C21" s="464" t="s">
        <v>778</v>
      </c>
    </row>
    <row r="22" spans="1:3">
      <c r="A22" s="59">
        <v>5</v>
      </c>
      <c r="B22" s="462" t="s">
        <v>726</v>
      </c>
      <c r="C22" s="464" t="s">
        <v>779</v>
      </c>
    </row>
    <row r="23" spans="1:3">
      <c r="A23" s="59">
        <v>6</v>
      </c>
      <c r="B23" s="60" t="s">
        <v>774</v>
      </c>
      <c r="C23" s="64" t="s">
        <v>780</v>
      </c>
    </row>
    <row r="24" spans="1:3">
      <c r="A24" s="59">
        <v>7</v>
      </c>
      <c r="B24" s="60" t="s">
        <v>775</v>
      </c>
      <c r="C24" s="63" t="s">
        <v>781</v>
      </c>
    </row>
    <row r="25" spans="1:3">
      <c r="A25" s="59">
        <v>8</v>
      </c>
      <c r="B25" s="60"/>
      <c r="C25" s="63"/>
    </row>
    <row r="26" spans="1:3">
      <c r="A26" s="59">
        <v>9</v>
      </c>
      <c r="B26" s="60"/>
      <c r="C26" s="63"/>
    </row>
    <row r="27" spans="1:3" ht="15.75" customHeight="1">
      <c r="A27" s="59">
        <v>10</v>
      </c>
      <c r="B27" s="60"/>
      <c r="C27" s="64"/>
    </row>
    <row r="28" spans="1:3" ht="15.75" customHeight="1">
      <c r="A28" s="59"/>
      <c r="B28" s="60"/>
      <c r="C28" s="64"/>
    </row>
    <row r="29" spans="1:3" ht="30" customHeight="1">
      <c r="A29" s="59"/>
      <c r="B29" s="665" t="s">
        <v>83</v>
      </c>
      <c r="C29" s="666"/>
    </row>
    <row r="30" spans="1:3">
      <c r="A30" s="59">
        <v>1</v>
      </c>
      <c r="B30" s="462" t="s">
        <v>727</v>
      </c>
      <c r="C30" s="465">
        <v>1</v>
      </c>
    </row>
    <row r="31" spans="1:3" ht="15.75" customHeight="1">
      <c r="A31" s="59"/>
      <c r="B31" s="60"/>
      <c r="C31" s="61"/>
    </row>
    <row r="32" spans="1:3" ht="29.25" customHeight="1">
      <c r="A32" s="59"/>
      <c r="B32" s="665" t="s">
        <v>84</v>
      </c>
      <c r="C32" s="666"/>
    </row>
    <row r="33" spans="1:3">
      <c r="A33" s="59">
        <v>1</v>
      </c>
      <c r="B33" s="462" t="s">
        <v>728</v>
      </c>
      <c r="C33" s="465">
        <v>1</v>
      </c>
    </row>
    <row r="34" spans="1:3" ht="15" thickBot="1">
      <c r="A34" s="65"/>
      <c r="B34" s="66"/>
      <c r="C34" s="67"/>
    </row>
  </sheetData>
  <mergeCells count="2">
    <mergeCell ref="B32:C32"/>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7"/>
  <sheetViews>
    <sheetView zoomScaleNormal="100" workbookViewId="0">
      <pane xSplit="1" ySplit="5" topLeftCell="B14" activePane="bottomRight" state="frozen"/>
      <selection pane="topRight"/>
      <selection pane="bottomLeft"/>
      <selection pane="bottomRight" activeCell="C12" sqref="C12"/>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9">
      <c r="A1" s="53" t="s">
        <v>30</v>
      </c>
      <c r="B1" s="3" t="str">
        <f>'Info '!C2</f>
        <v>JSC CARTU BANK</v>
      </c>
    </row>
    <row r="2" spans="1:9" s="2" customFormat="1" ht="15.75" customHeight="1">
      <c r="A2" s="53" t="s">
        <v>31</v>
      </c>
      <c r="B2" s="577">
        <f>'1. key ratios '!B2</f>
        <v>44926</v>
      </c>
    </row>
    <row r="3" spans="1:9" s="2" customFormat="1" ht="15.75" customHeight="1">
      <c r="A3" s="53"/>
    </row>
    <row r="4" spans="1:9" s="2" customFormat="1" ht="15.75" customHeight="1" thickBot="1">
      <c r="A4" s="243" t="s">
        <v>202</v>
      </c>
      <c r="B4" s="671" t="s">
        <v>347</v>
      </c>
      <c r="C4" s="672"/>
      <c r="D4" s="672"/>
      <c r="E4" s="672"/>
    </row>
    <row r="5" spans="1:9" s="71" customFormat="1" ht="17.649999999999999" customHeight="1">
      <c r="A5" s="189"/>
      <c r="B5" s="190"/>
      <c r="C5" s="69" t="s">
        <v>0</v>
      </c>
      <c r="D5" s="69" t="s">
        <v>1</v>
      </c>
      <c r="E5" s="70" t="s">
        <v>2</v>
      </c>
    </row>
    <row r="6" spans="1:9" ht="14.65" customHeight="1">
      <c r="A6" s="135"/>
      <c r="B6" s="667" t="s">
        <v>354</v>
      </c>
      <c r="C6" s="667" t="s">
        <v>93</v>
      </c>
      <c r="D6" s="669" t="s">
        <v>201</v>
      </c>
      <c r="E6" s="670"/>
    </row>
    <row r="7" spans="1:9" ht="99.6" customHeight="1">
      <c r="A7" s="135"/>
      <c r="B7" s="668"/>
      <c r="C7" s="667"/>
      <c r="D7" s="275" t="s">
        <v>200</v>
      </c>
      <c r="E7" s="276" t="s">
        <v>355</v>
      </c>
    </row>
    <row r="8" spans="1:9">
      <c r="A8" s="72">
        <v>1</v>
      </c>
      <c r="B8" s="277" t="s">
        <v>35</v>
      </c>
      <c r="C8" s="582">
        <f>'2.RC'!E7</f>
        <v>27977543</v>
      </c>
      <c r="D8" s="582"/>
      <c r="E8" s="583">
        <f>C8-D8</f>
        <v>27977543</v>
      </c>
      <c r="G8" s="73"/>
      <c r="H8" s="73"/>
      <c r="I8" s="73"/>
    </row>
    <row r="9" spans="1:9">
      <c r="A9" s="72">
        <v>2</v>
      </c>
      <c r="B9" s="277" t="s">
        <v>36</v>
      </c>
      <c r="C9" s="582">
        <f>'2.RC'!E8</f>
        <v>330333988</v>
      </c>
      <c r="D9" s="582"/>
      <c r="E9" s="583">
        <f t="shared" ref="E9:E20" si="0">C9-D9</f>
        <v>330333988</v>
      </c>
      <c r="G9" s="73"/>
      <c r="H9" s="73"/>
      <c r="I9" s="73"/>
    </row>
    <row r="10" spans="1:9">
      <c r="A10" s="72">
        <v>3</v>
      </c>
      <c r="B10" s="277" t="s">
        <v>37</v>
      </c>
      <c r="C10" s="582">
        <f>'2.RC'!E9</f>
        <v>332159335.99000001</v>
      </c>
      <c r="D10" s="582"/>
      <c r="E10" s="583">
        <f t="shared" si="0"/>
        <v>332159335.99000001</v>
      </c>
      <c r="G10" s="73"/>
      <c r="H10" s="73"/>
      <c r="I10" s="73"/>
    </row>
    <row r="11" spans="1:9">
      <c r="A11" s="72">
        <v>4</v>
      </c>
      <c r="B11" s="277" t="s">
        <v>38</v>
      </c>
      <c r="C11" s="582">
        <f>'2.RC'!E10</f>
        <v>0</v>
      </c>
      <c r="D11" s="582"/>
      <c r="E11" s="583">
        <f t="shared" si="0"/>
        <v>0</v>
      </c>
      <c r="G11" s="73"/>
      <c r="H11" s="73"/>
      <c r="I11" s="73"/>
    </row>
    <row r="12" spans="1:9">
      <c r="A12" s="72">
        <v>5</v>
      </c>
      <c r="B12" s="277" t="s">
        <v>39</v>
      </c>
      <c r="C12" s="582">
        <f>'2.RC'!E11</f>
        <v>35923730</v>
      </c>
      <c r="D12" s="582">
        <f>'2.RC'!E39</f>
        <v>30730</v>
      </c>
      <c r="E12" s="583">
        <f t="shared" si="0"/>
        <v>35893000</v>
      </c>
      <c r="G12" s="73"/>
      <c r="H12" s="73"/>
      <c r="I12" s="73"/>
    </row>
    <row r="13" spans="1:9">
      <c r="A13" s="72">
        <v>6.1</v>
      </c>
      <c r="B13" s="278" t="s">
        <v>40</v>
      </c>
      <c r="C13" s="584">
        <f>'2.RC'!E12</f>
        <v>760270853</v>
      </c>
      <c r="D13" s="582"/>
      <c r="E13" s="583">
        <f>C13-D13</f>
        <v>760270853</v>
      </c>
      <c r="G13" s="73"/>
      <c r="H13" s="73"/>
      <c r="I13" s="73"/>
    </row>
    <row r="14" spans="1:9">
      <c r="A14" s="72">
        <v>6.2</v>
      </c>
      <c r="B14" s="279" t="s">
        <v>41</v>
      </c>
      <c r="C14" s="585">
        <f>'2.RC'!E13</f>
        <v>-110295388</v>
      </c>
      <c r="D14" s="586"/>
      <c r="E14" s="587">
        <f>C14</f>
        <v>-110295388</v>
      </c>
      <c r="G14" s="73"/>
      <c r="H14" s="73"/>
      <c r="I14" s="73"/>
    </row>
    <row r="15" spans="1:9">
      <c r="A15" s="72">
        <v>6</v>
      </c>
      <c r="B15" s="277" t="s">
        <v>42</v>
      </c>
      <c r="C15" s="582">
        <f>'2.RC'!E14</f>
        <v>649975465</v>
      </c>
      <c r="D15" s="582"/>
      <c r="E15" s="583">
        <f>SUM(E13:E14)</f>
        <v>649975465</v>
      </c>
      <c r="G15" s="73"/>
      <c r="H15" s="73"/>
      <c r="I15" s="73"/>
    </row>
    <row r="16" spans="1:9">
      <c r="A16" s="72">
        <v>7</v>
      </c>
      <c r="B16" s="277" t="s">
        <v>43</v>
      </c>
      <c r="C16" s="582">
        <f>'2.RC'!E15</f>
        <v>34477586</v>
      </c>
      <c r="D16" s="582"/>
      <c r="E16" s="583">
        <f t="shared" si="0"/>
        <v>34477586</v>
      </c>
      <c r="G16" s="73"/>
      <c r="H16" s="73"/>
      <c r="I16" s="73"/>
    </row>
    <row r="17" spans="1:9">
      <c r="A17" s="72">
        <v>8</v>
      </c>
      <c r="B17" s="277" t="s">
        <v>199</v>
      </c>
      <c r="C17" s="582">
        <f>'2.RC'!E16</f>
        <v>22260034</v>
      </c>
      <c r="D17" s="582"/>
      <c r="E17" s="583">
        <f t="shared" si="0"/>
        <v>22260034</v>
      </c>
      <c r="F17" s="73"/>
      <c r="G17" s="73"/>
      <c r="H17" s="73"/>
      <c r="I17" s="73"/>
    </row>
    <row r="18" spans="1:9">
      <c r="A18" s="72">
        <v>9</v>
      </c>
      <c r="B18" s="277" t="s">
        <v>44</v>
      </c>
      <c r="C18" s="582">
        <f>'2.RC'!E17</f>
        <v>7800148</v>
      </c>
      <c r="D18" s="582"/>
      <c r="E18" s="583">
        <f t="shared" si="0"/>
        <v>7800148</v>
      </c>
      <c r="G18" s="73"/>
      <c r="H18" s="73"/>
      <c r="I18" s="73"/>
    </row>
    <row r="19" spans="1:9">
      <c r="A19" s="72">
        <v>10</v>
      </c>
      <c r="B19" s="277" t="s">
        <v>45</v>
      </c>
      <c r="C19" s="582">
        <f>'2.RC'!E18</f>
        <v>22426868</v>
      </c>
      <c r="D19" s="582">
        <f>'9.Capital'!C15</f>
        <v>5439743</v>
      </c>
      <c r="E19" s="583">
        <f t="shared" si="0"/>
        <v>16987125</v>
      </c>
      <c r="G19" s="73"/>
      <c r="H19" s="73"/>
      <c r="I19" s="73"/>
    </row>
    <row r="20" spans="1:9">
      <c r="A20" s="72">
        <v>11</v>
      </c>
      <c r="B20" s="277" t="s">
        <v>46</v>
      </c>
      <c r="C20" s="582">
        <f>'2.RC'!E19</f>
        <v>21190494.009999998</v>
      </c>
      <c r="D20" s="582">
        <f>'9.Capital'!C20</f>
        <v>0</v>
      </c>
      <c r="E20" s="583">
        <f t="shared" si="0"/>
        <v>21190494.009999998</v>
      </c>
      <c r="G20" s="73"/>
      <c r="H20" s="73"/>
      <c r="I20" s="73"/>
    </row>
    <row r="21" spans="1:9" ht="26.25" thickBot="1">
      <c r="A21" s="138"/>
      <c r="B21" s="244" t="s">
        <v>357</v>
      </c>
      <c r="C21" s="588">
        <f>SUM(C8:C12, C15:C20)</f>
        <v>1484525192</v>
      </c>
      <c r="D21" s="588">
        <f>SUM(D8:D12, D15:D20)</f>
        <v>5470473</v>
      </c>
      <c r="E21" s="589">
        <f>SUM(E8:E12, E15:E20)</f>
        <v>1479054719</v>
      </c>
      <c r="G21" s="73"/>
      <c r="H21" s="73"/>
      <c r="I21" s="73"/>
    </row>
    <row r="22" spans="1:9">
      <c r="A22" s="5"/>
      <c r="B22" s="5"/>
      <c r="C22" s="5"/>
      <c r="D22" s="5"/>
      <c r="E22" s="5"/>
    </row>
    <row r="23" spans="1:9">
      <c r="A23" s="5"/>
      <c r="B23" s="5"/>
      <c r="C23" s="5"/>
      <c r="D23" s="5"/>
      <c r="E23" s="5"/>
    </row>
    <row r="25" spans="1:9" s="4" customFormat="1">
      <c r="B25" s="74"/>
      <c r="F25" s="5"/>
      <c r="G25" s="5"/>
    </row>
    <row r="26" spans="1:9" s="4" customFormat="1">
      <c r="B26" s="74"/>
      <c r="F26" s="5"/>
      <c r="G26" s="5"/>
    </row>
    <row r="27" spans="1:9" s="4" customFormat="1">
      <c r="B27" s="74"/>
      <c r="F27" s="5"/>
      <c r="G27" s="5"/>
    </row>
    <row r="28" spans="1:9" s="4" customFormat="1">
      <c r="B28" s="74"/>
      <c r="F28" s="5"/>
      <c r="G28" s="5"/>
    </row>
    <row r="29" spans="1:9" s="4" customFormat="1">
      <c r="B29" s="74"/>
      <c r="F29" s="5"/>
      <c r="G29" s="5"/>
    </row>
    <row r="30" spans="1:9" s="4" customFormat="1">
      <c r="B30" s="74"/>
      <c r="F30" s="5"/>
      <c r="G30" s="5"/>
    </row>
    <row r="31" spans="1:9" s="4" customFormat="1">
      <c r="B31" s="74"/>
      <c r="F31" s="5"/>
      <c r="G31" s="5"/>
    </row>
    <row r="32" spans="1:9" s="4" customFormat="1">
      <c r="B32" s="74"/>
      <c r="F32" s="5"/>
      <c r="G32" s="5"/>
    </row>
    <row r="33" spans="2:7" s="4" customFormat="1">
      <c r="B33" s="74"/>
      <c r="F33" s="5"/>
      <c r="G33" s="5"/>
    </row>
    <row r="34" spans="2:7" s="4" customFormat="1">
      <c r="B34" s="74"/>
      <c r="F34" s="5"/>
      <c r="G34" s="5"/>
    </row>
    <row r="35" spans="2:7" s="4" customFormat="1">
      <c r="B35" s="74"/>
      <c r="F35" s="5"/>
      <c r="G35" s="5"/>
    </row>
    <row r="36" spans="2:7" s="4" customFormat="1">
      <c r="B36" s="74"/>
      <c r="F36" s="5"/>
      <c r="G36" s="5"/>
    </row>
    <row r="37" spans="2:7" s="4" customFormat="1">
      <c r="B37" s="7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CARTU BANK</v>
      </c>
    </row>
    <row r="2" spans="1:6" s="2" customFormat="1" ht="15.75" customHeight="1">
      <c r="A2" s="2" t="s">
        <v>31</v>
      </c>
      <c r="B2" s="577">
        <f>'1. key ratios '!B2</f>
        <v>44926</v>
      </c>
      <c r="C2" s="4"/>
      <c r="D2" s="4"/>
      <c r="E2" s="4"/>
      <c r="F2" s="4"/>
    </row>
    <row r="3" spans="1:6" s="2" customFormat="1" ht="15.75" customHeight="1">
      <c r="C3" s="4"/>
      <c r="D3" s="4"/>
      <c r="E3" s="4"/>
      <c r="F3" s="4"/>
    </row>
    <row r="4" spans="1:6" s="2" customFormat="1" ht="13.5" thickBot="1">
      <c r="A4" s="2" t="s">
        <v>85</v>
      </c>
      <c r="B4" s="245" t="s">
        <v>334</v>
      </c>
      <c r="C4" s="68" t="s">
        <v>73</v>
      </c>
      <c r="D4" s="4"/>
      <c r="E4" s="4"/>
      <c r="F4" s="4"/>
    </row>
    <row r="5" spans="1:6">
      <c r="A5" s="194">
        <v>1</v>
      </c>
      <c r="B5" s="246" t="s">
        <v>356</v>
      </c>
      <c r="C5" s="195">
        <f>'7. LI1 '!E21</f>
        <v>1479054719</v>
      </c>
      <c r="D5" s="614"/>
      <c r="E5" s="615"/>
    </row>
    <row r="6" spans="1:6" ht="15">
      <c r="A6" s="75">
        <v>2.1</v>
      </c>
      <c r="B6" s="136" t="s">
        <v>335</v>
      </c>
      <c r="C6" s="613">
        <v>81670687.572820142</v>
      </c>
      <c r="D6" s="614"/>
      <c r="E6" s="615"/>
    </row>
    <row r="7" spans="1:6" s="54" customFormat="1" ht="15" outlineLevel="1">
      <c r="A7" s="49">
        <v>2.2000000000000002</v>
      </c>
      <c r="B7" s="50" t="s">
        <v>336</v>
      </c>
      <c r="C7" s="467">
        <v>0</v>
      </c>
      <c r="D7" s="614"/>
      <c r="E7" s="615"/>
    </row>
    <row r="8" spans="1:6" s="54" customFormat="1" ht="25.5">
      <c r="A8" s="49">
        <v>3</v>
      </c>
      <c r="B8" s="192" t="s">
        <v>337</v>
      </c>
      <c r="C8" s="196">
        <f>SUM(C5:C7)</f>
        <v>1560725406.5728202</v>
      </c>
      <c r="D8" s="614"/>
      <c r="E8" s="615"/>
    </row>
    <row r="9" spans="1:6" ht="15">
      <c r="A9" s="75">
        <v>4</v>
      </c>
      <c r="B9" s="76" t="s">
        <v>87</v>
      </c>
      <c r="C9" s="466">
        <v>9786158</v>
      </c>
      <c r="D9" s="614"/>
      <c r="E9" s="615"/>
    </row>
    <row r="10" spans="1:6" s="54" customFormat="1" ht="15" outlineLevel="1">
      <c r="A10" s="49">
        <v>5.0999999999999996</v>
      </c>
      <c r="B10" s="50" t="s">
        <v>338</v>
      </c>
      <c r="C10" s="467">
        <f>'13. CRME '!E22-'13. CRME '!D22</f>
        <v>-38370191.094040059</v>
      </c>
      <c r="D10" s="614"/>
      <c r="E10" s="615"/>
    </row>
    <row r="11" spans="1:6" s="54" customFormat="1" ht="15" outlineLevel="1">
      <c r="A11" s="49">
        <v>5.2</v>
      </c>
      <c r="B11" s="50" t="s">
        <v>339</v>
      </c>
      <c r="C11" s="467">
        <v>0</v>
      </c>
      <c r="D11" s="614"/>
      <c r="E11" s="615"/>
    </row>
    <row r="12" spans="1:6" s="54" customFormat="1" ht="15">
      <c r="A12" s="49">
        <v>6</v>
      </c>
      <c r="B12" s="191" t="s">
        <v>483</v>
      </c>
      <c r="C12" s="467">
        <v>4668181.54</v>
      </c>
      <c r="D12" s="614"/>
      <c r="E12" s="615"/>
    </row>
    <row r="13" spans="1:6" s="54" customFormat="1" ht="13.5" thickBot="1">
      <c r="A13" s="51">
        <v>7</v>
      </c>
      <c r="B13" s="193" t="s">
        <v>285</v>
      </c>
      <c r="C13" s="197">
        <f>SUM(C8:C12)</f>
        <v>1536809555.01878</v>
      </c>
      <c r="D13" s="614"/>
      <c r="E13" s="615"/>
    </row>
    <row r="15" spans="1:6" ht="25.5">
      <c r="B15" s="54" t="s">
        <v>484</v>
      </c>
    </row>
    <row r="17" spans="1:2" ht="15">
      <c r="A17" s="206"/>
      <c r="B17" s="207"/>
    </row>
    <row r="18" spans="1:2" ht="15">
      <c r="A18" s="211"/>
      <c r="B18" s="212"/>
    </row>
    <row r="19" spans="1:2">
      <c r="A19" s="213"/>
      <c r="B19" s="208"/>
    </row>
    <row r="20" spans="1:2">
      <c r="A20" s="214"/>
      <c r="B20" s="209"/>
    </row>
    <row r="21" spans="1:2">
      <c r="A21" s="214"/>
      <c r="B21" s="212"/>
    </row>
    <row r="22" spans="1:2">
      <c r="A22" s="213"/>
      <c r="B22" s="210"/>
    </row>
    <row r="23" spans="1:2">
      <c r="A23" s="214"/>
      <c r="B23" s="209"/>
    </row>
    <row r="24" spans="1:2">
      <c r="A24" s="214"/>
      <c r="B24" s="209"/>
    </row>
    <row r="25" spans="1:2">
      <c r="A25" s="214"/>
      <c r="B25" s="215"/>
    </row>
    <row r="26" spans="1:2">
      <c r="A26" s="214"/>
      <c r="B26" s="212"/>
    </row>
    <row r="27" spans="1:2">
      <c r="B27" s="74"/>
    </row>
    <row r="28" spans="1:2">
      <c r="B28" s="74"/>
    </row>
    <row r="29" spans="1:2">
      <c r="B29" s="74"/>
    </row>
    <row r="30" spans="1:2">
      <c r="B30" s="74"/>
    </row>
    <row r="31" spans="1:2">
      <c r="B31" s="74"/>
    </row>
    <row r="32" spans="1:2">
      <c r="B32" s="74"/>
    </row>
    <row r="33" spans="2:2">
      <c r="B33" s="7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CQGf7YkLEabWmfSUdnfFf5IOq2P5HbdYprAEQAT8qh4=</DigestValue>
    </Reference>
    <Reference Type="http://www.w3.org/2000/09/xmldsig#Object" URI="#idOfficeObject">
      <DigestMethod Algorithm="http://www.w3.org/2001/04/xmlenc#sha256"/>
      <DigestValue>lCzx16XaMSwCel7F1x0LcP/ih02/rGs3wHwBgHs1kXQ=</DigestValue>
    </Reference>
    <Reference Type="http://uri.etsi.org/01903#SignedProperties" URI="#idSignedProperties">
      <Transforms>
        <Transform Algorithm="http://www.w3.org/TR/2001/REC-xml-c14n-20010315"/>
      </Transforms>
      <DigestMethod Algorithm="http://www.w3.org/2001/04/xmlenc#sha256"/>
      <DigestValue>Bobn11Dcf6VvM02LYn7Xt7CKTNvxfxekGKDD+L9Y5Qc=</DigestValue>
    </Reference>
  </SignedInfo>
  <SignatureValue>Un0qa0pyQqxIByMMu8urm6ztWZWHSI9RIjqnHdDMbAfl3ziTR3TYhilS8BXMQ52z0jAD3plUb7gZ
I0BcroYcj/KxGSVcpJnwLcndfC19c2GW1cIpcgiU6tQuaoRWYJfDABF06/ke0cdWqAoHu16gyt5v
+xU1m7koblbvLPWHkjAMCAxRmJstk2gfyudMrbDfB7UJHiGrzgWlAi4fkhIxOnOpCO8FsY/W/8l1
Dcmrr+jyCgVYnVDh0Vu8jXhsBZR5mIZhsiWrITWR0zGDB05C6nGxgqsv3+N0mNEQ6IN9HaQ6oQcu
PV9lwVvKamRfpz4ctY6gwplMVAqIOCwX1knjzw==</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YwwdC2h5/3xvdzpHjEAVDedRDpkLkE4ET19rNQMyX9A=</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GaEji2QCdcaAvDW5h4zNo+qahitoSC/IufhDYzQjpXk=</DigestValue>
      </Reference>
      <Reference URI="/xl/styles.xml?ContentType=application/vnd.openxmlformats-officedocument.spreadsheetml.styles+xml">
        <DigestMethod Algorithm="http://www.w3.org/2001/04/xmlenc#sha256"/>
        <DigestValue>L3qTYn9tHgdjqg9mlTpa8GgcA64zpZq1GlbohhhAzGE=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HbccVOXPzTqYpdx4eXmrCMRLtJHfT8FnlhsU3kK3Q/s=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DAgGk1tMrY2cSxEnKDqLJlfJB2yFqfKquYMt1NvQQEc=</DigestValue>
      </Reference>
      <Reference URI="/xl/worksheets/sheet10.xml?ContentType=application/vnd.openxmlformats-officedocument.spreadsheetml.worksheet+xml">
        <DigestMethod Algorithm="http://www.w3.org/2001/04/xmlenc#sha256"/>
        <DigestValue>tQC30d9UxBjm9mlH4fIf+mzse3Uofm2fg10e62UFTws=</DigestValue>
      </Reference>
      <Reference URI="/xl/worksheets/sheet11.xml?ContentType=application/vnd.openxmlformats-officedocument.spreadsheetml.worksheet+xml">
        <DigestMethod Algorithm="http://www.w3.org/2001/04/xmlenc#sha256"/>
        <DigestValue>i+2lD4jN8D6EeuwR2MLKPA9Q7ZlcahQjXEKmoKqOqDg=</DigestValue>
      </Reference>
      <Reference URI="/xl/worksheets/sheet12.xml?ContentType=application/vnd.openxmlformats-officedocument.spreadsheetml.worksheet+xml">
        <DigestMethod Algorithm="http://www.w3.org/2001/04/xmlenc#sha256"/>
        <DigestValue>M7quYSaFlgx1VVMEjbSkoS+e1QBN+O5+S/JLoul847s=</DigestValue>
      </Reference>
      <Reference URI="/xl/worksheets/sheet13.xml?ContentType=application/vnd.openxmlformats-officedocument.spreadsheetml.worksheet+xml">
        <DigestMethod Algorithm="http://www.w3.org/2001/04/xmlenc#sha256"/>
        <DigestValue>b8MWwjlyv+g4oHH0pW5j1yawuolA65TOOk5YN6aCHfQ=</DigestValue>
      </Reference>
      <Reference URI="/xl/worksheets/sheet14.xml?ContentType=application/vnd.openxmlformats-officedocument.spreadsheetml.worksheet+xml">
        <DigestMethod Algorithm="http://www.w3.org/2001/04/xmlenc#sha256"/>
        <DigestValue>Zha+5Rn8MszqMiZrfpH6tOEws5ZqJPC3CIhLSwIqdD8=</DigestValue>
      </Reference>
      <Reference URI="/xl/worksheets/sheet15.xml?ContentType=application/vnd.openxmlformats-officedocument.spreadsheetml.worksheet+xml">
        <DigestMethod Algorithm="http://www.w3.org/2001/04/xmlenc#sha256"/>
        <DigestValue>QZIGxV3cwZo72m4AhXiV5vTdGCO7p0FBRoQBILzh650=</DigestValue>
      </Reference>
      <Reference URI="/xl/worksheets/sheet16.xml?ContentType=application/vnd.openxmlformats-officedocument.spreadsheetml.worksheet+xml">
        <DigestMethod Algorithm="http://www.w3.org/2001/04/xmlenc#sha256"/>
        <DigestValue>rYOZKZ1sy67ua3YXFXiap6J4cfPSqyv5hiNPDDspw9c=</DigestValue>
      </Reference>
      <Reference URI="/xl/worksheets/sheet17.xml?ContentType=application/vnd.openxmlformats-officedocument.spreadsheetml.worksheet+xml">
        <DigestMethod Algorithm="http://www.w3.org/2001/04/xmlenc#sha256"/>
        <DigestValue>dXihYb/5d6oXZPqmkeKwcfWYoJ2sOSOiDU7hRMAn460=</DigestValue>
      </Reference>
      <Reference URI="/xl/worksheets/sheet18.xml?ContentType=application/vnd.openxmlformats-officedocument.spreadsheetml.worksheet+xml">
        <DigestMethod Algorithm="http://www.w3.org/2001/04/xmlenc#sha256"/>
        <DigestValue>AhZvk+2Gde4WA+JTwuYqg7a4TYPqWMUXvLMk9Hvbm2o=</DigestValue>
      </Reference>
      <Reference URI="/xl/worksheets/sheet19.xml?ContentType=application/vnd.openxmlformats-officedocument.spreadsheetml.worksheet+xml">
        <DigestMethod Algorithm="http://www.w3.org/2001/04/xmlenc#sha256"/>
        <DigestValue>J9Y1cV6g5R8yq43KmWIgnIGZgQaPS5Z7S7djrkGbWno=</DigestValue>
      </Reference>
      <Reference URI="/xl/worksheets/sheet2.xml?ContentType=application/vnd.openxmlformats-officedocument.spreadsheetml.worksheet+xml">
        <DigestMethod Algorithm="http://www.w3.org/2001/04/xmlenc#sha256"/>
        <DigestValue>SbDXjHhTDrUsOupc+S8xeTPk+6E0TaCN/7132cXsXcc=</DigestValue>
      </Reference>
      <Reference URI="/xl/worksheets/sheet20.xml?ContentType=application/vnd.openxmlformats-officedocument.spreadsheetml.worksheet+xml">
        <DigestMethod Algorithm="http://www.w3.org/2001/04/xmlenc#sha256"/>
        <DigestValue>VonmvYtV5yF5mWtVT+Uw1sxgI/OqS64QnfffzhvgLQU=</DigestValue>
      </Reference>
      <Reference URI="/xl/worksheets/sheet21.xml?ContentType=application/vnd.openxmlformats-officedocument.spreadsheetml.worksheet+xml">
        <DigestMethod Algorithm="http://www.w3.org/2001/04/xmlenc#sha256"/>
        <DigestValue>/AV7vASqeqo8wKBXKc+9fclqyRWxIml9k3plpvLEjH8=</DigestValue>
      </Reference>
      <Reference URI="/xl/worksheets/sheet22.xml?ContentType=application/vnd.openxmlformats-officedocument.spreadsheetml.worksheet+xml">
        <DigestMethod Algorithm="http://www.w3.org/2001/04/xmlenc#sha256"/>
        <DigestValue>X1aLPcTKDFPCporIkWCSZepVtHqnDfRZt7y+9rpFJkw=</DigestValue>
      </Reference>
      <Reference URI="/xl/worksheets/sheet23.xml?ContentType=application/vnd.openxmlformats-officedocument.spreadsheetml.worksheet+xml">
        <DigestMethod Algorithm="http://www.w3.org/2001/04/xmlenc#sha256"/>
        <DigestValue>+L4eK998CnCn/L4rnfB0STJ1NQRtEgZ+x/QsTYqp61U=</DigestValue>
      </Reference>
      <Reference URI="/xl/worksheets/sheet24.xml?ContentType=application/vnd.openxmlformats-officedocument.spreadsheetml.worksheet+xml">
        <DigestMethod Algorithm="http://www.w3.org/2001/04/xmlenc#sha256"/>
        <DigestValue>EyC9WsMYjeXi2l8sC5OaXbmoFmkRNubQOxauay3Ypf8=</DigestValue>
      </Reference>
      <Reference URI="/xl/worksheets/sheet25.xml?ContentType=application/vnd.openxmlformats-officedocument.spreadsheetml.worksheet+xml">
        <DigestMethod Algorithm="http://www.w3.org/2001/04/xmlenc#sha256"/>
        <DigestValue>/LqYgFEZ0F+8ehVWBpZWZsbsJ1EGiVlh0FyWpRxdEnQ=</DigestValue>
      </Reference>
      <Reference URI="/xl/worksheets/sheet26.xml?ContentType=application/vnd.openxmlformats-officedocument.spreadsheetml.worksheet+xml">
        <DigestMethod Algorithm="http://www.w3.org/2001/04/xmlenc#sha256"/>
        <DigestValue>QB7UfrjntahTc7hMh3B1Ihie52D9g4fjB/bvux8R/hI=</DigestValue>
      </Reference>
      <Reference URI="/xl/worksheets/sheet27.xml?ContentType=application/vnd.openxmlformats-officedocument.spreadsheetml.worksheet+xml">
        <DigestMethod Algorithm="http://www.w3.org/2001/04/xmlenc#sha256"/>
        <DigestValue>YccOIghtgIiCvq/xGkEJnwC8yArMLI4rJ1BxNdvNMBY=</DigestValue>
      </Reference>
      <Reference URI="/xl/worksheets/sheet28.xml?ContentType=application/vnd.openxmlformats-officedocument.spreadsheetml.worksheet+xml">
        <DigestMethod Algorithm="http://www.w3.org/2001/04/xmlenc#sha256"/>
        <DigestValue>WDFY3D1+0gIA5iRQ5EfyYY7+516U9kNic3HUmO9Q/BI=</DigestValue>
      </Reference>
      <Reference URI="/xl/worksheets/sheet29.xml?ContentType=application/vnd.openxmlformats-officedocument.spreadsheetml.worksheet+xml">
        <DigestMethod Algorithm="http://www.w3.org/2001/04/xmlenc#sha256"/>
        <DigestValue>TUKjkHoct7CHaMug0rkjVQSTjX5EwDZb9aO+C2N/6NI=</DigestValue>
      </Reference>
      <Reference URI="/xl/worksheets/sheet3.xml?ContentType=application/vnd.openxmlformats-officedocument.spreadsheetml.worksheet+xml">
        <DigestMethod Algorithm="http://www.w3.org/2001/04/xmlenc#sha256"/>
        <DigestValue>QvvYpa79yGQh/Ouv18quaJ2goW4zf8xB/g1aIu4TmbA=</DigestValue>
      </Reference>
      <Reference URI="/xl/worksheets/sheet4.xml?ContentType=application/vnd.openxmlformats-officedocument.spreadsheetml.worksheet+xml">
        <DigestMethod Algorithm="http://www.w3.org/2001/04/xmlenc#sha256"/>
        <DigestValue>1/O9gfyVjF9JZ5TO4WuFFa0N9pdBZh6q6krgx5pJcgc=</DigestValue>
      </Reference>
      <Reference URI="/xl/worksheets/sheet5.xml?ContentType=application/vnd.openxmlformats-officedocument.spreadsheetml.worksheet+xml">
        <DigestMethod Algorithm="http://www.w3.org/2001/04/xmlenc#sha256"/>
        <DigestValue>LVv2iZCPF1GoqXZxlpDvRzyiIBe0SdkLxBplpAwIxN8=</DigestValue>
      </Reference>
      <Reference URI="/xl/worksheets/sheet6.xml?ContentType=application/vnd.openxmlformats-officedocument.spreadsheetml.worksheet+xml">
        <DigestMethod Algorithm="http://www.w3.org/2001/04/xmlenc#sha256"/>
        <DigestValue>jsUwIywvkQvAvDAkFhJMvpgnJpONpCC+QDqqGw7rQEo=</DigestValue>
      </Reference>
      <Reference URI="/xl/worksheets/sheet7.xml?ContentType=application/vnd.openxmlformats-officedocument.spreadsheetml.worksheet+xml">
        <DigestMethod Algorithm="http://www.w3.org/2001/04/xmlenc#sha256"/>
        <DigestValue>RE83MJ6X4dzjYd2wvZzWdfcyz2RLa1hnKwIAi+2LGVo=</DigestValue>
      </Reference>
      <Reference URI="/xl/worksheets/sheet8.xml?ContentType=application/vnd.openxmlformats-officedocument.spreadsheetml.worksheet+xml">
        <DigestMethod Algorithm="http://www.w3.org/2001/04/xmlenc#sha256"/>
        <DigestValue>wZTnHGQ80G0w4H2G6AMeLVCY7jege/Sk0Cg+BqDYlJk=</DigestValue>
      </Reference>
      <Reference URI="/xl/worksheets/sheet9.xml?ContentType=application/vnd.openxmlformats-officedocument.spreadsheetml.worksheet+xml">
        <DigestMethod Algorithm="http://www.w3.org/2001/04/xmlenc#sha256"/>
        <DigestValue>K4oGcj9NIvKZ3hFbvPMoWCc1WwiMjyH9M8eOmrhKxhQ=</DigestValue>
      </Reference>
    </Manifest>
    <SignatureProperties>
      <SignatureProperty Id="idSignatureTime" Target="#idPackageSignature">
        <mdssi:SignatureTime xmlns:mdssi="http://schemas.openxmlformats.org/package/2006/digital-signature">
          <mdssi:Format>YYYY-MM-DDThh:mm:ssTZD</mdssi:Format>
          <mdssi:Value>2023-02-27T07:53:35Z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7</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2023-02-27T07:53:35Z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7</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Jq8HlKfCwjE6V0lEjcmFcuJ+R0hskHqMvKENO23sgI4=</DigestValue>
    </Reference>
    <Reference Type="http://www.w3.org/2000/09/xmldsig#Object" URI="#idOfficeObject">
      <DigestMethod Algorithm="http://www.w3.org/2001/04/xmlenc#sha256"/>
      <DigestValue>5/Y+TqHtJicNiR2k55D6CLgC2kzUGw122UQWaD+T+Z0=</DigestValue>
    </Reference>
    <Reference Type="http://uri.etsi.org/01903#SignedProperties" URI="#idSignedProperties">
      <Transforms>
        <Transform Algorithm="http://www.w3.org/TR/2001/REC-xml-c14n-20010315"/>
      </Transforms>
      <DigestMethod Algorithm="http://www.w3.org/2001/04/xmlenc#sha256"/>
      <DigestValue>moD5F4AbeZmYV34Fdz2IL2antI/FXs/vgE1fw9qwDA0=</DigestValue>
    </Reference>
  </SignedInfo>
  <SignatureValue>fH1XlZ+u0uU0EuO2QG5KEUnEhPS5eSFXfU+a0SzrYzROxWKFlnN37noZCAP9oHcbD0LyXJy0t9w8
kCKCmcDShspFMu8C6mokyZI3K8sEXA7DaoLxtSRwJ+LgDBJeGodxNIZb96qadNYKKj+16PZBhzrK
79PFkEs8vFBCRqerdZdrZ/hRKlEDGW69R3jSf6qF+Sd6Ct1FRO8ILHnrxebVwFh4dyuGKzURpBrR
GtrLM5IB5EEpqBaBGwsJSc9bbygZ9SVRVGUaALFuT1N2TLBXucBbzBZkFrD+rXtwTbeg1oVNtj/T
s44tJTVNyLQ9ZYqKtGmonFJa1bdshq9P6aRRlw==</SignatureValue>
  <KeyInfo>
    <X509Data>
      <X509Certificate>MIIGPDCCBSSgAwIBAgIKOB+W7QADAAIpWjANBgkqhkiG9w0BAQsFADBKMRIwEAYKCZImiZPyLGQBGRYCZ2UxEzARBgoJkiaJk/IsZAEZFgNuYmcxHzAdBgNVBAMTFk5CRyBDbGFzcyAyIElOVCBTdWIgQ0EwHhcNMjIxMjI3MTI1NzEzWhcNMjQxMjI2MTI1NzEzWjA6MRcwFQYDVQQKEw5KU0MgQ0FSVFUgQkFOSzEfMB0GA1UEAxMWQkNSIC0gVGFtYXIgVGNoaWdsYWR6ZTCCASIwDQYJKoZIhvcNAQEBBQADggEPADCCAQoCggEBAN9TOpkX9Xxgr5jcpPPFIvr1Z+hJh3gWetPOvdME6EyxSySZFeDxx/c67of+8uFHIu4H9rj7u3OyJlsOtFZkIiJV2qWp8W9AurzZq/qyKhwRB5ck6VIzq+QMgotjwqs40E3PM9KB/kZjRbwTbV0dUih2r2JGWC2p51JDdHt08ZhyXK4rvLfw7nzaKVcSsvw4O9ykRdumtMzsFyI+19kaf1NF2WqiLb1AzWmrTWWFjLaTPP/UDHloGV3gKep2oTp3P4n9JkhfJun0e9S+cgSQ29Jfq0vZIkm3IKQyzTc6JV43qk1EK23EBxcmY6IgPa4qbs0cI0lSRuVHsDYF66K5/y8CAwEAAaOCAzIwggMuMDwGCSsGAQQBgjcVBwQvMC0GJSsGAQQBgjcVCOayYION9USGgZkJg7ihSoO+hHEEg8SRM4SDiF0CAWQCASMwHQYDVR0lBBYwFAYIKwYBBQUHAwIGCCsGAQUFBwMEMAsGA1UdDwQEAwIHgDAnBgkrBgEEAYI3FQoEGjAYMAoGCCsGAQUFBwMCMAoGCCsGAQUFBwMEMB0GA1UdDgQWBBQlCCrAoeBNMzyEIbfiVcVddNXYg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UQToevVjfI2IvF7tuCI3XJib/HG6dmc4mHoVYMaJyM4eX03AeZZe3f5Ig27A0FQ/53Z4EDK2eH57kYcMp+syDEaWMQxK4AtTrNxG2jVC8oG8DHeDO7UrRj3dacrNaSpkqRxhvH1YeUm0xVKXmq8NNw8xFlhvA+/75dJe4LwTEABI/Shu5nYnmhZMRwTX/Q1YHx3QLLowS+bmk8qH4mrTf8E/1GyDLYkAvHwr8RllOzyclp0x1W9VHaz2Xpx1HB9oig4OPm7584R1ikmK2ew6/eFV/NnA7PqShCY+gOPXKMV+YMsrBEkWs0BfZWBiwdCqFlDu+oOp5sEaPlKWMZi4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YwwdC2h5/3xvdzpHjEAVDedRDpkLkE4ET19rNQMyX9A=</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GaEji2QCdcaAvDW5h4zNo+qahitoSC/IufhDYzQjpXk=</DigestValue>
      </Reference>
      <Reference URI="/xl/styles.xml?ContentType=application/vnd.openxmlformats-officedocument.spreadsheetml.styles+xml">
        <DigestMethod Algorithm="http://www.w3.org/2001/04/xmlenc#sha256"/>
        <DigestValue>L3qTYn9tHgdjqg9mlTpa8GgcA64zpZq1GlbohhhAzGE=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HbccVOXPzTqYpdx4eXmrCMRLtJHfT8FnlhsU3kK3Q/s=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DAgGk1tMrY2cSxEnKDqLJlfJB2yFqfKquYMt1NvQQEc=</DigestValue>
      </Reference>
      <Reference URI="/xl/worksheets/sheet10.xml?ContentType=application/vnd.openxmlformats-officedocument.spreadsheetml.worksheet+xml">
        <DigestMethod Algorithm="http://www.w3.org/2001/04/xmlenc#sha256"/>
        <DigestValue>tQC30d9UxBjm9mlH4fIf+mzse3Uofm2fg10e62UFTws=</DigestValue>
      </Reference>
      <Reference URI="/xl/worksheets/sheet11.xml?ContentType=application/vnd.openxmlformats-officedocument.spreadsheetml.worksheet+xml">
        <DigestMethod Algorithm="http://www.w3.org/2001/04/xmlenc#sha256"/>
        <DigestValue>i+2lD4jN8D6EeuwR2MLKPA9Q7ZlcahQjXEKmoKqOqDg=</DigestValue>
      </Reference>
      <Reference URI="/xl/worksheets/sheet12.xml?ContentType=application/vnd.openxmlformats-officedocument.spreadsheetml.worksheet+xml">
        <DigestMethod Algorithm="http://www.w3.org/2001/04/xmlenc#sha256"/>
        <DigestValue>M7quYSaFlgx1VVMEjbSkoS+e1QBN+O5+S/JLoul847s=</DigestValue>
      </Reference>
      <Reference URI="/xl/worksheets/sheet13.xml?ContentType=application/vnd.openxmlformats-officedocument.spreadsheetml.worksheet+xml">
        <DigestMethod Algorithm="http://www.w3.org/2001/04/xmlenc#sha256"/>
        <DigestValue>b8MWwjlyv+g4oHH0pW5j1yawuolA65TOOk5YN6aCHfQ=</DigestValue>
      </Reference>
      <Reference URI="/xl/worksheets/sheet14.xml?ContentType=application/vnd.openxmlformats-officedocument.spreadsheetml.worksheet+xml">
        <DigestMethod Algorithm="http://www.w3.org/2001/04/xmlenc#sha256"/>
        <DigestValue>Zha+5Rn8MszqMiZrfpH6tOEws5ZqJPC3CIhLSwIqdD8=</DigestValue>
      </Reference>
      <Reference URI="/xl/worksheets/sheet15.xml?ContentType=application/vnd.openxmlformats-officedocument.spreadsheetml.worksheet+xml">
        <DigestMethod Algorithm="http://www.w3.org/2001/04/xmlenc#sha256"/>
        <DigestValue>QZIGxV3cwZo72m4AhXiV5vTdGCO7p0FBRoQBILzh650=</DigestValue>
      </Reference>
      <Reference URI="/xl/worksheets/sheet16.xml?ContentType=application/vnd.openxmlformats-officedocument.spreadsheetml.worksheet+xml">
        <DigestMethod Algorithm="http://www.w3.org/2001/04/xmlenc#sha256"/>
        <DigestValue>rYOZKZ1sy67ua3YXFXiap6J4cfPSqyv5hiNPDDspw9c=</DigestValue>
      </Reference>
      <Reference URI="/xl/worksheets/sheet17.xml?ContentType=application/vnd.openxmlformats-officedocument.spreadsheetml.worksheet+xml">
        <DigestMethod Algorithm="http://www.w3.org/2001/04/xmlenc#sha256"/>
        <DigestValue>dXihYb/5d6oXZPqmkeKwcfWYoJ2sOSOiDU7hRMAn460=</DigestValue>
      </Reference>
      <Reference URI="/xl/worksheets/sheet18.xml?ContentType=application/vnd.openxmlformats-officedocument.spreadsheetml.worksheet+xml">
        <DigestMethod Algorithm="http://www.w3.org/2001/04/xmlenc#sha256"/>
        <DigestValue>AhZvk+2Gde4WA+JTwuYqg7a4TYPqWMUXvLMk9Hvbm2o=</DigestValue>
      </Reference>
      <Reference URI="/xl/worksheets/sheet19.xml?ContentType=application/vnd.openxmlformats-officedocument.spreadsheetml.worksheet+xml">
        <DigestMethod Algorithm="http://www.w3.org/2001/04/xmlenc#sha256"/>
        <DigestValue>J9Y1cV6g5R8yq43KmWIgnIGZgQaPS5Z7S7djrkGbWno=</DigestValue>
      </Reference>
      <Reference URI="/xl/worksheets/sheet2.xml?ContentType=application/vnd.openxmlformats-officedocument.spreadsheetml.worksheet+xml">
        <DigestMethod Algorithm="http://www.w3.org/2001/04/xmlenc#sha256"/>
        <DigestValue>SbDXjHhTDrUsOupc+S8xeTPk+6E0TaCN/7132cXsXcc=</DigestValue>
      </Reference>
      <Reference URI="/xl/worksheets/sheet20.xml?ContentType=application/vnd.openxmlformats-officedocument.spreadsheetml.worksheet+xml">
        <DigestMethod Algorithm="http://www.w3.org/2001/04/xmlenc#sha256"/>
        <DigestValue>VonmvYtV5yF5mWtVT+Uw1sxgI/OqS64QnfffzhvgLQU=</DigestValue>
      </Reference>
      <Reference URI="/xl/worksheets/sheet21.xml?ContentType=application/vnd.openxmlformats-officedocument.spreadsheetml.worksheet+xml">
        <DigestMethod Algorithm="http://www.w3.org/2001/04/xmlenc#sha256"/>
        <DigestValue>/AV7vASqeqo8wKBXKc+9fclqyRWxIml9k3plpvLEjH8=</DigestValue>
      </Reference>
      <Reference URI="/xl/worksheets/sheet22.xml?ContentType=application/vnd.openxmlformats-officedocument.spreadsheetml.worksheet+xml">
        <DigestMethod Algorithm="http://www.w3.org/2001/04/xmlenc#sha256"/>
        <DigestValue>X1aLPcTKDFPCporIkWCSZepVtHqnDfRZt7y+9rpFJkw=</DigestValue>
      </Reference>
      <Reference URI="/xl/worksheets/sheet23.xml?ContentType=application/vnd.openxmlformats-officedocument.spreadsheetml.worksheet+xml">
        <DigestMethod Algorithm="http://www.w3.org/2001/04/xmlenc#sha256"/>
        <DigestValue>+L4eK998CnCn/L4rnfB0STJ1NQRtEgZ+x/QsTYqp61U=</DigestValue>
      </Reference>
      <Reference URI="/xl/worksheets/sheet24.xml?ContentType=application/vnd.openxmlformats-officedocument.spreadsheetml.worksheet+xml">
        <DigestMethod Algorithm="http://www.w3.org/2001/04/xmlenc#sha256"/>
        <DigestValue>EyC9WsMYjeXi2l8sC5OaXbmoFmkRNubQOxauay3Ypf8=</DigestValue>
      </Reference>
      <Reference URI="/xl/worksheets/sheet25.xml?ContentType=application/vnd.openxmlformats-officedocument.spreadsheetml.worksheet+xml">
        <DigestMethod Algorithm="http://www.w3.org/2001/04/xmlenc#sha256"/>
        <DigestValue>/LqYgFEZ0F+8ehVWBpZWZsbsJ1EGiVlh0FyWpRxdEnQ=</DigestValue>
      </Reference>
      <Reference URI="/xl/worksheets/sheet26.xml?ContentType=application/vnd.openxmlformats-officedocument.spreadsheetml.worksheet+xml">
        <DigestMethod Algorithm="http://www.w3.org/2001/04/xmlenc#sha256"/>
        <DigestValue>QB7UfrjntahTc7hMh3B1Ihie52D9g4fjB/bvux8R/hI=</DigestValue>
      </Reference>
      <Reference URI="/xl/worksheets/sheet27.xml?ContentType=application/vnd.openxmlformats-officedocument.spreadsheetml.worksheet+xml">
        <DigestMethod Algorithm="http://www.w3.org/2001/04/xmlenc#sha256"/>
        <DigestValue>YccOIghtgIiCvq/xGkEJnwC8yArMLI4rJ1BxNdvNMBY=</DigestValue>
      </Reference>
      <Reference URI="/xl/worksheets/sheet28.xml?ContentType=application/vnd.openxmlformats-officedocument.spreadsheetml.worksheet+xml">
        <DigestMethod Algorithm="http://www.w3.org/2001/04/xmlenc#sha256"/>
        <DigestValue>WDFY3D1+0gIA5iRQ5EfyYY7+516U9kNic3HUmO9Q/BI=</DigestValue>
      </Reference>
      <Reference URI="/xl/worksheets/sheet29.xml?ContentType=application/vnd.openxmlformats-officedocument.spreadsheetml.worksheet+xml">
        <DigestMethod Algorithm="http://www.w3.org/2001/04/xmlenc#sha256"/>
        <DigestValue>TUKjkHoct7CHaMug0rkjVQSTjX5EwDZb9aO+C2N/6NI=</DigestValue>
      </Reference>
      <Reference URI="/xl/worksheets/sheet3.xml?ContentType=application/vnd.openxmlformats-officedocument.spreadsheetml.worksheet+xml">
        <DigestMethod Algorithm="http://www.w3.org/2001/04/xmlenc#sha256"/>
        <DigestValue>QvvYpa79yGQh/Ouv18quaJ2goW4zf8xB/g1aIu4TmbA=</DigestValue>
      </Reference>
      <Reference URI="/xl/worksheets/sheet4.xml?ContentType=application/vnd.openxmlformats-officedocument.spreadsheetml.worksheet+xml">
        <DigestMethod Algorithm="http://www.w3.org/2001/04/xmlenc#sha256"/>
        <DigestValue>1/O9gfyVjF9JZ5TO4WuFFa0N9pdBZh6q6krgx5pJcgc=</DigestValue>
      </Reference>
      <Reference URI="/xl/worksheets/sheet5.xml?ContentType=application/vnd.openxmlformats-officedocument.spreadsheetml.worksheet+xml">
        <DigestMethod Algorithm="http://www.w3.org/2001/04/xmlenc#sha256"/>
        <DigestValue>LVv2iZCPF1GoqXZxlpDvRzyiIBe0SdkLxBplpAwIxN8=</DigestValue>
      </Reference>
      <Reference URI="/xl/worksheets/sheet6.xml?ContentType=application/vnd.openxmlformats-officedocument.spreadsheetml.worksheet+xml">
        <DigestMethod Algorithm="http://www.w3.org/2001/04/xmlenc#sha256"/>
        <DigestValue>jsUwIywvkQvAvDAkFhJMvpgnJpONpCC+QDqqGw7rQEo=</DigestValue>
      </Reference>
      <Reference URI="/xl/worksheets/sheet7.xml?ContentType=application/vnd.openxmlformats-officedocument.spreadsheetml.worksheet+xml">
        <DigestMethod Algorithm="http://www.w3.org/2001/04/xmlenc#sha256"/>
        <DigestValue>RE83MJ6X4dzjYd2wvZzWdfcyz2RLa1hnKwIAi+2LGVo=</DigestValue>
      </Reference>
      <Reference URI="/xl/worksheets/sheet8.xml?ContentType=application/vnd.openxmlformats-officedocument.spreadsheetml.worksheet+xml">
        <DigestMethod Algorithm="http://www.w3.org/2001/04/xmlenc#sha256"/>
        <DigestValue>wZTnHGQ80G0w4H2G6AMeLVCY7jege/Sk0Cg+BqDYlJk=</DigestValue>
      </Reference>
      <Reference URI="/xl/worksheets/sheet9.xml?ContentType=application/vnd.openxmlformats-officedocument.spreadsheetml.worksheet+xml">
        <DigestMethod Algorithm="http://www.w3.org/2001/04/xmlenc#sha256"/>
        <DigestValue>K4oGcj9NIvKZ3hFbvPMoWCc1WwiMjyH9M8eOmrhKxhQ=</DigestValue>
      </Reference>
    </Manifest>
    <SignatureProperties>
      <SignatureProperty Id="idSignatureTime" Target="#idPackageSignature">
        <mdssi:SignatureTime xmlns:mdssi="http://schemas.openxmlformats.org/package/2006/digital-signature">
          <mdssi:Format>YYYY-MM-DDThh:mm:ssTZD</mdssi:Format>
          <mdssi:Value>2023-02-27T08:10:45Z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2023-02-27T08:10:45Z</xd:SigningTime>
          <xd:SigningCertificate>
            <xd:Cert>
              <xd:CertDigest>
                <DigestMethod Algorithm="http://www.w3.org/2001/04/xmlenc#sha256"/>
                <DigestValue>CwTpvPSCk/jyseY3nDoQPkjX62sm6OsYnV9STjGat9U=</DigestValue>
              </xd:CertDigest>
              <xd:IssuerSerial>
                <X509IssuerName>CN=NBG Class 2 INT Sub CA, DC=nbg, DC=ge</X509IssuerName>
                <X509SerialNumber>265035247455673182726490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2023-02-24T14:58:49Z</dcterms:modified>
</cp:coreProperties>
</file>