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C1FCF430-7CC9-4240-995C-B3FB37D9C4C5}" xr6:coauthVersionLast="47" xr6:coauthVersionMax="47" xr10:uidLastSave="{00000000-0000-0000-0000-000000000000}"/>
  <bookViews>
    <workbookView xWindow="28680" yWindow="-120" windowWidth="29040" windowHeight="15990" tabRatio="919"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0" i="83" l="1"/>
  <c r="E40" i="83"/>
  <c r="H39" i="83"/>
  <c r="E39" i="83"/>
  <c r="H38" i="83"/>
  <c r="E38" i="83"/>
  <c r="H37" i="83"/>
  <c r="E37" i="83"/>
  <c r="H36" i="83"/>
  <c r="E36" i="83"/>
  <c r="H35" i="83"/>
  <c r="E35" i="83"/>
  <c r="H34" i="83"/>
  <c r="E34" i="83"/>
  <c r="H33" i="83"/>
  <c r="E33" i="83"/>
  <c r="G31" i="83"/>
  <c r="G41" i="83" s="1"/>
  <c r="F31" i="83"/>
  <c r="H3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H14" i="83"/>
  <c r="G14" i="83"/>
  <c r="G20" i="83" s="1"/>
  <c r="F14" i="83"/>
  <c r="F20" i="83" s="1"/>
  <c r="H20" i="83" s="1"/>
  <c r="D14" i="83"/>
  <c r="D20" i="83" s="1"/>
  <c r="C14" i="83"/>
  <c r="C20" i="83" s="1"/>
  <c r="H13" i="83"/>
  <c r="E13" i="83"/>
  <c r="H12" i="83"/>
  <c r="E12" i="83"/>
  <c r="H11" i="83"/>
  <c r="E11" i="83"/>
  <c r="H10" i="83"/>
  <c r="E10" i="83"/>
  <c r="H9" i="83"/>
  <c r="E9" i="83"/>
  <c r="H8" i="83"/>
  <c r="E8" i="83"/>
  <c r="H7" i="83"/>
  <c r="E7" i="83"/>
  <c r="E20" i="83" l="1"/>
  <c r="F41" i="83"/>
  <c r="H41" i="83" s="1"/>
  <c r="E41" i="83"/>
  <c r="E31" i="83"/>
  <c r="E14" i="83"/>
  <c r="O19" i="107" l="1"/>
  <c r="N19" i="107"/>
  <c r="M19" i="107"/>
  <c r="L19" i="107"/>
  <c r="K19" i="107"/>
  <c r="J19" i="107"/>
  <c r="I19" i="107"/>
  <c r="H19" i="107"/>
  <c r="G19" i="107"/>
  <c r="F19" i="107"/>
  <c r="E19" i="107"/>
  <c r="D19" i="107"/>
  <c r="C19" i="107"/>
  <c r="N33" i="105"/>
  <c r="M33" i="105"/>
  <c r="L33" i="105"/>
  <c r="K33" i="105"/>
  <c r="J33" i="105"/>
  <c r="I33" i="105"/>
  <c r="H33" i="105"/>
  <c r="G33" i="105"/>
  <c r="F33" i="105"/>
  <c r="E33" i="105"/>
  <c r="D33" i="105"/>
  <c r="C33" i="105"/>
  <c r="U22" i="103"/>
  <c r="L22" i="103"/>
  <c r="G22" i="103"/>
  <c r="E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C16" i="93"/>
  <c r="D16" i="93"/>
  <c r="E16" i="93"/>
  <c r="F16" i="93"/>
  <c r="G16" i="93"/>
  <c r="H16" i="93"/>
  <c r="I16" i="93"/>
  <c r="J16" i="93"/>
  <c r="K16" i="93"/>
  <c r="F13" i="86"/>
  <c r="G6" i="86"/>
  <c r="G13" i="86" s="1"/>
  <c r="F6" i="86"/>
  <c r="E6" i="86"/>
  <c r="E13" i="86" s="1"/>
  <c r="D6" i="86"/>
  <c r="D13" i="86" s="1"/>
  <c r="C6" i="86"/>
  <c r="C13" i="86" s="1"/>
  <c r="H53" i="75"/>
  <c r="E53" i="75"/>
  <c r="H52" i="75"/>
  <c r="E52" i="75"/>
  <c r="H51" i="75"/>
  <c r="E51" i="75"/>
  <c r="H50" i="75"/>
  <c r="E50" i="75"/>
  <c r="H49" i="75"/>
  <c r="E49" i="75"/>
  <c r="H48" i="75"/>
  <c r="E48" i="75"/>
  <c r="H47" i="75"/>
  <c r="E47" i="75"/>
  <c r="H46" i="75"/>
  <c r="E46" i="75"/>
  <c r="E45" i="75" s="1"/>
  <c r="H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H66" i="85"/>
  <c r="E66" i="85"/>
  <c r="H64" i="85"/>
  <c r="E64" i="85"/>
  <c r="G61" i="85"/>
  <c r="H61" i="85" s="1"/>
  <c r="F61" i="85"/>
  <c r="D61" i="85"/>
  <c r="E61" i="85" s="1"/>
  <c r="C61" i="85"/>
  <c r="H60" i="85"/>
  <c r="E60" i="85"/>
  <c r="H59" i="85"/>
  <c r="E59" i="85"/>
  <c r="H58" i="85"/>
  <c r="E58" i="85"/>
  <c r="G53" i="85"/>
  <c r="H53" i="85" s="1"/>
  <c r="F53" i="85"/>
  <c r="D53" i="85"/>
  <c r="E53" i="85" s="1"/>
  <c r="C53" i="85"/>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G54" i="85" s="1"/>
  <c r="F34" i="85"/>
  <c r="F45" i="85" s="1"/>
  <c r="D34" i="85"/>
  <c r="D45" i="85" s="1"/>
  <c r="D54" i="85" s="1"/>
  <c r="C34" i="85"/>
  <c r="C45" i="85" s="1"/>
  <c r="G30" i="85"/>
  <c r="F30" i="85"/>
  <c r="D30" i="85"/>
  <c r="C30" i="85"/>
  <c r="E30" i="85" s="1"/>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G31" i="85" s="1"/>
  <c r="F9" i="85"/>
  <c r="H9" i="85" s="1"/>
  <c r="D9" i="85"/>
  <c r="D22" i="85" s="1"/>
  <c r="D31" i="85" s="1"/>
  <c r="C9" i="85"/>
  <c r="E9" i="85" s="1"/>
  <c r="H8" i="85"/>
  <c r="E8" i="85"/>
  <c r="H30" i="85" l="1"/>
  <c r="G56" i="85"/>
  <c r="G63" i="85" s="1"/>
  <c r="G65" i="85" s="1"/>
  <c r="G67" i="85" s="1"/>
  <c r="E45" i="85"/>
  <c r="C54" i="85"/>
  <c r="E54" i="85" s="1"/>
  <c r="F54" i="85"/>
  <c r="H54" i="85" s="1"/>
  <c r="H45" i="85"/>
  <c r="D56" i="85"/>
  <c r="D63" i="85" s="1"/>
  <c r="D65" i="85" s="1"/>
  <c r="D67" i="85" s="1"/>
  <c r="C22" i="85"/>
  <c r="E34" i="85"/>
  <c r="F22" i="85"/>
  <c r="H34" i="85"/>
  <c r="H22" i="85" l="1"/>
  <c r="F31" i="85"/>
  <c r="E22" i="85"/>
  <c r="C31" i="85"/>
  <c r="C56" i="85" l="1"/>
  <c r="E31" i="85"/>
  <c r="F56" i="85"/>
  <c r="H31" i="85"/>
  <c r="F63" i="85" l="1"/>
  <c r="H56" i="85"/>
  <c r="E56" i="85"/>
  <c r="C63" i="85"/>
  <c r="C65" i="85" l="1"/>
  <c r="E63" i="85"/>
  <c r="F65" i="85"/>
  <c r="H63" i="85"/>
  <c r="F67" i="85" l="1"/>
  <c r="H67" i="85" s="1"/>
  <c r="H65" i="85"/>
  <c r="C67" i="85"/>
  <c r="E67" i="85" s="1"/>
  <c r="E65" i="85"/>
  <c r="B2" i="107" l="1"/>
  <c r="B2" i="75" l="1"/>
  <c r="B2" i="97" l="1"/>
  <c r="B2" i="95"/>
  <c r="B2" i="92"/>
  <c r="B2" i="93"/>
  <c r="B2" i="91"/>
  <c r="B2" i="64"/>
  <c r="B2" i="90"/>
  <c r="B2" i="69"/>
  <c r="B2" i="94"/>
  <c r="B2" i="89"/>
  <c r="B2" i="73"/>
  <c r="B2" i="88"/>
  <c r="B2" i="52"/>
  <c r="B2" i="86"/>
  <c r="C19" i="102" l="1"/>
  <c r="D12" i="101"/>
  <c r="C19" i="101"/>
  <c r="D7" i="101"/>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I21" i="99" l="1"/>
  <c r="I34" i="100"/>
  <c r="D19" i="101"/>
  <c r="G22" i="98"/>
  <c r="F22" i="98"/>
  <c r="E22" i="98"/>
  <c r="D22" i="98"/>
  <c r="C22" i="98"/>
  <c r="H21" i="98"/>
  <c r="H20" i="98"/>
  <c r="H19" i="98"/>
  <c r="H18" i="98"/>
  <c r="H17" i="98"/>
  <c r="H16" i="98"/>
  <c r="H15" i="98"/>
  <c r="H14" i="98"/>
  <c r="H13" i="98"/>
  <c r="H12" i="98"/>
  <c r="H11" i="98"/>
  <c r="H10" i="98"/>
  <c r="H9" i="98"/>
  <c r="H8" i="98"/>
  <c r="G37" i="97"/>
  <c r="C30" i="95"/>
  <c r="C18" i="95"/>
  <c r="K23" i="93"/>
  <c r="J23" i="93"/>
  <c r="I23" i="93"/>
  <c r="H23" i="93"/>
  <c r="G23" i="93"/>
  <c r="F23" i="93"/>
  <c r="K21" i="93"/>
  <c r="K24" i="93" s="1"/>
  <c r="J21" i="93"/>
  <c r="I21" i="93"/>
  <c r="I24" i="93" s="1"/>
  <c r="H21" i="93"/>
  <c r="G21" i="93"/>
  <c r="F21" i="93"/>
  <c r="F24" i="93" s="1"/>
  <c r="E21" i="93"/>
  <c r="D21" i="93"/>
  <c r="C21" i="93"/>
  <c r="J24" i="93"/>
  <c r="H24" i="93"/>
  <c r="G24" i="93"/>
  <c r="G22" i="91"/>
  <c r="F22" i="91"/>
  <c r="E22" i="91"/>
  <c r="D22" i="91"/>
  <c r="C22"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S22" i="90"/>
  <c r="R22" i="90"/>
  <c r="Q22" i="90"/>
  <c r="P22" i="90"/>
  <c r="O22" i="90"/>
  <c r="N22" i="90"/>
  <c r="M22" i="90"/>
  <c r="L22" i="90"/>
  <c r="K22" i="90"/>
  <c r="J22" i="90"/>
  <c r="I22" i="90"/>
  <c r="H22" i="90"/>
  <c r="G22" i="90"/>
  <c r="F22" i="90"/>
  <c r="E22" i="90"/>
  <c r="D22" i="90"/>
  <c r="C22" i="90"/>
  <c r="C55" i="69"/>
  <c r="C45" i="69"/>
  <c r="C33" i="69"/>
  <c r="C21" i="94"/>
  <c r="D21" i="94" s="1"/>
  <c r="C20" i="94"/>
  <c r="C19" i="94"/>
  <c r="E21" i="88"/>
  <c r="D21" i="88"/>
  <c r="C21" i="88"/>
  <c r="B2" i="85"/>
  <c r="G25" i="93" l="1"/>
  <c r="H25" i="93"/>
  <c r="H22" i="98"/>
  <c r="I25" i="93"/>
  <c r="J25" i="93"/>
  <c r="D19" i="94"/>
  <c r="H22" i="91"/>
  <c r="K25" i="93"/>
  <c r="V21" i="64"/>
  <c r="D16" i="94"/>
  <c r="D8" i="94"/>
  <c r="D7" i="94"/>
  <c r="D15" i="94"/>
  <c r="D12" i="94"/>
  <c r="D17" i="94"/>
  <c r="D13" i="94"/>
  <c r="D11" i="94"/>
  <c r="D9" i="94"/>
  <c r="D20" i="94"/>
  <c r="F25" i="93"/>
  <c r="G39" i="97"/>
  <c r="B2" i="106" l="1"/>
  <c r="B2" i="105"/>
  <c r="B2" i="104"/>
  <c r="B2" i="103"/>
  <c r="B2" i="102"/>
  <c r="B2" i="101"/>
  <c r="B2" i="100"/>
  <c r="B2" i="99"/>
  <c r="B2" i="98"/>
  <c r="B1" i="97" l="1"/>
  <c r="B1" i="95" l="1"/>
  <c r="B1" i="92"/>
  <c r="B1" i="93"/>
  <c r="B1" i="64"/>
  <c r="B1" i="90"/>
  <c r="B1" i="69"/>
  <c r="B1" i="94"/>
  <c r="B1" i="89"/>
  <c r="B1" i="73"/>
  <c r="B1" i="88"/>
  <c r="B1" i="52"/>
  <c r="B1" i="86"/>
  <c r="B1" i="75"/>
  <c r="B2" i="83"/>
  <c r="G5" i="86"/>
  <c r="F5" i="86"/>
  <c r="E5" i="86"/>
  <c r="D5" i="86"/>
  <c r="C5" i="86"/>
  <c r="G5" i="84"/>
  <c r="F5" i="84"/>
  <c r="E5" i="84"/>
  <c r="D5" i="84"/>
  <c r="C5" i="84"/>
  <c r="B1" i="91" l="1"/>
  <c r="B1" i="85"/>
  <c r="B1" i="83"/>
  <c r="B1" i="84"/>
  <c r="B1" i="107" s="1"/>
  <c r="B1" i="106" l="1"/>
  <c r="B1" i="100"/>
  <c r="B1" i="105"/>
  <c r="B1" i="99"/>
  <c r="B1" i="103"/>
  <c r="B1" i="104"/>
  <c r="B1" i="102"/>
  <c r="B1" i="101"/>
  <c r="C8" i="95"/>
  <c r="C38" i="95" s="1"/>
  <c r="N20" i="92" l="1"/>
  <c r="N19" i="92"/>
  <c r="E19" i="92"/>
  <c r="N18" i="92"/>
  <c r="E18" i="92"/>
  <c r="N17" i="92"/>
  <c r="E17" i="92"/>
  <c r="N16" i="92"/>
  <c r="E16" i="92"/>
  <c r="E14" i="92" s="1"/>
  <c r="N15" i="92"/>
  <c r="E15" i="92"/>
  <c r="M14" i="92"/>
  <c r="L14" i="92"/>
  <c r="K14" i="92"/>
  <c r="J14" i="92"/>
  <c r="I14" i="92"/>
  <c r="H14" i="92"/>
  <c r="G14" i="92"/>
  <c r="F14" i="92"/>
  <c r="C14" i="92"/>
  <c r="N13" i="92"/>
  <c r="N12" i="92"/>
  <c r="E12" i="92"/>
  <c r="N11" i="92"/>
  <c r="E11" i="92"/>
  <c r="N10" i="92"/>
  <c r="E10" i="92"/>
  <c r="N9" i="92"/>
  <c r="E9" i="92"/>
  <c r="N8" i="92"/>
  <c r="E8" i="92"/>
  <c r="M7" i="92"/>
  <c r="L7" i="92"/>
  <c r="L21" i="92" s="1"/>
  <c r="K7" i="92"/>
  <c r="K21" i="92" s="1"/>
  <c r="J7" i="92"/>
  <c r="I7" i="92"/>
  <c r="H7" i="92"/>
  <c r="H21" i="92" s="1"/>
  <c r="G7" i="92"/>
  <c r="G21" i="92" s="1"/>
  <c r="F7" i="92"/>
  <c r="F21" i="92" s="1"/>
  <c r="C7" i="92"/>
  <c r="N14" i="92" l="1"/>
  <c r="J21" i="92"/>
  <c r="E7" i="92"/>
  <c r="E21" i="92" s="1"/>
  <c r="I21" i="92"/>
  <c r="M21" i="92"/>
  <c r="C21" i="92"/>
  <c r="N7" i="92"/>
  <c r="N21" i="92" s="1"/>
  <c r="C5" i="73" l="1"/>
  <c r="C12" i="89" l="1"/>
  <c r="C6" i="89"/>
  <c r="C28" i="89" l="1"/>
  <c r="C31" i="89"/>
  <c r="C30" i="89" s="1"/>
  <c r="C35" i="89"/>
  <c r="C43" i="89"/>
  <c r="C47" i="89"/>
  <c r="C41" i="89" l="1"/>
  <c r="C8" i="73"/>
  <c r="C13" i="73" s="1"/>
  <c r="C52" i="89"/>
</calcChain>
</file>

<file path=xl/sharedStrings.xml><?xml version="1.0" encoding="utf-8"?>
<sst xmlns="http://schemas.openxmlformats.org/spreadsheetml/2006/main" count="1174" uniqueCount="777">
  <si>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</si>
  <si>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</si>
  <si>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</si>
  <si>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</si>
  <si>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</si>
  <si>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</si>
  <si>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</si>
  <si>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</si>
  <si>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</si>
  <si>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</si>
  <si>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</si>
  <si>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</si>
  <si>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</si>
  <si>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</si>
  <si>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</si>
  <si>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</si>
  <si>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</si>
  <si>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</si>
  <si>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</si>
  <si>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</si>
  <si>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</si>
  <si>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</si>
  <si>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</si>
  <si>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</si>
  <si>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</si>
  <si>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</si>
  <si>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</si>
  <si>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</si>
  <si>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</si>
  <si>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</si>
  <si>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</si>
  <si>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</si>
  <si>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</si>
  <si>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</si>
  <si>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</si>
  <si>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</si>
  <si>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</si>
  <si>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</si>
  <si>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</si>
  <si>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</si>
  <si>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</si>
  <si>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</si>
  <si>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</si>
  <si>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</si>
  <si>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</si>
  <si>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</si>
  <si>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</si>
  <si>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</si>
  <si>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</si>
  <si>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</si>
  <si>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</si>
  <si>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</si>
  <si>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</si>
  <si>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</si>
  <si>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</si>
  <si>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</si>
  <si>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</si>
  <si>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</si>
  <si>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</si>
  <si>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</si>
  <si>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</si>
  <si>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</si>
  <si>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</si>
  <si>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</si>
  <si>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</si>
  <si>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</si>
  <si>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</si>
  <si>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</si>
  <si>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</si>
  <si>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</si>
  <si>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</si>
  <si>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</si>
  <si>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</si>
  <si>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</si>
  <si>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</si>
  <si>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</si>
  <si>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</si>
  <si>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</si>
  <si>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</si>
  <si>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</si>
  <si>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</si>
  <si>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</si>
  <si>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</si>
  <si>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</si>
  <si>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</si>
  <si>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</si>
  <si>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</si>
  <si>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</si>
  <si>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</si>
  <si>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</si>
  <si>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</si>
  <si>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</si>
  <si>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</si>
  <si>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</si>
  <si>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</si>
  <si>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</si>
  <si>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</si>
  <si>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</si>
  <si>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</si>
  <si>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</si>
  <si>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</si>
  <si>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</si>
  <si>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</si>
  <si>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</si>
  <si>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</si>
  <si>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</si>
  <si>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</si>
  <si>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</si>
  <si>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</si>
  <si>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</si>
  <si>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</si>
  <si>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</si>
  <si>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</si>
  <si>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</si>
  <si>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</si>
  <si>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</si>
  <si>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</si>
  <si>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</si>
  <si>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</si>
  <si>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</si>
  <si>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</si>
  <si>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</si>
  <si>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</si>
  <si>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</si>
  <si>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</si>
  <si>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</si>
  <si>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</si>
  <si>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</si>
  <si>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</si>
  <si>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</si>
  <si>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</si>
  <si>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</si>
  <si>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</si>
  <si>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</si>
  <si>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</si>
  <si>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</si>
  <si>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</si>
  <si>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</si>
  <si>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</si>
  <si>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</si>
  <si>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</si>
  <si>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</si>
  <si>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</si>
  <si>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</si>
  <si>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</si>
  <si>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</si>
  <si>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</si>
  <si>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</si>
  <si>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</si>
  <si>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</si>
  <si>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</si>
  <si>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</si>
  <si>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</si>
  <si>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</si>
  <si>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</si>
  <si>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</si>
  <si>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</si>
  <si>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</si>
  <si>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</si>
  <si>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</si>
  <si>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</si>
  <si>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</si>
  <si>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</si>
  <si>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</si>
  <si>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</si>
  <si>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</si>
  <si>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</si>
  <si>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</si>
  <si>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</si>
  <si>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</si>
  <si>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</si>
  <si>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</si>
  <si>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</si>
  <si>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</si>
  <si>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</si>
  <si>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</si>
  <si>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</si>
  <si>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</si>
  <si>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</si>
  <si>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</si>
  <si>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</si>
  <si>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</si>
  <si>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</si>
  <si>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</si>
  <si>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</si>
  <si>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</si>
  <si>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</si>
  <si>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</si>
  <si>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</si>
  <si>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</si>
  <si>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</si>
  <si>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</si>
  <si>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</si>
  <si>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</si>
  <si>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</si>
  <si>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</si>
  <si>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</si>
  <si>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</si>
  <si>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</si>
  <si>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</si>
  <si>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</si>
  <si>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</si>
  <si>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</si>
  <si>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</si>
  <si>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</si>
  <si>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</si>
  <si>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</si>
  <si>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</si>
  <si>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</si>
  <si>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</si>
  <si>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</si>
  <si>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</si>
  <si>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</si>
  <si>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</si>
  <si>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</si>
  <si>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</si>
  <si>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</si>
  <si>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</si>
  <si>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</si>
  <si>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</si>
  <si>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</si>
  <si>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</si>
  <si>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</si>
  <si>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</si>
  <si>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</si>
  <si>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</si>
  <si>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</si>
  <si>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</si>
  <si>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</si>
  <si>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</si>
  <si>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</si>
  <si>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</si>
  <si>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</si>
  <si>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</si>
  <si>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</si>
  <si>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</si>
  <si>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</si>
  <si>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</si>
  <si>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</si>
  <si>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</si>
  <si>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</si>
  <si>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</si>
  <si>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</si>
  <si>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</si>
  <si>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</si>
  <si>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</si>
  <si>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</si>
  <si>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</si>
  <si>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</si>
  <si>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</si>
  <si>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</si>
  <si>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</si>
  <si>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</si>
  <si>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</si>
  <si>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</si>
  <si>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</si>
  <si>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</si>
  <si>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</si>
  <si>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</si>
  <si>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</si>
  <si>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</si>
  <si>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</si>
  <si>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</si>
  <si>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</si>
  <si>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</si>
  <si>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</si>
  <si>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</si>
  <si>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</si>
  <si>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</si>
  <si>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</si>
  <si>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</si>
  <si>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</si>
  <si>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</si>
  <si>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</si>
  <si>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</si>
  <si>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</si>
  <si>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</si>
  <si>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</si>
  <si>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</si>
  <si>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</si>
  <si>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</si>
  <si>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</si>
  <si>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</si>
  <si>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</si>
  <si>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</si>
  <si>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</si>
  <si>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</si>
  <si>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</si>
  <si>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</si>
  <si>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</si>
  <si>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</si>
  <si>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</si>
  <si>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</si>
  <si>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</si>
  <si>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</si>
  <si>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</si>
  <si>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</si>
  <si>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</si>
  <si>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</si>
  <si>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</si>
  <si>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</si>
  <si>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</si>
  <si>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</si>
  <si>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</si>
  <si>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</si>
  <si>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</si>
  <si>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</si>
  <si>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</si>
  <si>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</si>
  <si>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</si>
  <si>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</si>
  <si>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</si>
  <si>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</si>
  <si>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</si>
  <si>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</si>
  <si>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</si>
  <si>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</si>
  <si>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</si>
  <si>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</si>
  <si>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</si>
  <si>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</si>
  <si>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</si>
  <si>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</si>
  <si>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</si>
  <si>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</si>
  <si>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</si>
  <si>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</si>
  <si>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</si>
  <si>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</si>
  <si>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</si>
  <si>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</si>
  <si>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</si>
  <si>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</si>
  <si>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</si>
  <si>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</si>
  <si>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</si>
  <si>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</si>
  <si>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</si>
  <si>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</si>
  <si>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</si>
  <si>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</si>
  <si>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</si>
  <si>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</si>
  <si>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</si>
  <si>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</si>
  <si>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</si>
  <si>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</si>
  <si>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</si>
  <si>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</si>
  <si>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</si>
  <si>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</si>
  <si>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</si>
  <si>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</si>
  <si>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</si>
  <si>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</si>
  <si>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</si>
  <si>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</si>
  <si>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</si>
  <si>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</si>
  <si>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</si>
  <si>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</si>
  <si>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</si>
  <si>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</si>
  <si>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</si>
  <si>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</si>
  <si>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</si>
  <si>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</si>
  <si>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</si>
  <si>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</si>
  <si>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</si>
  <si>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</si>
  <si>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</si>
  <si>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</si>
  <si>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</si>
  <si>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</si>
  <si>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</si>
  <si>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</si>
  <si>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</si>
  <si>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</si>
  <si>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</si>
  <si>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</si>
  <si>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</si>
  <si>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</si>
  <si>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</si>
  <si>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</si>
  <si>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</si>
  <si>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</si>
  <si>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</si>
  <si>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</si>
  <si>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</si>
  <si>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</si>
  <si>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</si>
  <si>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</si>
  <si>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</si>
  <si>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</si>
  <si>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</si>
  <si>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</si>
  <si>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</si>
  <si>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</si>
  <si>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</si>
  <si>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</si>
  <si>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</si>
  <si>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</si>
  <si>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</si>
  <si>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</si>
  <si>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</si>
  <si>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</si>
  <si>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</si>
  <si>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</si>
  <si>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</si>
  <si>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</si>
  <si>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</si>
  <si>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</si>
  <si>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</si>
  <si>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</si>
  <si>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</si>
  <si>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</si>
  <si>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</si>
  <si>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</si>
  <si>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</si>
  <si>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</si>
  <si>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</si>
  <si>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</si>
  <si>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</si>
  <si>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</si>
  <si>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</si>
  <si>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</si>
  <si>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</si>
  <si>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</si>
  <si>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</si>
  <si>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</si>
  <si>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</si>
  <si>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</si>
  <si>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</si>
  <si>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</si>
  <si>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</si>
  <si>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</si>
  <si>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</si>
  <si>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</si>
  <si>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</si>
  <si>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</si>
  <si>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</si>
  <si>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</si>
  <si>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</si>
  <si>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</si>
  <si>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</si>
  <si>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</si>
  <si>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</si>
  <si>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</si>
  <si>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</si>
  <si>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</si>
  <si>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</si>
  <si>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</si>
  <si>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</si>
  <si>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</si>
  <si>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</si>
  <si>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</si>
  <si>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</si>
  <si>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</si>
  <si>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</si>
  <si>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</si>
  <si>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</si>
  <si>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</si>
  <si>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</si>
  <si>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</si>
  <si>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</si>
  <si>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</si>
  <si>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</si>
  <si>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</si>
  <si>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</si>
  <si>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</si>
  <si>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</si>
  <si>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</si>
  <si>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</si>
  <si>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</si>
  <si>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</si>
  <si>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</si>
  <si>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</si>
  <si>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</si>
  <si>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</si>
  <si>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</si>
  <si>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</si>
  <si>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</si>
  <si>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</si>
  <si>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</si>
  <si>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</si>
  <si>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</si>
  <si>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</si>
  <si>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</si>
  <si>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</si>
  <si>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</si>
  <si>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</si>
  <si>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</si>
  <si>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</si>
  <si>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</si>
  <si>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</si>
  <si>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</si>
  <si>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</si>
  <si>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</si>
  <si>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</si>
  <si>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</si>
  <si>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</si>
  <si>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</si>
  <si>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</si>
  <si>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</si>
  <si>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</si>
  <si>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</si>
  <si>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</si>
  <si>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</si>
  <si>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</si>
  <si>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</si>
  <si>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</si>
  <si>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</si>
  <si>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</si>
  <si>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</si>
  <si>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</si>
  <si>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</si>
  <si>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</si>
  <si>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</si>
  <si>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</si>
  <si>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</si>
  <si>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</si>
  <si>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</si>
  <si>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</si>
  <si>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</si>
  <si>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</si>
  <si>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</si>
  <si>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</si>
  <si>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</si>
  <si>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</si>
  <si>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</si>
  <si>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</si>
  <si>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</si>
  <si>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</si>
  <si>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</si>
  <si>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</si>
  <si>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</si>
  <si>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</si>
  <si>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</si>
  <si>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</si>
  <si>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</si>
  <si>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</si>
  <si>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</si>
  <si>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</si>
  <si>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</si>
  <si>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</si>
  <si>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</si>
  <si>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</si>
  <si>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</si>
  <si>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</si>
  <si>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</si>
  <si>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</si>
  <si>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</si>
  <si>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</si>
  <si>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</si>
  <si>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</si>
  <si>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</si>
  <si>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</si>
  <si>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</si>
  <si>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</si>
  <si>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</si>
  <si>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</si>
  <si>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</si>
  <si>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</si>
  <si>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</si>
  <si>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</si>
  <si>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</si>
  <si>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</si>
  <si>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</si>
  <si>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</si>
  <si>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</si>
  <si>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</si>
  <si>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</si>
  <si>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</si>
  <si>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</si>
  <si>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</si>
  <si>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</si>
  <si>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</si>
  <si>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</si>
  <si>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</si>
  <si>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</si>
  <si>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</si>
  <si>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</si>
  <si>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</si>
  <si>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</si>
  <si>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</si>
  <si>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</si>
  <si>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</si>
  <si>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</si>
  <si>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</si>
  <si>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</si>
  <si>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</si>
  <si>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</si>
  <si>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</si>
  <si>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</si>
  <si>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</si>
  <si>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</si>
  <si>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</si>
  <si>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</si>
  <si>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</si>
  <si>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</si>
  <si>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</si>
  <si>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</si>
  <si>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</si>
  <si>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</si>
  <si>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</si>
  <si>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</si>
  <si>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</si>
  <si>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</si>
  <si>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</si>
  <si>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</si>
  <si>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</si>
  <si>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</si>
  <si>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</si>
  <si>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</si>
  <si>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</si>
  <si>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</si>
  <si>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</si>
  <si>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</si>
  <si>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</si>
  <si>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</si>
  <si>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</si>
  <si>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</si>
  <si>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</si>
  <si>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</si>
  <si>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</si>
  <si>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</si>
  <si>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</si>
  <si>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</si>
  <si>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</si>
  <si>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</si>
  <si>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</si>
  <si>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</si>
  <si>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</si>
  <si>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</si>
  <si>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</si>
  <si>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</si>
  <si>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</si>
  <si>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</si>
  <si>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</si>
  <si>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</si>
  <si>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</si>
  <si>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</si>
  <si>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</si>
  <si>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</si>
  <si>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</si>
  <si>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</si>
  <si>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</si>
  <si>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</si>
  <si>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</si>
  <si>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</si>
  <si>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</si>
  <si>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</si>
  <si>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</si>
  <si>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</si>
  <si>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</si>
  <si>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</si>
  <si>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</si>
  <si>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</si>
  <si>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</si>
  <si>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</si>
  <si>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</si>
  <si>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</si>
  <si>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</si>
  <si>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</si>
  <si>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</si>
  <si>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</si>
  <si>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</si>
  <si>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</si>
  <si>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</si>
  <si>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</si>
  <si>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</si>
  <si>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</si>
  <si>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</si>
  <si>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</si>
  <si>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</si>
  <si>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</si>
  <si>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</si>
  <si>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</si>
  <si>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</si>
  <si>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</si>
  <si>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</si>
  <si>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</si>
  <si>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</si>
  <si>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</si>
  <si>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</si>
  <si>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</si>
  <si>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</si>
  <si>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</si>
  <si>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</si>
  <si>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</si>
  <si>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</si>
  <si>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</si>
  <si>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</si>
  <si>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</si>
  <si>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</si>
  <si>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</si>
  <si>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</si>
  <si>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</si>
  <si>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</si>
  <si>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</si>
  <si>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</si>
  <si>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</si>
  <si>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</si>
  <si>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</si>
  <si>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</si>
  <si>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</si>
  <si>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</si>
  <si>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</si>
  <si>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</si>
  <si>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</si>
  <si>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JSC CARTU BANK</t>
  </si>
  <si>
    <t>Nikoloz Chkhetiani</t>
  </si>
  <si>
    <t>Nato Khaindrava</t>
  </si>
  <si>
    <t>www.cartubank.ge</t>
  </si>
  <si>
    <t xml:space="preserve">  </t>
  </si>
  <si>
    <t>Non-independent chair</t>
  </si>
  <si>
    <t>Besik Demetrashvili</t>
  </si>
  <si>
    <t>Non-independent member</t>
  </si>
  <si>
    <t>Temur Kobakhidze</t>
  </si>
  <si>
    <t>Independent member</t>
  </si>
  <si>
    <t>Zaza Verdzeuli</t>
  </si>
  <si>
    <t>Tea Jokhadze</t>
  </si>
  <si>
    <t>General Director</t>
  </si>
  <si>
    <t>Givi Lebanidze</t>
  </si>
  <si>
    <t>Financial Director</t>
  </si>
  <si>
    <t>Beka Kvaratskhelia</t>
  </si>
  <si>
    <t>Risk Director</t>
  </si>
  <si>
    <t xml:space="preserve">Zurab Gogua </t>
  </si>
  <si>
    <t>Commercial Director</t>
  </si>
  <si>
    <t>David Galuashvili</t>
  </si>
  <si>
    <t>Director of Operations</t>
  </si>
  <si>
    <t xml:space="preserve">N(N)LP INTERNATIONAL CHARITY FUND "CARTU"                                                           </t>
  </si>
  <si>
    <t xml:space="preserve">Uta Ivanishvili </t>
  </si>
  <si>
    <t>Table 9 (Capital), N39</t>
  </si>
  <si>
    <t>Table 9 (Capital), N15</t>
  </si>
  <si>
    <t>Table 9 (Capital), N37</t>
  </si>
  <si>
    <t>Table 9 (Capital), N2</t>
  </si>
  <si>
    <t>Table 9 (Capital), N5</t>
  </si>
  <si>
    <t>Table 9 (Capital), N6</t>
  </si>
  <si>
    <t>Of which common reserves</t>
  </si>
  <si>
    <t>Net Investment Securities</t>
  </si>
  <si>
    <t>6.2.1</t>
  </si>
  <si>
    <t>6.2.2</t>
  </si>
  <si>
    <t>Of which the COVID 19 reserve</t>
  </si>
  <si>
    <t xml:space="preserve"> Significant Investments Reserves</t>
  </si>
  <si>
    <t>Investments Reserves</t>
  </si>
  <si>
    <t>Including deferred tax assets</t>
  </si>
  <si>
    <t xml:space="preserve"> Significant Reserves</t>
  </si>
  <si>
    <t>Net Other Assets</t>
  </si>
  <si>
    <t>Of which offblance liabilities reserves</t>
  </si>
  <si>
    <t>Of which Regulatory Reserves</t>
  </si>
  <si>
    <t>Of which Special Funds</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</si>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</sst>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i/>
      <sz val="10"/>
      <color rgb="FFFF0000"/>
      <name val="Calibri"/>
      <family val="2"/>
      <scheme val="minor"/>
    </font>
    <font>
      <sz val="10"/>
      <color theme="1"/>
      <name val="Sylfaen"/>
      <family val="1"/>
    </font>
    <font>
      <i/>
      <sz val="10"/>
      <name val="Sylfaen"/>
      <family val="1"/>
    </font>
    <font>
      <i/>
      <sz val="10"/>
      <color theme="1"/>
      <name val="Sylfaen"/>
      <family val="1"/>
    </font>
    <font>
      <b/>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47">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3" xfId="0" applyFont="1" applyBorder="1"/>
    <xf numFmtId="193" fontId="2" fillId="36" borderId="25" xfId="7"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85" fillId="0" borderId="0" xfId="0" applyFont="1" applyAlignment="1">
      <alignment wrapText="1"/>
    </xf>
    <xf numFmtId="0" fontId="2"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5"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6"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4" xfId="0" applyNumberFormat="1" applyFont="1" applyBorder="1" applyAlignment="1">
      <alignment horizontal="center"/>
    </xf>
    <xf numFmtId="193" fontId="87" fillId="0" borderId="13" xfId="0" applyNumberFormat="1" applyFont="1" applyBorder="1" applyAlignment="1">
      <alignment vertical="center"/>
    </xf>
    <xf numFmtId="167" fontId="87" fillId="0" borderId="64" xfId="0" applyNumberFormat="1" applyFont="1" applyBorder="1" applyAlignment="1">
      <alignment horizontal="center"/>
    </xf>
    <xf numFmtId="167" fontId="91" fillId="0" borderId="0" xfId="0" applyNumberFormat="1" applyFont="1" applyAlignment="1">
      <alignment horizontal="center"/>
    </xf>
    <xf numFmtId="0" fontId="87" fillId="0" borderId="11" xfId="0" applyFont="1" applyBorder="1" applyAlignment="1">
      <alignment horizontal="right" wrapText="1"/>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7"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89" fillId="0" borderId="0" xfId="0" applyNumberFormat="1" applyFont="1" applyAlignment="1">
      <alignment horizontal="center"/>
    </xf>
    <xf numFmtId="193" fontId="84" fillId="0" borderId="17" xfId="0" applyNumberFormat="1" applyFont="1" applyBorder="1" applyAlignment="1">
      <alignment vertical="center"/>
    </xf>
    <xf numFmtId="0" fontId="87" fillId="0" borderId="12" xfId="0" applyFont="1" applyBorder="1" applyAlignment="1">
      <alignment horizontal="right" wrapText="1"/>
    </xf>
    <xf numFmtId="193" fontId="87"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8"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8"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167" fontId="84" fillId="36" borderId="25" xfId="0" applyNumberFormat="1" applyFont="1" applyFill="1" applyBorder="1"/>
    <xf numFmtId="0" fontId="84" fillId="0" borderId="74"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4" xfId="0" applyFont="1" applyFill="1" applyBorder="1" applyAlignment="1">
      <alignment horizontal="left"/>
    </xf>
    <xf numFmtId="0" fontId="99" fillId="3" borderId="85" xfId="0" applyFont="1" applyFill="1" applyBorder="1" applyAlignment="1">
      <alignment horizontal="left"/>
    </xf>
    <xf numFmtId="0" fontId="4" fillId="3" borderId="88" xfId="0" applyFont="1" applyFill="1" applyBorder="1" applyAlignment="1">
      <alignment vertical="center"/>
    </xf>
    <xf numFmtId="0" fontId="3" fillId="3" borderId="89" xfId="0" applyFont="1" applyFill="1" applyBorder="1" applyAlignment="1">
      <alignment vertical="center"/>
    </xf>
    <xf numFmtId="0" fontId="3" fillId="3" borderId="90" xfId="0" applyFont="1" applyFill="1" applyBorder="1" applyAlignment="1">
      <alignment vertical="center"/>
    </xf>
    <xf numFmtId="0" fontId="3" fillId="0" borderId="72" xfId="0" applyFont="1" applyBorder="1" applyAlignment="1">
      <alignment horizontal="center" vertical="center"/>
    </xf>
    <xf numFmtId="0" fontId="3" fillId="0" borderId="7" xfId="0" applyFont="1" applyBorder="1" applyAlignment="1">
      <alignment vertical="center"/>
    </xf>
    <xf numFmtId="0" fontId="3" fillId="0" borderId="21" xfId="0" applyFont="1" applyBorder="1" applyAlignment="1">
      <alignment horizontal="center" vertical="center"/>
    </xf>
    <xf numFmtId="0" fontId="3" fillId="0" borderId="86" xfId="0" applyFont="1" applyBorder="1" applyAlignment="1">
      <alignment vertical="center"/>
    </xf>
    <xf numFmtId="0" fontId="4" fillId="0" borderId="86"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8"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2" xfId="0" applyFont="1" applyBorder="1" applyAlignment="1">
      <alignment horizontal="center" vertical="center"/>
    </xf>
    <xf numFmtId="0" fontId="3" fillId="0" borderId="93" xfId="0" applyFont="1" applyBorder="1" applyAlignment="1">
      <alignment vertical="center"/>
    </xf>
    <xf numFmtId="169" fontId="9" fillId="37" borderId="27" xfId="20" applyBorder="1"/>
    <xf numFmtId="169" fontId="9" fillId="37" borderId="94" xfId="20" applyBorder="1"/>
    <xf numFmtId="169" fontId="9" fillId="37" borderId="28" xfId="20" applyBorder="1"/>
    <xf numFmtId="0" fontId="3" fillId="0" borderId="96" xfId="0" applyFont="1" applyBorder="1" applyAlignment="1">
      <alignment horizontal="center" vertical="center"/>
    </xf>
    <xf numFmtId="0" fontId="3" fillId="0" borderId="97" xfId="0" applyFont="1" applyBorder="1" applyAlignment="1">
      <alignment vertical="center"/>
    </xf>
    <xf numFmtId="169" fontId="9" fillId="37" borderId="33" xfId="20" applyBorder="1"/>
    <xf numFmtId="0" fontId="4" fillId="0" borderId="0" xfId="0" applyFont="1" applyAlignment="1">
      <alignment horizontal="center"/>
    </xf>
    <xf numFmtId="0" fontId="86" fillId="0" borderId="86"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6" xfId="0" applyFont="1" applyBorder="1"/>
    <xf numFmtId="0" fontId="84" fillId="0" borderId="86" xfId="0" applyFont="1" applyBorder="1" applyAlignment="1">
      <alignment horizontal="left" indent="1"/>
    </xf>
    <xf numFmtId="0" fontId="87" fillId="0" borderId="86"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6" xfId="0" applyFont="1" applyBorder="1" applyAlignment="1">
      <alignment vertical="center" wrapText="1"/>
    </xf>
    <xf numFmtId="14" fontId="2" fillId="3" borderId="86" xfId="8" quotePrefix="1" applyNumberFormat="1" applyFont="1" applyFill="1" applyBorder="1" applyAlignment="1" applyProtection="1">
      <alignment horizontal="left"/>
      <protection locked="0"/>
    </xf>
    <xf numFmtId="3" fontId="103" fillId="36" borderId="25" xfId="0" applyNumberFormat="1" applyFont="1" applyFill="1" applyBorder="1" applyAlignment="1">
      <alignment vertical="center" wrapText="1"/>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4" xfId="20964" applyFont="1" applyFill="1" applyBorder="1">
      <alignment vertical="center"/>
    </xf>
    <xf numFmtId="0" fontId="45" fillId="77" borderId="105" xfId="20964" applyFont="1" applyFill="1" applyBorder="1">
      <alignment vertical="center"/>
    </xf>
    <xf numFmtId="0" fontId="45" fillId="77" borderId="102" xfId="20964" applyFont="1" applyFill="1" applyBorder="1">
      <alignment vertical="center"/>
    </xf>
    <xf numFmtId="0" fontId="105" fillId="70" borderId="101" xfId="20964" applyFont="1" applyFill="1" applyBorder="1" applyAlignment="1">
      <alignment horizontal="center" vertical="center"/>
    </xf>
    <xf numFmtId="0" fontId="105" fillId="70" borderId="102" xfId="20964" applyFont="1" applyFill="1" applyBorder="1" applyAlignment="1">
      <alignment horizontal="left" vertical="center" wrapText="1"/>
    </xf>
    <xf numFmtId="164" fontId="105" fillId="0" borderId="103" xfId="7" applyNumberFormat="1" applyFont="1" applyFill="1" applyBorder="1" applyAlignment="1" applyProtection="1">
      <alignment horizontal="right" vertical="center"/>
      <protection locked="0"/>
    </xf>
    <xf numFmtId="0" fontId="104" fillId="78" borderId="103" xfId="20964" applyFont="1" applyFill="1" applyBorder="1" applyAlignment="1">
      <alignment horizontal="center" vertical="center"/>
    </xf>
    <xf numFmtId="0" fontId="104" fillId="78" borderId="105" xfId="20964" applyFont="1" applyFill="1" applyBorder="1" applyAlignment="1">
      <alignment vertical="top" wrapText="1"/>
    </xf>
    <xf numFmtId="164" fontId="45" fillId="77" borderId="102" xfId="7" applyNumberFormat="1" applyFont="1" applyFill="1" applyBorder="1" applyAlignment="1">
      <alignment horizontal="right" vertical="center"/>
    </xf>
    <xf numFmtId="0" fontId="106" fillId="70" borderId="101" xfId="20964" applyFont="1" applyFill="1" applyBorder="1" applyAlignment="1">
      <alignment horizontal="center" vertical="center"/>
    </xf>
    <xf numFmtId="0" fontId="105" fillId="70" borderId="105" xfId="20964" applyFont="1" applyFill="1" applyBorder="1" applyAlignment="1">
      <alignment vertical="center" wrapText="1"/>
    </xf>
    <xf numFmtId="0" fontId="105" fillId="70" borderId="102" xfId="20964" applyFont="1" applyFill="1" applyBorder="1" applyAlignment="1">
      <alignment horizontal="left" vertical="center"/>
    </xf>
    <xf numFmtId="0" fontId="106" fillId="3" borderId="101" xfId="20964" applyFont="1" applyFill="1" applyBorder="1" applyAlignment="1">
      <alignment horizontal="center" vertical="center"/>
    </xf>
    <xf numFmtId="0" fontId="105" fillId="3" borderId="102" xfId="20964" applyFont="1" applyFill="1" applyBorder="1" applyAlignment="1">
      <alignment horizontal="left" vertical="center"/>
    </xf>
    <xf numFmtId="0" fontId="106" fillId="0" borderId="101" xfId="20964" applyFont="1" applyBorder="1" applyAlignment="1">
      <alignment horizontal="center" vertical="center"/>
    </xf>
    <xf numFmtId="0" fontId="105" fillId="0" borderId="102" xfId="20964" applyFont="1" applyBorder="1" applyAlignment="1">
      <alignment horizontal="left" vertical="center"/>
    </xf>
    <xf numFmtId="0" fontId="107" fillId="78" borderId="103" xfId="20964" applyFont="1" applyFill="1" applyBorder="1" applyAlignment="1">
      <alignment horizontal="center" vertical="center"/>
    </xf>
    <xf numFmtId="0" fontId="104" fillId="78" borderId="105" xfId="20964" applyFont="1" applyFill="1" applyBorder="1">
      <alignment vertical="center"/>
    </xf>
    <xf numFmtId="0" fontId="104" fillId="77" borderId="104" xfId="20964" applyFont="1" applyFill="1" applyBorder="1">
      <alignment vertical="center"/>
    </xf>
    <xf numFmtId="0" fontId="104" fillId="77" borderId="105" xfId="20964" applyFont="1" applyFill="1" applyBorder="1">
      <alignment vertical="center"/>
    </xf>
    <xf numFmtId="0" fontId="109" fillId="3" borderId="101" xfId="20964" applyFont="1" applyFill="1" applyBorder="1" applyAlignment="1">
      <alignment horizontal="center" vertical="center"/>
    </xf>
    <xf numFmtId="0" fontId="110" fillId="78" borderId="103" xfId="20964" applyFont="1" applyFill="1" applyBorder="1" applyAlignment="1">
      <alignment horizontal="center" vertical="center"/>
    </xf>
    <xf numFmtId="0" fontId="45" fillId="78" borderId="105" xfId="20964" applyFont="1" applyFill="1" applyBorder="1">
      <alignment vertical="center"/>
    </xf>
    <xf numFmtId="0" fontId="109" fillId="70" borderId="101" xfId="20964" applyFont="1" applyFill="1" applyBorder="1" applyAlignment="1">
      <alignment horizontal="center" vertical="center"/>
    </xf>
    <xf numFmtId="164" fontId="105" fillId="3" borderId="103" xfId="7" applyNumberFormat="1" applyFont="1" applyFill="1" applyBorder="1" applyAlignment="1" applyProtection="1">
      <alignment horizontal="right" vertical="center"/>
      <protection locked="0"/>
    </xf>
    <xf numFmtId="0" fontId="110" fillId="3" borderId="103" xfId="20964" applyFont="1" applyFill="1" applyBorder="1" applyAlignment="1">
      <alignment horizontal="center" vertical="center"/>
    </xf>
    <xf numFmtId="0" fontId="45" fillId="3" borderId="105" xfId="20964" applyFont="1" applyFill="1" applyBorder="1">
      <alignment vertical="center"/>
    </xf>
    <xf numFmtId="0" fontId="106"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0" fillId="0" borderId="103" xfId="0" applyFont="1" applyBorder="1" applyAlignment="1">
      <alignment horizontal="left" vertical="center" wrapText="1"/>
    </xf>
    <xf numFmtId="0" fontId="4" fillId="36" borderId="103" xfId="0" applyFont="1" applyFill="1" applyBorder="1" applyAlignment="1">
      <alignment horizontal="left" vertical="center" wrapText="1"/>
    </xf>
    <xf numFmtId="0" fontId="3" fillId="0" borderId="103" xfId="0" applyFont="1" applyBorder="1" applyAlignment="1">
      <alignment horizontal="left" vertical="center" wrapText="1"/>
    </xf>
    <xf numFmtId="0" fontId="4" fillId="36" borderId="88" xfId="0" applyFont="1" applyFill="1" applyBorder="1" applyAlignment="1">
      <alignment vertical="center" wrapText="1"/>
    </xf>
    <xf numFmtId="0" fontId="4" fillId="36" borderId="102" xfId="0" applyFont="1" applyFill="1" applyBorder="1" applyAlignment="1">
      <alignment vertical="center" wrapText="1"/>
    </xf>
    <xf numFmtId="0" fontId="4" fillId="36" borderId="75" xfId="0" applyFont="1" applyFill="1" applyBorder="1" applyAlignment="1">
      <alignment vertical="center" wrapText="1"/>
    </xf>
    <xf numFmtId="0" fontId="4" fillId="36" borderId="32"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0"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81" xfId="0" applyFont="1" applyFill="1" applyBorder="1" applyAlignment="1">
      <alignment horizontal="center" wrapText="1"/>
    </xf>
    <xf numFmtId="0" fontId="3" fillId="0" borderId="103" xfId="0" applyFont="1" applyBorder="1" applyAlignment="1">
      <alignment horizontal="center"/>
    </xf>
    <xf numFmtId="0" fontId="3" fillId="3" borderId="68"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0" xfId="0" applyFont="1" applyFill="1" applyBorder="1" applyAlignment="1">
      <alignment horizontal="center" vertical="center" wrapText="1"/>
    </xf>
    <xf numFmtId="0" fontId="3" fillId="0" borderId="21" xfId="0" applyFont="1" applyBorder="1"/>
    <xf numFmtId="0" fontId="3" fillId="0" borderId="103" xfId="0" applyFont="1" applyBorder="1" applyAlignment="1">
      <alignment wrapText="1"/>
    </xf>
    <xf numFmtId="164" fontId="3" fillId="0" borderId="87" xfId="7" applyNumberFormat="1" applyFont="1" applyBorder="1"/>
    <xf numFmtId="0" fontId="99" fillId="0" borderId="103" xfId="0" applyFont="1" applyBorder="1" applyAlignment="1">
      <alignment horizontal="left" wrapText="1" indent="2"/>
    </xf>
    <xf numFmtId="0" fontId="4" fillId="0" borderId="21" xfId="0" applyFont="1" applyBorder="1"/>
    <xf numFmtId="0" fontId="4" fillId="0" borderId="103" xfId="0" applyFont="1" applyBorder="1" applyAlignment="1">
      <alignment wrapText="1"/>
    </xf>
    <xf numFmtId="164" fontId="4" fillId="0" borderId="87" xfId="7" applyNumberFormat="1" applyFont="1" applyBorder="1"/>
    <xf numFmtId="0" fontId="111" fillId="3" borderId="68"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0" xfId="7" applyNumberFormat="1" applyFont="1" applyFill="1" applyBorder="1"/>
    <xf numFmtId="0" fontId="99" fillId="0" borderId="103" xfId="0" applyFont="1" applyBorder="1" applyAlignment="1">
      <alignment horizontal="left" wrapText="1" indent="4"/>
    </xf>
    <xf numFmtId="0" fontId="3" fillId="3" borderId="0" xfId="0" applyFont="1" applyFill="1" applyAlignment="1">
      <alignment wrapText="1"/>
    </xf>
    <xf numFmtId="0" fontId="3" fillId="3" borderId="100"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2" xfId="0" applyFont="1" applyFill="1" applyBorder="1" applyAlignment="1">
      <alignment horizontal="right" vertical="center"/>
    </xf>
    <xf numFmtId="0" fontId="2" fillId="0" borderId="101" xfId="0" applyFont="1" applyBorder="1" applyAlignment="1">
      <alignment vertical="center" wrapText="1"/>
    </xf>
    <xf numFmtId="0" fontId="112" fillId="0" borderId="0" xfId="11" applyFont="1"/>
    <xf numFmtId="0" fontId="114" fillId="0" borderId="0" xfId="11" applyFont="1"/>
    <xf numFmtId="0" fontId="117" fillId="0" borderId="118" xfId="13" applyFont="1" applyBorder="1" applyAlignment="1" applyProtection="1">
      <alignment horizontal="left" vertical="center" wrapText="1"/>
      <protection locked="0"/>
    </xf>
    <xf numFmtId="49" fontId="117" fillId="0" borderId="118" xfId="5" applyNumberFormat="1" applyFont="1" applyBorder="1" applyAlignment="1" applyProtection="1">
      <alignment horizontal="right" vertical="center"/>
      <protection locked="0"/>
    </xf>
    <xf numFmtId="49" fontId="118" fillId="0" borderId="118" xfId="5" applyNumberFormat="1" applyFont="1" applyBorder="1" applyAlignment="1" applyProtection="1">
      <alignment horizontal="right" vertical="center"/>
      <protection locked="0"/>
    </xf>
    <xf numFmtId="0" fontId="113" fillId="0" borderId="118" xfId="0" applyFont="1" applyBorder="1"/>
    <xf numFmtId="49" fontId="117" fillId="0" borderId="118" xfId="5" applyNumberFormat="1" applyFont="1" applyBorder="1" applyAlignment="1" applyProtection="1">
      <alignment horizontal="right" vertical="center" wrapText="1"/>
      <protection locked="0"/>
    </xf>
    <xf numFmtId="49" fontId="118" fillId="0" borderId="118" xfId="5" applyNumberFormat="1" applyFont="1" applyBorder="1" applyAlignment="1" applyProtection="1">
      <alignment horizontal="right" vertical="center" wrapText="1"/>
      <protection locked="0"/>
    </xf>
    <xf numFmtId="0" fontId="113" fillId="0" borderId="0" xfId="0" applyFont="1"/>
    <xf numFmtId="0" fontId="112" fillId="0" borderId="118" xfId="0" applyFont="1" applyBorder="1" applyAlignment="1">
      <alignment horizontal="left" vertical="center" wrapText="1"/>
    </xf>
    <xf numFmtId="0" fontId="116" fillId="0" borderId="118" xfId="0" applyFont="1" applyBorder="1"/>
    <xf numFmtId="0" fontId="115" fillId="0" borderId="118" xfId="0" applyFont="1" applyBorder="1" applyAlignment="1">
      <alignment horizontal="left" indent="1"/>
    </xf>
    <xf numFmtId="0" fontId="115" fillId="0" borderId="118" xfId="0" applyFont="1" applyBorder="1" applyAlignment="1">
      <alignment horizontal="left" wrapText="1" indent="1"/>
    </xf>
    <xf numFmtId="0" fontId="112" fillId="0" borderId="118" xfId="0" applyFont="1" applyBorder="1" applyAlignment="1">
      <alignment horizontal="left" indent="1"/>
    </xf>
    <xf numFmtId="0" fontId="112" fillId="0" borderId="118" xfId="0" applyFont="1" applyBorder="1" applyAlignment="1">
      <alignment horizontal="left" wrapText="1" indent="2"/>
    </xf>
    <xf numFmtId="0" fontId="115" fillId="0" borderId="118" xfId="0" applyFont="1" applyBorder="1" applyAlignment="1">
      <alignment horizontal="left" vertical="center" indent="1"/>
    </xf>
    <xf numFmtId="0" fontId="113" fillId="0" borderId="118" xfId="0" applyFont="1" applyBorder="1" applyAlignment="1">
      <alignment horizontal="left" wrapText="1"/>
    </xf>
    <xf numFmtId="0" fontId="113" fillId="0" borderId="118" xfId="0" applyFont="1" applyBorder="1" applyAlignment="1">
      <alignment horizontal="left" wrapText="1" indent="2"/>
    </xf>
    <xf numFmtId="49" fontId="113" fillId="0" borderId="118" xfId="0" applyNumberFormat="1" applyFont="1" applyBorder="1" applyAlignment="1">
      <alignment horizontal="left" indent="3"/>
    </xf>
    <xf numFmtId="49" fontId="113" fillId="0" borderId="118" xfId="0" applyNumberFormat="1" applyFont="1" applyBorder="1" applyAlignment="1">
      <alignment horizontal="left" indent="1"/>
    </xf>
    <xf numFmtId="49" fontId="113" fillId="0" borderId="118" xfId="0" applyNumberFormat="1" applyFont="1" applyBorder="1" applyAlignment="1">
      <alignment horizontal="left" vertical="top" wrapText="1" indent="2"/>
    </xf>
    <xf numFmtId="49" fontId="113" fillId="0" borderId="118" xfId="0" applyNumberFormat="1" applyFont="1" applyBorder="1" applyAlignment="1">
      <alignment horizontal="left" wrapText="1" indent="3"/>
    </xf>
    <xf numFmtId="49" fontId="113" fillId="0" borderId="118" xfId="0" applyNumberFormat="1" applyFont="1" applyBorder="1" applyAlignment="1">
      <alignment horizontal="left" wrapText="1" indent="2"/>
    </xf>
    <xf numFmtId="0" fontId="113" fillId="0" borderId="118" xfId="0" applyFont="1" applyBorder="1" applyAlignment="1">
      <alignment horizontal="left" wrapText="1" indent="1"/>
    </xf>
    <xf numFmtId="49" fontId="113" fillId="0" borderId="118" xfId="0" applyNumberFormat="1" applyFont="1" applyBorder="1" applyAlignment="1">
      <alignment horizontal="left" wrapText="1" indent="1"/>
    </xf>
    <xf numFmtId="0" fontId="115" fillId="0" borderId="74" xfId="0" applyFont="1" applyBorder="1" applyAlignment="1">
      <alignment horizontal="left" vertical="center" wrapText="1"/>
    </xf>
    <xf numFmtId="0" fontId="113" fillId="0" borderId="119" xfId="0" applyFont="1" applyBorder="1" applyAlignment="1">
      <alignment horizontal="center" vertical="center" wrapText="1"/>
    </xf>
    <xf numFmtId="0" fontId="115" fillId="0" borderId="118" xfId="0" applyFont="1" applyBorder="1" applyAlignment="1">
      <alignment horizontal="left" vertical="center" wrapText="1"/>
    </xf>
    <xf numFmtId="0" fontId="113" fillId="0" borderId="118" xfId="0" applyFont="1" applyBorder="1" applyAlignment="1">
      <alignment horizontal="left" indent="1"/>
    </xf>
    <xf numFmtId="0" fontId="6" fillId="0" borderId="118" xfId="17" applyBorder="1" applyAlignment="1" applyProtection="1"/>
    <xf numFmtId="0" fontId="116" fillId="0" borderId="118"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0" fontId="119" fillId="0" borderId="118"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18" xfId="0" applyFont="1" applyBorder="1" applyAlignment="1">
      <alignment horizontal="center" vertical="center"/>
    </xf>
    <xf numFmtId="0" fontId="113" fillId="0" borderId="118" xfId="0" applyFont="1" applyBorder="1" applyAlignment="1">
      <alignment horizontal="center" vertical="center" wrapText="1"/>
    </xf>
    <xf numFmtId="0" fontId="116" fillId="0" borderId="0" xfId="0" applyFont="1"/>
    <xf numFmtId="0" fontId="113" fillId="0" borderId="118" xfId="0" applyFont="1" applyBorder="1" applyAlignment="1">
      <alignment wrapText="1"/>
    </xf>
    <xf numFmtId="0" fontId="113" fillId="0" borderId="118"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18" xfId="0" applyNumberFormat="1" applyFont="1" applyBorder="1" applyAlignment="1">
      <alignment horizontal="center" vertical="center" wrapText="1"/>
    </xf>
    <xf numFmtId="0" fontId="113" fillId="0" borderId="118" xfId="0" applyFont="1" applyBorder="1" applyAlignment="1">
      <alignment horizontal="center"/>
    </xf>
    <xf numFmtId="0" fontId="113" fillId="0" borderId="7" xfId="0" applyFont="1" applyBorder="1"/>
    <xf numFmtId="0" fontId="113" fillId="0" borderId="118"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18" xfId="0" applyFont="1" applyBorder="1" applyAlignment="1">
      <alignment horizontal="center" vertical="center" wrapText="1"/>
    </xf>
    <xf numFmtId="0" fontId="85" fillId="0" borderId="118" xfId="0" applyFont="1" applyBorder="1"/>
    <xf numFmtId="193" fontId="3" fillId="0" borderId="118" xfId="0" applyNumberFormat="1" applyFont="1" applyBorder="1" applyAlignment="1" applyProtection="1">
      <alignment vertical="center" wrapText="1"/>
      <protection locked="0"/>
    </xf>
    <xf numFmtId="193" fontId="3" fillId="0" borderId="87" xfId="0" applyNumberFormat="1" applyFont="1" applyBorder="1" applyAlignment="1" applyProtection="1">
      <alignment vertical="center" wrapText="1"/>
      <protection locked="0"/>
    </xf>
    <xf numFmtId="169" fontId="9" fillId="37" borderId="0" xfId="20"/>
    <xf numFmtId="169" fontId="9" fillId="37" borderId="100" xfId="20" applyBorder="1"/>
    <xf numFmtId="10" fontId="3" fillId="0" borderId="118" xfId="20962" applyNumberFormat="1" applyFont="1" applyBorder="1" applyAlignment="1" applyProtection="1">
      <alignment vertical="center" wrapText="1"/>
      <protection locked="0"/>
    </xf>
    <xf numFmtId="10" fontId="3" fillId="0" borderId="87" xfId="20962" applyNumberFormat="1" applyFont="1" applyBorder="1" applyAlignment="1" applyProtection="1">
      <alignment vertical="center" wrapText="1"/>
      <protection locked="0"/>
    </xf>
    <xf numFmtId="10" fontId="3" fillId="0" borderId="118" xfId="20962" applyNumberFormat="1" applyFont="1" applyFill="1" applyBorder="1" applyAlignment="1" applyProtection="1">
      <alignment vertical="center" wrapText="1"/>
      <protection locked="0"/>
    </xf>
    <xf numFmtId="10" fontId="3" fillId="0" borderId="87" xfId="20962" applyNumberFormat="1" applyFont="1" applyFill="1" applyBorder="1" applyAlignment="1" applyProtection="1">
      <alignment vertical="center" wrapText="1"/>
      <protection locked="0"/>
    </xf>
    <xf numFmtId="10" fontId="122" fillId="2" borderId="87" xfId="20962" applyNumberFormat="1" applyFont="1" applyFill="1" applyBorder="1" applyAlignment="1" applyProtection="1">
      <alignment vertical="center"/>
      <protection locked="0"/>
    </xf>
    <xf numFmtId="193" fontId="94" fillId="2" borderId="118" xfId="0" applyNumberFormat="1" applyFont="1" applyFill="1" applyBorder="1" applyAlignment="1" applyProtection="1">
      <alignment vertical="center"/>
      <protection locked="0"/>
    </xf>
    <xf numFmtId="193" fontId="94" fillId="2" borderId="87" xfId="0" applyNumberFormat="1" applyFont="1" applyFill="1" applyBorder="1" applyAlignment="1" applyProtection="1">
      <alignment vertical="center"/>
      <protection locked="0"/>
    </xf>
    <xf numFmtId="193" fontId="122" fillId="2" borderId="118" xfId="0" applyNumberFormat="1" applyFont="1" applyFill="1" applyBorder="1" applyAlignment="1" applyProtection="1">
      <alignment vertical="center"/>
      <protection locked="0"/>
    </xf>
    <xf numFmtId="193" fontId="122" fillId="2" borderId="87" xfId="0" applyNumberFormat="1" applyFont="1" applyFill="1" applyBorder="1" applyAlignment="1" applyProtection="1">
      <alignment vertical="center"/>
      <protection locked="0"/>
    </xf>
    <xf numFmtId="9" fontId="122" fillId="2" borderId="25" xfId="20962" applyFont="1" applyFill="1" applyBorder="1" applyAlignment="1" applyProtection="1">
      <alignment vertical="center"/>
      <protection locked="0"/>
    </xf>
    <xf numFmtId="9" fontId="122" fillId="2" borderId="26" xfId="20962" applyFont="1" applyFill="1" applyBorder="1" applyAlignment="1" applyProtection="1">
      <alignment vertical="center"/>
      <protection locked="0"/>
    </xf>
    <xf numFmtId="193" fontId="94" fillId="0" borderId="118" xfId="0" applyNumberFormat="1" applyFont="1" applyBorder="1" applyAlignment="1" applyProtection="1">
      <alignment vertical="center"/>
      <protection locked="0"/>
    </xf>
    <xf numFmtId="193" fontId="94" fillId="0" borderId="87" xfId="0" applyNumberFormat="1" applyFont="1" applyBorder="1" applyAlignment="1" applyProtection="1">
      <alignment vertical="center"/>
      <protection locked="0"/>
    </xf>
    <xf numFmtId="193" fontId="122" fillId="0" borderId="118" xfId="0" applyNumberFormat="1" applyFont="1" applyBorder="1" applyAlignment="1" applyProtection="1">
      <alignment vertical="center"/>
      <protection locked="0"/>
    </xf>
    <xf numFmtId="193" fontId="122" fillId="0" borderId="87" xfId="0" applyNumberFormat="1" applyFont="1" applyBorder="1" applyAlignment="1" applyProtection="1">
      <alignment vertical="center"/>
      <protection locked="0"/>
    </xf>
    <xf numFmtId="9" fontId="122" fillId="0" borderId="25" xfId="20962" applyFont="1" applyFill="1" applyBorder="1" applyAlignment="1" applyProtection="1">
      <alignment vertical="center"/>
      <protection locked="0"/>
    </xf>
    <xf numFmtId="9" fontId="122" fillId="0" borderId="26" xfId="20962" applyFont="1" applyFill="1" applyBorder="1" applyAlignment="1" applyProtection="1">
      <alignment vertical="center"/>
      <protection locked="0"/>
    </xf>
    <xf numFmtId="193" fontId="94" fillId="0" borderId="118" xfId="7" applyNumberFormat="1" applyFont="1" applyFill="1" applyBorder="1" applyAlignment="1" applyProtection="1">
      <alignment horizontal="right"/>
    </xf>
    <xf numFmtId="193" fontId="94" fillId="36" borderId="118" xfId="7" applyNumberFormat="1" applyFont="1" applyFill="1" applyBorder="1" applyAlignment="1" applyProtection="1">
      <alignment horizontal="right"/>
    </xf>
    <xf numFmtId="193" fontId="94" fillId="0" borderId="122" xfId="0" applyNumberFormat="1" applyFont="1" applyBorder="1" applyAlignment="1">
      <alignment horizontal="right"/>
    </xf>
    <xf numFmtId="193" fontId="94" fillId="0" borderId="118" xfId="0" applyNumberFormat="1" applyFont="1" applyBorder="1" applyAlignment="1">
      <alignment horizontal="right"/>
    </xf>
    <xf numFmtId="193" fontId="2" fillId="36" borderId="87" xfId="0" applyNumberFormat="1" applyFont="1" applyFill="1" applyBorder="1" applyAlignment="1">
      <alignment horizontal="right"/>
    </xf>
    <xf numFmtId="193" fontId="94" fillId="0" borderId="118" xfId="7" applyNumberFormat="1" applyFont="1" applyFill="1" applyBorder="1" applyAlignment="1" applyProtection="1">
      <alignment horizontal="right"/>
      <protection locked="0"/>
    </xf>
    <xf numFmtId="193" fontId="94" fillId="0" borderId="122" xfId="0" applyNumberFormat="1" applyFont="1" applyBorder="1" applyAlignment="1" applyProtection="1">
      <alignment horizontal="right"/>
      <protection locked="0"/>
    </xf>
    <xf numFmtId="193" fontId="94" fillId="0" borderId="118" xfId="0" applyNumberFormat="1" applyFont="1" applyBorder="1" applyAlignment="1" applyProtection="1">
      <alignment horizontal="right"/>
      <protection locked="0"/>
    </xf>
    <xf numFmtId="193" fontId="2" fillId="0" borderId="87" xfId="0" applyNumberFormat="1" applyFont="1" applyBorder="1" applyAlignment="1">
      <alignment horizontal="right"/>
    </xf>
    <xf numFmtId="193" fontId="2" fillId="36" borderId="26" xfId="0" applyNumberFormat="1" applyFont="1" applyFill="1" applyBorder="1" applyAlignment="1">
      <alignment horizontal="right"/>
    </xf>
    <xf numFmtId="0" fontId="2" fillId="0" borderId="120" xfId="0" applyFont="1" applyBorder="1" applyAlignment="1">
      <alignment wrapText="1"/>
    </xf>
    <xf numFmtId="0" fontId="84" fillId="0" borderId="90" xfId="0" applyFont="1" applyBorder="1"/>
    <xf numFmtId="0" fontId="2" fillId="0" borderId="90" xfId="0" applyFont="1" applyBorder="1"/>
    <xf numFmtId="9" fontId="84" fillId="0" borderId="90" xfId="20962" applyFont="1" applyBorder="1" applyAlignment="1"/>
    <xf numFmtId="167" fontId="3" fillId="0" borderId="118" xfId="0" applyNumberFormat="1" applyFont="1" applyBorder="1" applyAlignment="1">
      <alignment horizontal="center" vertical="center"/>
    </xf>
    <xf numFmtId="167" fontId="3" fillId="0" borderId="87" xfId="0" applyNumberFormat="1" applyFont="1" applyBorder="1" applyAlignment="1">
      <alignment horizontal="center" vertical="center"/>
    </xf>
    <xf numFmtId="167" fontId="99" fillId="0" borderId="118" xfId="0" applyNumberFormat="1" applyFont="1" applyBorder="1" applyAlignment="1">
      <alignment horizontal="center" vertical="center"/>
    </xf>
    <xf numFmtId="167" fontId="125" fillId="0" borderId="118" xfId="0" applyNumberFormat="1" applyFont="1" applyBorder="1" applyAlignment="1">
      <alignment horizontal="center" vertical="center"/>
    </xf>
    <xf numFmtId="167" fontId="7" fillId="0" borderId="118" xfId="0" applyNumberFormat="1" applyFont="1" applyBorder="1" applyAlignment="1">
      <alignment horizontal="center" vertical="center"/>
    </xf>
    <xf numFmtId="167" fontId="7" fillId="0" borderId="87" xfId="0" applyNumberFormat="1" applyFont="1" applyBorder="1" applyAlignment="1">
      <alignment horizontal="center" vertical="center"/>
    </xf>
    <xf numFmtId="193" fontId="0" fillId="0" borderId="87" xfId="0" applyNumberFormat="1" applyBorder="1"/>
    <xf numFmtId="193" fontId="0" fillId="0" borderId="87" xfId="0" applyNumberFormat="1" applyBorder="1" applyAlignment="1">
      <alignment wrapText="1"/>
    </xf>
    <xf numFmtId="193" fontId="96" fillId="3" borderId="87" xfId="2" applyNumberFormat="1" applyFont="1" applyFill="1" applyBorder="1" applyAlignment="1" applyProtection="1">
      <alignment vertical="top"/>
      <protection locked="0"/>
    </xf>
    <xf numFmtId="193" fontId="96" fillId="3" borderId="87" xfId="2" applyNumberFormat="1" applyFont="1" applyFill="1" applyBorder="1" applyAlignment="1" applyProtection="1">
      <alignment vertical="top" wrapText="1"/>
      <protection locked="0"/>
    </xf>
    <xf numFmtId="10" fontId="96" fillId="0" borderId="118" xfId="20962" applyNumberFormat="1" applyFont="1" applyFill="1" applyBorder="1" applyAlignment="1">
      <alignment horizontal="center" vertical="center" wrapText="1"/>
    </xf>
    <xf numFmtId="164" fontId="3" fillId="0" borderId="87" xfId="7" applyNumberFormat="1" applyFont="1" applyFill="1" applyBorder="1" applyAlignment="1">
      <alignment horizontal="right" vertical="center" wrapText="1"/>
    </xf>
    <xf numFmtId="10" fontId="3" fillId="0" borderId="118" xfId="20962" applyNumberFormat="1" applyFont="1" applyFill="1" applyBorder="1" applyAlignment="1">
      <alignment horizontal="center" vertical="center" wrapText="1"/>
    </xf>
    <xf numFmtId="10" fontId="4" fillId="36" borderId="118" xfId="0" applyNumberFormat="1" applyFont="1" applyFill="1" applyBorder="1" applyAlignment="1">
      <alignment horizontal="center" vertical="center" wrapText="1"/>
    </xf>
    <xf numFmtId="164" fontId="4" fillId="36" borderId="87" xfId="7" applyNumberFormat="1" applyFont="1" applyFill="1" applyBorder="1" applyAlignment="1">
      <alignment horizontal="left" vertical="center" wrapText="1"/>
    </xf>
    <xf numFmtId="10" fontId="100" fillId="0" borderId="118" xfId="20962" applyNumberFormat="1" applyFont="1" applyFill="1" applyBorder="1" applyAlignment="1">
      <alignment horizontal="center" vertical="center" wrapText="1"/>
    </xf>
    <xf numFmtId="10" fontId="4" fillId="36" borderId="118" xfId="20962" applyNumberFormat="1" applyFont="1" applyFill="1" applyBorder="1" applyAlignment="1">
      <alignment horizontal="center" vertical="center" wrapText="1"/>
    </xf>
    <xf numFmtId="164" fontId="4" fillId="36" borderId="87" xfId="7"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center" vertical="center"/>
    </xf>
    <xf numFmtId="164" fontId="3" fillId="0" borderId="26" xfId="7" applyNumberFormat="1" applyFont="1" applyFill="1" applyBorder="1" applyAlignment="1">
      <alignment horizontal="right" vertical="center" wrapText="1"/>
    </xf>
    <xf numFmtId="193" fontId="126" fillId="0" borderId="34" xfId="0" applyNumberFormat="1" applyFont="1" applyBorder="1" applyAlignment="1">
      <alignment vertical="center"/>
    </xf>
    <xf numFmtId="193" fontId="126" fillId="0" borderId="13" xfId="0" applyNumberFormat="1" applyFont="1" applyBorder="1" applyAlignment="1">
      <alignment vertical="center"/>
    </xf>
    <xf numFmtId="193" fontId="94" fillId="0" borderId="34" xfId="0" applyNumberFormat="1" applyFont="1" applyBorder="1" applyAlignment="1">
      <alignment vertical="center"/>
    </xf>
    <xf numFmtId="167" fontId="127" fillId="76" borderId="64" xfId="0" applyNumberFormat="1" applyFont="1" applyFill="1" applyBorder="1" applyAlignment="1">
      <alignment horizontal="center"/>
    </xf>
    <xf numFmtId="193" fontId="128" fillId="0" borderId="13" xfId="0" applyNumberFormat="1" applyFont="1" applyBorder="1" applyAlignment="1">
      <alignment vertical="center"/>
    </xf>
    <xf numFmtId="193" fontId="126" fillId="36" borderId="13" xfId="0" applyNumberFormat="1" applyFont="1" applyFill="1" applyBorder="1" applyAlignment="1">
      <alignment vertical="center"/>
    </xf>
    <xf numFmtId="167" fontId="126" fillId="0" borderId="64" xfId="0" applyNumberFormat="1" applyFont="1" applyBorder="1" applyAlignment="1">
      <alignment horizontal="center"/>
    </xf>
    <xf numFmtId="167" fontId="46" fillId="76" borderId="67" xfId="0" applyNumberFormat="1" applyFont="1" applyFill="1" applyBorder="1" applyAlignment="1">
      <alignment horizontal="center"/>
    </xf>
    <xf numFmtId="0" fontId="84" fillId="0" borderId="11" xfId="0" applyFont="1" applyBorder="1" applyAlignment="1">
      <alignment horizontal="left" wrapText="1" indent="2"/>
    </xf>
    <xf numFmtId="0" fontId="87" fillId="0" borderId="11" xfId="0" applyFont="1" applyBorder="1" applyAlignment="1">
      <alignment horizontal="left" wrapText="1" indent="3"/>
    </xf>
    <xf numFmtId="0" fontId="84" fillId="0" borderId="92" xfId="0" applyFont="1" applyBorder="1" applyAlignment="1">
      <alignment horizontal="center"/>
    </xf>
    <xf numFmtId="0" fontId="84" fillId="0" borderId="118" xfId="0" applyFont="1" applyBorder="1" applyAlignment="1">
      <alignment horizontal="center"/>
    </xf>
    <xf numFmtId="0" fontId="84" fillId="0" borderId="118" xfId="0" applyFont="1" applyBorder="1" applyAlignment="1">
      <alignment wrapText="1"/>
    </xf>
    <xf numFmtId="0" fontId="84" fillId="0" borderId="118" xfId="0" applyFont="1" applyBorder="1" applyAlignment="1">
      <alignment horizontal="right" wrapText="1"/>
    </xf>
    <xf numFmtId="0" fontId="84" fillId="0" borderId="12" xfId="0" applyFont="1" applyBorder="1" applyAlignment="1">
      <alignment horizontal="right" wrapText="1" indent="3"/>
    </xf>
    <xf numFmtId="0" fontId="84" fillId="0" borderId="12" xfId="0" applyFont="1" applyBorder="1" applyAlignment="1">
      <alignment horizontal="left" wrapText="1" indent="2"/>
    </xf>
    <xf numFmtId="193" fontId="3" fillId="0" borderId="118" xfId="0" applyNumberFormat="1" applyFont="1" applyBorder="1"/>
    <xf numFmtId="193" fontId="3" fillId="0" borderId="120" xfId="0" applyNumberFormat="1" applyFont="1" applyBorder="1"/>
    <xf numFmtId="167" fontId="84" fillId="0" borderId="118" xfId="0" applyNumberFormat="1" applyFont="1" applyBorder="1"/>
    <xf numFmtId="193" fontId="3" fillId="0" borderId="87" xfId="0" applyNumberFormat="1" applyFont="1" applyBorder="1"/>
    <xf numFmtId="193" fontId="3" fillId="0" borderId="90" xfId="0" applyNumberFormat="1" applyFont="1" applyBorder="1" applyAlignment="1">
      <alignment wrapText="1"/>
    </xf>
    <xf numFmtId="193" fontId="3" fillId="0" borderId="90" xfId="0" applyNumberFormat="1" applyFont="1" applyBorder="1"/>
    <xf numFmtId="193" fontId="84" fillId="36" borderId="56" xfId="0" applyNumberFormat="1" applyFont="1" applyFill="1" applyBorder="1"/>
    <xf numFmtId="193" fontId="3" fillId="0" borderId="21" xfId="0" applyNumberFormat="1" applyFont="1" applyBorder="1"/>
    <xf numFmtId="9" fontId="3" fillId="0" borderId="87" xfId="20962" applyFont="1" applyBorder="1"/>
    <xf numFmtId="14" fontId="84" fillId="0" borderId="0" xfId="0" applyNumberFormat="1" applyFont="1" applyAlignment="1">
      <alignment horizontal="right"/>
    </xf>
    <xf numFmtId="164" fontId="3" fillId="0" borderId="118"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87" xfId="7" applyNumberFormat="1" applyFont="1" applyFill="1" applyBorder="1" applyAlignment="1">
      <alignment vertical="center"/>
    </xf>
    <xf numFmtId="0" fontId="3" fillId="3" borderId="121" xfId="0" applyFont="1" applyFill="1" applyBorder="1" applyAlignment="1">
      <alignment vertical="center"/>
    </xf>
    <xf numFmtId="164" fontId="4" fillId="0" borderId="118"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0" xfId="7" applyNumberFormat="1" applyFont="1" applyFill="1" applyBorder="1" applyAlignment="1">
      <alignment vertical="center"/>
    </xf>
    <xf numFmtId="164" fontId="3" fillId="0" borderId="95" xfId="7" applyNumberFormat="1" applyFont="1" applyFill="1" applyBorder="1" applyAlignment="1">
      <alignment vertical="center"/>
    </xf>
    <xf numFmtId="10" fontId="3" fillId="0" borderId="98" xfId="20962" applyNumberFormat="1" applyFont="1" applyFill="1" applyBorder="1" applyAlignment="1">
      <alignment vertical="center"/>
    </xf>
    <xf numFmtId="10" fontId="3" fillId="0" borderId="99" xfId="20962" applyNumberFormat="1" applyFont="1" applyFill="1" applyBorder="1" applyAlignment="1">
      <alignment vertical="center"/>
    </xf>
    <xf numFmtId="164" fontId="105" fillId="0" borderId="118" xfId="948" applyNumberFormat="1" applyFont="1" applyFill="1" applyBorder="1" applyAlignment="1" applyProtection="1">
      <alignment horizontal="right" vertical="center"/>
      <protection locked="0"/>
    </xf>
    <xf numFmtId="164" fontId="105" fillId="78" borderId="118" xfId="948" applyNumberFormat="1" applyFont="1" applyFill="1" applyBorder="1" applyAlignment="1" applyProtection="1">
      <alignment horizontal="right" vertical="center"/>
    </xf>
    <xf numFmtId="164" fontId="104" fillId="77" borderId="122" xfId="948" applyNumberFormat="1" applyFont="1" applyFill="1" applyBorder="1" applyAlignment="1" applyProtection="1">
      <alignment horizontal="right" vertical="center"/>
      <protection locked="0"/>
    </xf>
    <xf numFmtId="164" fontId="45" fillId="77" borderId="122" xfId="948" applyNumberFormat="1" applyFont="1" applyFill="1" applyBorder="1" applyAlignment="1" applyProtection="1">
      <alignment horizontal="right" vertical="center"/>
      <protection locked="0"/>
    </xf>
    <xf numFmtId="164" fontId="105" fillId="3" borderId="118" xfId="948" applyNumberFormat="1" applyFont="1" applyFill="1" applyBorder="1" applyAlignment="1" applyProtection="1">
      <alignment horizontal="right" vertical="center"/>
      <protection locked="0"/>
    </xf>
    <xf numFmtId="10" fontId="105" fillId="78" borderId="118" xfId="20962" applyNumberFormat="1" applyFont="1" applyFill="1" applyBorder="1" applyAlignment="1" applyProtection="1">
      <alignment horizontal="right" vertical="center"/>
    </xf>
    <xf numFmtId="164" fontId="3" fillId="0" borderId="118" xfId="7" applyNumberFormat="1" applyFont="1" applyBorder="1"/>
    <xf numFmtId="169" fontId="9" fillId="37" borderId="118" xfId="20" applyBorder="1"/>
    <xf numFmtId="164" fontId="3" fillId="0" borderId="118" xfId="7" applyNumberFormat="1" applyFont="1" applyBorder="1" applyAlignment="1">
      <alignment vertical="center"/>
    </xf>
    <xf numFmtId="164" fontId="3" fillId="0" borderId="118" xfId="7" applyNumberFormat="1" applyFont="1" applyFill="1" applyBorder="1"/>
    <xf numFmtId="0" fontId="3" fillId="3" borderId="0" xfId="0" applyFont="1" applyFill="1"/>
    <xf numFmtId="164" fontId="113" fillId="0" borderId="118" xfId="7" applyNumberFormat="1" applyFont="1" applyBorder="1"/>
    <xf numFmtId="164" fontId="116" fillId="0" borderId="118" xfId="7" applyNumberFormat="1" applyFont="1" applyBorder="1"/>
    <xf numFmtId="164" fontId="112" fillId="36" borderId="118" xfId="7" applyNumberFormat="1" applyFont="1" applyFill="1" applyBorder="1"/>
    <xf numFmtId="164" fontId="113" fillId="79" borderId="118" xfId="7" applyNumberFormat="1" applyFont="1" applyFill="1" applyBorder="1"/>
    <xf numFmtId="164" fontId="116" fillId="79" borderId="118" xfId="7" applyNumberFormat="1" applyFont="1" applyFill="1" applyBorder="1"/>
    <xf numFmtId="164" fontId="113" fillId="0" borderId="118" xfId="7" applyNumberFormat="1" applyFont="1" applyBorder="1" applyAlignment="1">
      <alignment horizontal="left" indent="1"/>
    </xf>
    <xf numFmtId="164" fontId="113" fillId="80" borderId="118" xfId="7" applyNumberFormat="1" applyFont="1" applyFill="1" applyBorder="1"/>
    <xf numFmtId="164" fontId="116" fillId="0" borderId="7" xfId="7" applyNumberFormat="1" applyFont="1" applyBorder="1"/>
    <xf numFmtId="164" fontId="113" fillId="0" borderId="118" xfId="7" applyNumberFormat="1" applyFont="1" applyBorder="1" applyAlignment="1">
      <alignment horizontal="left" indent="2"/>
    </xf>
    <xf numFmtId="164" fontId="113" fillId="0" borderId="118" xfId="7" applyNumberFormat="1" applyFont="1" applyBorder="1" applyAlignment="1">
      <alignment horizontal="left" indent="3"/>
    </xf>
    <xf numFmtId="164" fontId="113" fillId="81" borderId="118" xfId="7" applyNumberFormat="1" applyFont="1" applyFill="1" applyBorder="1"/>
    <xf numFmtId="164" fontId="113" fillId="0" borderId="118" xfId="7" applyNumberFormat="1" applyFont="1" applyBorder="1" applyAlignment="1">
      <alignment horizontal="left" vertical="top" wrapText="1" indent="2"/>
    </xf>
    <xf numFmtId="164" fontId="113" fillId="0" borderId="118" xfId="7" applyNumberFormat="1" applyFont="1" applyBorder="1" applyAlignment="1">
      <alignment horizontal="left" wrapText="1" indent="3"/>
    </xf>
    <xf numFmtId="164" fontId="113" fillId="0" borderId="118" xfId="7" applyNumberFormat="1" applyFont="1" applyBorder="1" applyAlignment="1">
      <alignment horizontal="left" wrapText="1" indent="2"/>
    </xf>
    <xf numFmtId="164" fontId="113" fillId="0" borderId="118" xfId="7" applyNumberFormat="1" applyFont="1" applyBorder="1" applyAlignment="1">
      <alignment horizontal="left" wrapText="1" indent="1"/>
    </xf>
    <xf numFmtId="164" fontId="112" fillId="0" borderId="118" xfId="7" applyNumberFormat="1" applyFont="1" applyBorder="1" applyAlignment="1">
      <alignment horizontal="left" vertical="center" wrapText="1"/>
    </xf>
    <xf numFmtId="164" fontId="113" fillId="0" borderId="118" xfId="7" applyNumberFormat="1" applyFont="1" applyBorder="1" applyAlignment="1">
      <alignment horizontal="center" vertical="center" wrapText="1"/>
    </xf>
    <xf numFmtId="164" fontId="113" fillId="0" borderId="118" xfId="7" applyNumberFormat="1" applyFont="1" applyBorder="1" applyAlignment="1">
      <alignment horizontal="center" vertical="center"/>
    </xf>
    <xf numFmtId="164" fontId="115" fillId="0" borderId="118" xfId="7" applyNumberFormat="1" applyFont="1" applyBorder="1" applyAlignment="1">
      <alignment horizontal="left" vertical="center" wrapText="1"/>
    </xf>
    <xf numFmtId="0" fontId="0" fillId="0" borderId="7" xfId="0" applyBorder="1"/>
    <xf numFmtId="0" fontId="113" fillId="0" borderId="127" xfId="0" applyFont="1" applyBorder="1" applyAlignment="1">
      <alignment horizontal="center" vertical="center" wrapText="1"/>
    </xf>
    <xf numFmtId="0" fontId="113" fillId="0" borderId="125" xfId="0" applyFont="1" applyBorder="1" applyAlignment="1">
      <alignment horizontal="center" vertical="center" wrapText="1"/>
    </xf>
    <xf numFmtId="0" fontId="0" fillId="0" borderId="126" xfId="0" applyBorder="1" applyAlignment="1">
      <alignment horizontal="left" indent="2"/>
    </xf>
    <xf numFmtId="0" fontId="131" fillId="0" borderId="128" xfId="0" applyFont="1" applyBorder="1" applyAlignment="1">
      <alignment vertical="center" wrapText="1" readingOrder="1"/>
    </xf>
    <xf numFmtId="0" fontId="121" fillId="0" borderId="126" xfId="0" applyFont="1" applyBorder="1"/>
    <xf numFmtId="0" fontId="131" fillId="0" borderId="129" xfId="0" applyFont="1" applyBorder="1" applyAlignment="1">
      <alignment vertical="center" wrapText="1" readingOrder="1"/>
    </xf>
    <xf numFmtId="0" fontId="0" fillId="0" borderId="126" xfId="0" applyBorder="1" applyAlignment="1">
      <alignment horizontal="left" indent="3"/>
    </xf>
    <xf numFmtId="0" fontId="131" fillId="0" borderId="129" xfId="0" applyFont="1" applyBorder="1" applyAlignment="1">
      <alignment horizontal="left" vertical="center" wrapText="1" indent="1" readingOrder="1"/>
    </xf>
    <xf numFmtId="0" fontId="0" fillId="0" borderId="127" xfId="0" applyBorder="1" applyAlignment="1">
      <alignment horizontal="left" indent="2"/>
    </xf>
    <xf numFmtId="0" fontId="131" fillId="0" borderId="130" xfId="0" applyFont="1" applyBorder="1" applyAlignment="1">
      <alignment vertical="center" wrapText="1" readingOrder="1"/>
    </xf>
    <xf numFmtId="0" fontId="121" fillId="0" borderId="127" xfId="0" applyFont="1" applyBorder="1"/>
    <xf numFmtId="0" fontId="132" fillId="0" borderId="126" xfId="0" applyFont="1" applyBorder="1" applyAlignment="1">
      <alignment vertical="center" wrapText="1" readingOrder="1"/>
    </xf>
    <xf numFmtId="0" fontId="84" fillId="0" borderId="126" xfId="0" applyFont="1" applyBorder="1"/>
    <xf numFmtId="0" fontId="6" fillId="0" borderId="126" xfId="17" applyFill="1" applyBorder="1" applyAlignment="1" applyProtection="1"/>
    <xf numFmtId="193" fontId="123" fillId="0" borderId="126" xfId="0" applyNumberFormat="1" applyFont="1" applyBorder="1" applyAlignment="1" applyProtection="1">
      <alignment horizontal="right"/>
      <protection locked="0"/>
    </xf>
    <xf numFmtId="193" fontId="94" fillId="36" borderId="126" xfId="7" applyNumberFormat="1" applyFont="1" applyFill="1" applyBorder="1" applyAlignment="1" applyProtection="1">
      <alignment horizontal="right"/>
    </xf>
    <xf numFmtId="193" fontId="94" fillId="36" borderId="131" xfId="7" applyNumberFormat="1" applyFont="1" applyFill="1" applyBorder="1" applyAlignment="1" applyProtection="1">
      <alignment horizontal="right"/>
    </xf>
    <xf numFmtId="193" fontId="123" fillId="36" borderId="126" xfId="0" applyNumberFormat="1" applyFont="1" applyFill="1" applyBorder="1" applyAlignment="1">
      <alignment horizontal="right"/>
    </xf>
    <xf numFmtId="193" fontId="94" fillId="0" borderId="126" xfId="7" applyNumberFormat="1" applyFont="1" applyFill="1" applyBorder="1" applyAlignment="1" applyProtection="1">
      <alignment horizontal="right"/>
    </xf>
    <xf numFmtId="193" fontId="94" fillId="0" borderId="131" xfId="7" applyNumberFormat="1" applyFont="1" applyFill="1" applyBorder="1" applyAlignment="1" applyProtection="1">
      <alignment horizontal="right"/>
    </xf>
    <xf numFmtId="193" fontId="124" fillId="0" borderId="126" xfId="0" applyNumberFormat="1" applyFont="1" applyBorder="1" applyAlignment="1">
      <alignment horizontal="center"/>
    </xf>
    <xf numFmtId="193" fontId="124" fillId="0" borderId="131" xfId="0" applyNumberFormat="1" applyFont="1" applyBorder="1" applyAlignment="1">
      <alignment horizontal="center"/>
    </xf>
    <xf numFmtId="193" fontId="123" fillId="0" borderId="131" xfId="0" applyNumberFormat="1" applyFont="1" applyBorder="1" applyAlignment="1" applyProtection="1">
      <alignment horizontal="right"/>
      <protection locked="0"/>
    </xf>
    <xf numFmtId="193" fontId="123" fillId="0" borderId="126" xfId="0" applyNumberFormat="1" applyFont="1" applyBorder="1" applyAlignment="1" applyProtection="1">
      <alignment horizontal="left" indent="1"/>
      <protection locked="0"/>
    </xf>
    <xf numFmtId="193" fontId="94" fillId="36" borderId="126" xfId="7" applyNumberFormat="1" applyFont="1" applyFill="1" applyBorder="1" applyAlignment="1" applyProtection="1"/>
    <xf numFmtId="193" fontId="123" fillId="0" borderId="126" xfId="0" applyNumberFormat="1" applyFont="1" applyBorder="1" applyProtection="1">
      <protection locked="0"/>
    </xf>
    <xf numFmtId="193" fontId="94" fillId="36" borderId="131" xfId="7" applyNumberFormat="1" applyFont="1" applyFill="1" applyBorder="1" applyAlignment="1" applyProtection="1"/>
    <xf numFmtId="193" fontId="123" fillId="0" borderId="126" xfId="0" applyNumberFormat="1" applyFont="1" applyBorder="1" applyAlignment="1" applyProtection="1">
      <alignment horizontal="right" vertical="center"/>
      <protection locked="0"/>
    </xf>
    <xf numFmtId="193" fontId="123" fillId="36" borderId="25" xfId="0" applyNumberFormat="1" applyFont="1" applyFill="1" applyBorder="1" applyAlignment="1">
      <alignment horizontal="right"/>
    </xf>
    <xf numFmtId="193" fontId="94" fillId="36" borderId="25" xfId="7" applyNumberFormat="1" applyFont="1" applyFill="1" applyBorder="1" applyAlignment="1" applyProtection="1">
      <alignment horizontal="right"/>
    </xf>
    <xf numFmtId="193" fontId="94" fillId="36" borderId="26" xfId="7" applyNumberFormat="1" applyFont="1" applyFill="1" applyBorder="1" applyAlignment="1" applyProtection="1">
      <alignment horizontal="right"/>
    </xf>
    <xf numFmtId="193" fontId="94" fillId="0" borderId="126" xfId="0" applyNumberFormat="1" applyFont="1" applyBorder="1" applyAlignment="1">
      <alignment horizontal="right"/>
    </xf>
    <xf numFmtId="193" fontId="94" fillId="36" borderId="126" xfId="0" applyNumberFormat="1" applyFont="1" applyFill="1" applyBorder="1" applyAlignment="1">
      <alignment horizontal="right"/>
    </xf>
    <xf numFmtId="193" fontId="94" fillId="36" borderId="131" xfId="0" applyNumberFormat="1" applyFont="1" applyFill="1" applyBorder="1" applyAlignment="1">
      <alignment horizontal="right"/>
    </xf>
    <xf numFmtId="193" fontId="94" fillId="0" borderId="25" xfId="0" applyNumberFormat="1" applyFont="1" applyBorder="1" applyAlignment="1">
      <alignment horizontal="right"/>
    </xf>
    <xf numFmtId="193" fontId="94" fillId="36" borderId="25" xfId="0" applyNumberFormat="1" applyFont="1" applyFill="1" applyBorder="1" applyAlignment="1">
      <alignment horizontal="right"/>
    </xf>
    <xf numFmtId="193" fontId="94" fillId="36" borderId="26" xfId="0" applyNumberFormat="1" applyFont="1" applyFill="1" applyBorder="1" applyAlignment="1">
      <alignment horizontal="right"/>
    </xf>
    <xf numFmtId="3" fontId="103" fillId="36" borderId="126" xfId="0" applyNumberFormat="1" applyFont="1" applyFill="1" applyBorder="1" applyAlignment="1">
      <alignment vertical="center" wrapText="1"/>
    </xf>
    <xf numFmtId="3" fontId="103" fillId="36" borderId="132" xfId="0" applyNumberFormat="1" applyFont="1" applyFill="1" applyBorder="1" applyAlignment="1">
      <alignment vertical="center" wrapText="1"/>
    </xf>
    <xf numFmtId="3" fontId="103" fillId="36" borderId="133" xfId="0" applyNumberFormat="1" applyFont="1" applyFill="1" applyBorder="1" applyAlignment="1">
      <alignment vertical="center" wrapText="1"/>
    </xf>
    <xf numFmtId="3" fontId="103" fillId="0" borderId="126" xfId="0" applyNumberFormat="1" applyFont="1" applyBorder="1" applyAlignment="1">
      <alignment vertical="center" wrapText="1"/>
    </xf>
    <xf numFmtId="3" fontId="103" fillId="0" borderId="132" xfId="0" applyNumberFormat="1" applyFont="1" applyBorder="1" applyAlignment="1">
      <alignment vertical="center" wrapText="1"/>
    </xf>
    <xf numFmtId="3" fontId="103" fillId="0" borderId="133" xfId="0" applyNumberFormat="1" applyFont="1" applyBorder="1" applyAlignment="1">
      <alignment vertical="center" wrapText="1"/>
    </xf>
    <xf numFmtId="164" fontId="121" fillId="0" borderId="126" xfId="7" applyNumberFormat="1" applyFont="1" applyBorder="1"/>
    <xf numFmtId="9" fontId="121" fillId="0" borderId="126" xfId="20962" applyFont="1" applyBorder="1"/>
    <xf numFmtId="2" fontId="121" fillId="0" borderId="126" xfId="0" applyNumberFormat="1" applyFont="1" applyBorder="1"/>
    <xf numFmtId="164" fontId="121" fillId="0" borderId="127" xfId="7" applyNumberFormat="1" applyFont="1" applyBorder="1"/>
    <xf numFmtId="9" fontId="121" fillId="0" borderId="127" xfId="20962" applyFont="1" applyBorder="1"/>
    <xf numFmtId="2" fontId="121" fillId="0" borderId="127" xfId="0" applyNumberFormat="1" applyFont="1" applyBorder="1"/>
    <xf numFmtId="164" fontId="133" fillId="0" borderId="126" xfId="7" applyNumberFormat="1" applyFont="1" applyBorder="1"/>
    <xf numFmtId="0" fontId="133" fillId="0" borderId="126" xfId="0" applyFont="1" applyBorder="1"/>
    <xf numFmtId="9" fontId="133" fillId="0" borderId="126" xfId="20962" applyFont="1" applyBorder="1"/>
    <xf numFmtId="2" fontId="133" fillId="0" borderId="126" xfId="0" applyNumberFormat="1" applyFont="1" applyBorder="1"/>
    <xf numFmtId="0" fontId="93" fillId="0" borderId="71" xfId="0" applyFont="1" applyBorder="1" applyAlignment="1">
      <alignment horizontal="left" wrapText="1"/>
    </xf>
    <xf numFmtId="0" fontId="93" fillId="0" borderId="70"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6" xfId="0" applyFont="1" applyBorder="1" applyAlignment="1">
      <alignment horizontal="center" vertical="center" wrapText="1"/>
    </xf>
    <xf numFmtId="0" fontId="84" fillId="0" borderId="86" xfId="0" applyFont="1" applyBorder="1" applyAlignment="1">
      <alignment horizontal="center" vertical="center" wrapText="1"/>
    </xf>
    <xf numFmtId="0" fontId="45" fillId="0" borderId="86" xfId="11" applyFont="1" applyBorder="1" applyAlignment="1">
      <alignment horizontal="center" vertical="center" wrapText="1"/>
    </xf>
    <xf numFmtId="0" fontId="45" fillId="0" borderId="87" xfId="11" applyFont="1" applyBorder="1" applyAlignment="1">
      <alignment horizontal="center" vertical="center" wrapText="1"/>
    </xf>
    <xf numFmtId="0" fontId="45" fillId="0" borderId="76"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7" xfId="13" applyFont="1" applyFill="1" applyBorder="1" applyAlignment="1" applyProtection="1">
      <alignment horizontal="center" vertical="center" wrapText="1"/>
      <protection locked="0"/>
    </xf>
    <xf numFmtId="0" fontId="98"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5"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8" xfId="1" applyNumberFormat="1" applyFont="1" applyFill="1" applyBorder="1" applyAlignment="1" applyProtection="1">
      <alignment horizontal="center" vertical="center" wrapText="1"/>
      <protection locked="0"/>
    </xf>
    <xf numFmtId="164" fontId="45" fillId="0" borderId="79" xfId="1" applyNumberFormat="1" applyFont="1" applyFill="1" applyBorder="1" applyAlignment="1" applyProtection="1">
      <alignment horizontal="center" vertical="center" wrapText="1"/>
      <protection locked="0"/>
    </xf>
    <xf numFmtId="0" fontId="3" fillId="0" borderId="77" xfId="0" applyFont="1" applyBorder="1" applyAlignment="1">
      <alignment horizontal="center" vertical="center" wrapText="1"/>
    </xf>
    <xf numFmtId="0" fontId="3" fillId="0" borderId="69" xfId="0" applyFont="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7" xfId="0" applyFont="1" applyBorder="1" applyAlignment="1">
      <alignment horizontal="center" vertical="center" wrapText="1"/>
    </xf>
    <xf numFmtId="0" fontId="115" fillId="0" borderId="108" xfId="0" applyFont="1" applyBorder="1" applyAlignment="1">
      <alignment horizontal="left" vertical="center" wrapText="1"/>
    </xf>
    <xf numFmtId="0" fontId="115" fillId="0" borderId="109" xfId="0" applyFont="1" applyBorder="1" applyAlignment="1">
      <alignment horizontal="left" vertical="center" wrapText="1"/>
    </xf>
    <xf numFmtId="0" fontId="115" fillId="0" borderId="113" xfId="0" applyFont="1" applyBorder="1" applyAlignment="1">
      <alignment horizontal="left" vertical="center" wrapText="1"/>
    </xf>
    <xf numFmtId="0" fontId="115" fillId="0" borderId="114" xfId="0" applyFont="1" applyBorder="1" applyAlignment="1">
      <alignment horizontal="left" vertical="center" wrapText="1"/>
    </xf>
    <xf numFmtId="0" fontId="115" fillId="0" borderId="116" xfId="0" applyFont="1" applyBorder="1" applyAlignment="1">
      <alignment horizontal="left" vertical="center" wrapText="1"/>
    </xf>
    <xf numFmtId="0" fontId="115" fillId="0" borderId="117" xfId="0" applyFont="1" applyBorder="1" applyAlignment="1">
      <alignment horizontal="left" vertical="center" wrapText="1"/>
    </xf>
    <xf numFmtId="0" fontId="116" fillId="0" borderId="110" xfId="0" applyFont="1" applyBorder="1" applyAlignment="1">
      <alignment horizontal="center" vertical="center" wrapText="1"/>
    </xf>
    <xf numFmtId="0" fontId="116" fillId="0" borderId="111"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91" xfId="0" applyFont="1" applyBorder="1" applyAlignment="1">
      <alignment horizontal="center" vertical="center" wrapText="1"/>
    </xf>
    <xf numFmtId="0" fontId="116" fillId="0" borderId="115" xfId="0" applyFont="1" applyBorder="1" applyAlignment="1">
      <alignment horizontal="center" vertical="center" wrapText="1"/>
    </xf>
    <xf numFmtId="0" fontId="116" fillId="0" borderId="81" xfId="0" applyFont="1" applyBorder="1" applyAlignment="1">
      <alignment horizontal="center" vertical="center" wrapText="1"/>
    </xf>
    <xf numFmtId="0" fontId="113" fillId="0" borderId="119"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18" xfId="0" applyFont="1" applyBorder="1" applyAlignment="1">
      <alignment horizontal="center" vertical="center" wrapText="1"/>
    </xf>
    <xf numFmtId="0" fontId="120" fillId="0" borderId="118" xfId="0" applyFont="1" applyBorder="1" applyAlignment="1">
      <alignment horizontal="center" vertical="center"/>
    </xf>
    <xf numFmtId="0" fontId="120" fillId="0" borderId="110" xfId="0" applyFont="1" applyBorder="1" applyAlignment="1">
      <alignment horizontal="center" vertical="center"/>
    </xf>
    <xf numFmtId="0" fontId="120" fillId="0" borderId="112" xfId="0" applyFont="1" applyBorder="1" applyAlignment="1">
      <alignment horizontal="center" vertical="center"/>
    </xf>
    <xf numFmtId="0" fontId="120" fillId="0" borderId="91" xfId="0" applyFont="1" applyBorder="1" applyAlignment="1">
      <alignment horizontal="center" vertical="center"/>
    </xf>
    <xf numFmtId="0" fontId="120" fillId="0" borderId="81" xfId="0" applyFont="1" applyBorder="1" applyAlignment="1">
      <alignment horizontal="center" vertical="center"/>
    </xf>
    <xf numFmtId="0" fontId="116" fillId="0" borderId="118"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4" xfId="0" applyFont="1" applyBorder="1" applyAlignment="1">
      <alignment horizontal="center" vertical="center" wrapText="1"/>
    </xf>
    <xf numFmtId="0" fontId="113" fillId="0" borderId="120"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122" xfId="0" applyFont="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2"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0" xfId="0" applyFont="1" applyAlignment="1">
      <alignment horizontal="center" vertical="center" wrapText="1"/>
    </xf>
    <xf numFmtId="0" fontId="113" fillId="0" borderId="74" xfId="0" applyFont="1" applyBorder="1" applyAlignment="1">
      <alignment horizontal="center" vertical="center" wrapText="1"/>
    </xf>
    <xf numFmtId="0" fontId="113" fillId="0" borderId="81" xfId="0" applyFont="1" applyBorder="1" applyAlignment="1">
      <alignment horizontal="center" vertical="center" wrapText="1"/>
    </xf>
    <xf numFmtId="0" fontId="116" fillId="0" borderId="110" xfId="0" applyFont="1" applyBorder="1" applyAlignment="1">
      <alignment horizontal="center" vertical="top" wrapText="1"/>
    </xf>
    <xf numFmtId="0" fontId="116" fillId="0" borderId="112" xfId="0" applyFont="1" applyBorder="1" applyAlignment="1">
      <alignment horizontal="center" vertical="top" wrapText="1"/>
    </xf>
    <xf numFmtId="0" fontId="116" fillId="0" borderId="76" xfId="0" applyFont="1" applyBorder="1" applyAlignment="1">
      <alignment horizontal="center" vertical="top" wrapText="1"/>
    </xf>
    <xf numFmtId="0" fontId="116" fillId="0" borderId="74" xfId="0" applyFont="1" applyBorder="1" applyAlignment="1">
      <alignment horizontal="center" vertical="top" wrapText="1"/>
    </xf>
    <xf numFmtId="0" fontId="116" fillId="0" borderId="91" xfId="0" applyFont="1" applyBorder="1" applyAlignment="1">
      <alignment horizontal="center" vertical="top" wrapText="1"/>
    </xf>
    <xf numFmtId="0" fontId="116" fillId="0" borderId="81" xfId="0" applyFont="1" applyBorder="1" applyAlignment="1">
      <alignment horizontal="center" vertical="top" wrapText="1"/>
    </xf>
    <xf numFmtId="0" fontId="113" fillId="0" borderId="0" xfId="0" applyFont="1" applyAlignment="1">
      <alignment horizontal="center" vertical="center"/>
    </xf>
    <xf numFmtId="0" fontId="113" fillId="0" borderId="74" xfId="0" applyFont="1" applyBorder="1" applyAlignment="1">
      <alignment horizontal="center" vertical="center"/>
    </xf>
    <xf numFmtId="0" fontId="113" fillId="0" borderId="76" xfId="0" applyFont="1" applyBorder="1" applyAlignment="1">
      <alignment horizontal="center" vertical="center"/>
    </xf>
    <xf numFmtId="0" fontId="113" fillId="0" borderId="120" xfId="0" applyFont="1" applyBorder="1" applyAlignment="1">
      <alignment horizontal="center" vertical="center"/>
    </xf>
    <xf numFmtId="0" fontId="113" fillId="0" borderId="121" xfId="0" applyFont="1" applyBorder="1" applyAlignment="1">
      <alignment horizontal="center" vertical="center"/>
    </xf>
    <xf numFmtId="0" fontId="113" fillId="0" borderId="122" xfId="0" applyFont="1" applyBorder="1" applyAlignment="1">
      <alignment horizontal="center" vertical="center"/>
    </xf>
    <xf numFmtId="0" fontId="113" fillId="0" borderId="110" xfId="0" applyFont="1" applyBorder="1" applyAlignment="1">
      <alignment horizontal="center" vertical="top" wrapText="1"/>
    </xf>
    <xf numFmtId="0" fontId="113" fillId="0" borderId="111" xfId="0" applyFont="1" applyBorder="1" applyAlignment="1">
      <alignment horizontal="center" vertical="top" wrapText="1"/>
    </xf>
    <xf numFmtId="0" fontId="113" fillId="0" borderId="112" xfId="0" applyFont="1" applyBorder="1" applyAlignment="1">
      <alignment horizontal="center" vertical="top" wrapText="1"/>
    </xf>
    <xf numFmtId="0" fontId="113" fillId="0" borderId="121" xfId="0" applyFont="1" applyBorder="1" applyAlignment="1">
      <alignment horizontal="center" vertical="top" wrapText="1"/>
    </xf>
    <xf numFmtId="0" fontId="113" fillId="0" borderId="122" xfId="0" applyFont="1" applyBorder="1" applyAlignment="1">
      <alignment horizontal="center" vertical="top" wrapText="1"/>
    </xf>
    <xf numFmtId="0" fontId="113" fillId="0" borderId="119" xfId="0" applyFont="1" applyBorder="1" applyAlignment="1">
      <alignment horizontal="center" vertical="top" wrapText="1"/>
    </xf>
    <xf numFmtId="0" fontId="113" fillId="0" borderId="7" xfId="0" applyFont="1" applyBorder="1" applyAlignment="1">
      <alignment horizontal="center" vertical="top" wrapText="1"/>
    </xf>
    <xf numFmtId="0" fontId="115" fillId="0" borderId="123" xfId="0" applyFont="1" applyBorder="1" applyAlignment="1">
      <alignment horizontal="left" vertical="top" wrapText="1"/>
    </xf>
    <xf numFmtId="0" fontId="115" fillId="0" borderId="124" xfId="0" applyFont="1" applyBorder="1" applyAlignment="1">
      <alignment horizontal="left" vertical="top" wrapText="1"/>
    </xf>
    <xf numFmtId="0" fontId="130" fillId="0" borderId="126" xfId="0" applyFont="1" applyBorder="1" applyAlignment="1">
      <alignment horizontal="center" vertical="center" wrapText="1"/>
    </xf>
    <xf numFmtId="0" fontId="129" fillId="0" borderId="118" xfId="0" applyFont="1" applyBorder="1" applyAlignment="1">
      <alignment horizontal="center" vertical="center"/>
    </xf>
    <xf numFmtId="0" fontId="129" fillId="0" borderId="126" xfId="0" applyFont="1" applyBorder="1" applyAlignment="1">
      <alignment horizontal="center" vertical="center"/>
    </xf>
    <xf numFmtId="0" fontId="121" fillId="0" borderId="119" xfId="0" applyFont="1" applyBorder="1" applyAlignment="1">
      <alignment horizontal="center" vertical="center" wrapText="1"/>
    </xf>
    <xf numFmtId="0" fontId="121" fillId="0" borderId="125" xfId="0" applyFont="1" applyBorder="1" applyAlignment="1">
      <alignment horizontal="center" vertical="center" wrapText="1"/>
    </xf>
    <xf numFmtId="43" fontId="85" fillId="0" borderId="0" xfId="7" applyFont="1"/>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52"/>
      <c r="B1" s="195" t="s">
        <v>344</v>
      </c>
      <c r="C1" s="152"/>
    </row>
    <row r="2" spans="1:3">
      <c r="A2" s="196">
        <v>1</v>
      </c>
      <c r="B2" s="315" t="s">
        <v>345</v>
      </c>
      <c r="C2" s="459" t="s">
        <v>711</v>
      </c>
    </row>
    <row r="3" spans="1:3">
      <c r="A3" s="196">
        <v>2</v>
      </c>
      <c r="B3" s="316" t="s">
        <v>341</v>
      </c>
      <c r="C3" s="459" t="s">
        <v>712</v>
      </c>
    </row>
    <row r="4" spans="1:3">
      <c r="A4" s="196">
        <v>3</v>
      </c>
      <c r="B4" s="317" t="s">
        <v>346</v>
      </c>
      <c r="C4" s="459" t="s">
        <v>713</v>
      </c>
    </row>
    <row r="5" spans="1:3">
      <c r="A5" s="197">
        <v>4</v>
      </c>
      <c r="B5" s="318" t="s">
        <v>342</v>
      </c>
      <c r="C5" s="459" t="s">
        <v>714</v>
      </c>
    </row>
    <row r="6" spans="1:3" s="198" customFormat="1" ht="45.75" customHeight="1">
      <c r="A6" s="639" t="s">
        <v>420</v>
      </c>
      <c r="B6" s="640"/>
      <c r="C6" s="640"/>
    </row>
    <row r="7" spans="1:3" ht="15">
      <c r="A7" s="199" t="s">
        <v>29</v>
      </c>
      <c r="B7" s="195" t="s">
        <v>343</v>
      </c>
    </row>
    <row r="8" spans="1:3">
      <c r="A8" s="152">
        <v>1</v>
      </c>
      <c r="B8" s="238" t="s">
        <v>20</v>
      </c>
    </row>
    <row r="9" spans="1:3">
      <c r="A9" s="152">
        <v>2</v>
      </c>
      <c r="B9" s="239" t="s">
        <v>21</v>
      </c>
    </row>
    <row r="10" spans="1:3">
      <c r="A10" s="152">
        <v>3</v>
      </c>
      <c r="B10" s="239" t="s">
        <v>22</v>
      </c>
    </row>
    <row r="11" spans="1:3">
      <c r="A11" s="152">
        <v>4</v>
      </c>
      <c r="B11" s="239" t="s">
        <v>23</v>
      </c>
    </row>
    <row r="12" spans="1:3">
      <c r="A12" s="152">
        <v>5</v>
      </c>
      <c r="B12" s="239" t="s">
        <v>24</v>
      </c>
    </row>
    <row r="13" spans="1:3">
      <c r="A13" s="152">
        <v>6</v>
      </c>
      <c r="B13" s="240" t="s">
        <v>353</v>
      </c>
    </row>
    <row r="14" spans="1:3">
      <c r="A14" s="152">
        <v>7</v>
      </c>
      <c r="B14" s="239" t="s">
        <v>347</v>
      </c>
    </row>
    <row r="15" spans="1:3">
      <c r="A15" s="152">
        <v>8</v>
      </c>
      <c r="B15" s="239" t="s">
        <v>348</v>
      </c>
    </row>
    <row r="16" spans="1:3">
      <c r="A16" s="152">
        <v>9</v>
      </c>
      <c r="B16" s="239" t="s">
        <v>25</v>
      </c>
    </row>
    <row r="17" spans="1:2">
      <c r="A17" s="314" t="s">
        <v>419</v>
      </c>
      <c r="B17" s="313" t="s">
        <v>406</v>
      </c>
    </row>
    <row r="18" spans="1:2">
      <c r="A18" s="152">
        <v>10</v>
      </c>
      <c r="B18" s="239" t="s">
        <v>26</v>
      </c>
    </row>
    <row r="19" spans="1:2">
      <c r="A19" s="152">
        <v>11</v>
      </c>
      <c r="B19" s="240" t="s">
        <v>349</v>
      </c>
    </row>
    <row r="20" spans="1:2">
      <c r="A20" s="152">
        <v>12</v>
      </c>
      <c r="B20" s="240" t="s">
        <v>27</v>
      </c>
    </row>
    <row r="21" spans="1:2">
      <c r="A21" s="356">
        <v>13</v>
      </c>
      <c r="B21" s="357" t="s">
        <v>350</v>
      </c>
    </row>
    <row r="22" spans="1:2">
      <c r="A22" s="356">
        <v>14</v>
      </c>
      <c r="B22" s="358" t="s">
        <v>377</v>
      </c>
    </row>
    <row r="23" spans="1:2">
      <c r="A23" s="356">
        <v>15</v>
      </c>
      <c r="B23" s="359" t="s">
        <v>28</v>
      </c>
    </row>
    <row r="24" spans="1:2">
      <c r="A24" s="356">
        <v>15.1</v>
      </c>
      <c r="B24" s="360" t="s">
        <v>433</v>
      </c>
    </row>
    <row r="25" spans="1:2">
      <c r="A25" s="356">
        <v>16</v>
      </c>
      <c r="B25" s="360" t="s">
        <v>497</v>
      </c>
    </row>
    <row r="26" spans="1:2">
      <c r="A26" s="356">
        <v>17</v>
      </c>
      <c r="B26" s="360" t="s">
        <v>538</v>
      </c>
    </row>
    <row r="27" spans="1:2">
      <c r="A27" s="356">
        <v>18</v>
      </c>
      <c r="B27" s="360" t="s">
        <v>708</v>
      </c>
    </row>
    <row r="28" spans="1:2">
      <c r="A28" s="356">
        <v>19</v>
      </c>
      <c r="B28" s="360" t="s">
        <v>709</v>
      </c>
    </row>
    <row r="29" spans="1:2">
      <c r="A29" s="356">
        <v>20</v>
      </c>
      <c r="B29" s="436" t="s">
        <v>539</v>
      </c>
    </row>
    <row r="30" spans="1:2">
      <c r="A30" s="356">
        <v>21</v>
      </c>
      <c r="B30" s="360" t="s">
        <v>705</v>
      </c>
    </row>
    <row r="31" spans="1:2">
      <c r="A31" s="356">
        <v>22</v>
      </c>
      <c r="B31" s="360" t="s">
        <v>540</v>
      </c>
    </row>
    <row r="32" spans="1:2">
      <c r="A32" s="356">
        <v>23</v>
      </c>
      <c r="B32" s="360" t="s">
        <v>541</v>
      </c>
    </row>
    <row r="33" spans="1:2">
      <c r="A33" s="356">
        <v>24</v>
      </c>
      <c r="B33" s="360" t="s">
        <v>542</v>
      </c>
    </row>
    <row r="34" spans="1:2">
      <c r="A34" s="356">
        <v>25</v>
      </c>
      <c r="B34" s="360" t="s">
        <v>543</v>
      </c>
    </row>
    <row r="35" spans="1:2">
      <c r="A35" s="598">
        <v>26</v>
      </c>
      <c r="B35" s="599" t="s">
        <v>776</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Normal="100" workbookViewId="0">
      <pane xSplit="1" ySplit="5" topLeftCell="B6" activePane="bottomRight" state="frozen"/>
      <selection pane="topRight"/>
      <selection pane="bottomLeft"/>
      <selection pane="bottomRight" activeCell="B6" sqref="B6"/>
    </sheetView>
  </sheetViews>
  <sheetFormatPr defaultColWidth="9.28515625" defaultRowHeight="12.75"/>
  <cols>
    <col min="1" max="1" width="9.5703125" style="4" bestFit="1" customWidth="1"/>
    <col min="2" max="2" width="132.42578125" style="4" customWidth="1"/>
    <col min="3" max="3" width="18.42578125" style="4" customWidth="1"/>
    <col min="4" max="16384" width="9.28515625" style="4"/>
  </cols>
  <sheetData>
    <row r="1" spans="1:3">
      <c r="A1" s="2" t="s">
        <v>30</v>
      </c>
      <c r="B1" s="3" t="str">
        <f>'Info '!C2</f>
        <v>JSC CARTU BANK</v>
      </c>
    </row>
    <row r="2" spans="1:3" s="2" customFormat="1" ht="15.75" customHeight="1">
      <c r="A2" s="2" t="s">
        <v>31</v>
      </c>
      <c r="B2" s="370">
        <f>'1. key ratios '!B2</f>
        <v>44469</v>
      </c>
    </row>
    <row r="3" spans="1:3" s="2" customFormat="1" ht="15.75" customHeight="1"/>
    <row r="4" spans="1:3" ht="13.5" thickBot="1">
      <c r="A4" s="4" t="s">
        <v>246</v>
      </c>
      <c r="B4" s="137" t="s">
        <v>245</v>
      </c>
    </row>
    <row r="5" spans="1:3">
      <c r="A5" s="80" t="s">
        <v>6</v>
      </c>
      <c r="B5" s="81"/>
      <c r="C5" s="82" t="s">
        <v>73</v>
      </c>
    </row>
    <row r="6" spans="1:3">
      <c r="A6" s="83">
        <v>1</v>
      </c>
      <c r="B6" s="84" t="s">
        <v>244</v>
      </c>
      <c r="C6" s="85">
        <f>SUM(C7:C11)</f>
        <v>182239380</v>
      </c>
    </row>
    <row r="7" spans="1:3">
      <c r="A7" s="83">
        <v>2</v>
      </c>
      <c r="B7" s="86" t="s">
        <v>243</v>
      </c>
      <c r="C7" s="503">
        <v>114430000</v>
      </c>
    </row>
    <row r="8" spans="1:3">
      <c r="A8" s="83">
        <v>3</v>
      </c>
      <c r="B8" s="87" t="s">
        <v>242</v>
      </c>
      <c r="C8" s="503"/>
    </row>
    <row r="9" spans="1:3">
      <c r="A9" s="83">
        <v>4</v>
      </c>
      <c r="B9" s="87" t="s">
        <v>241</v>
      </c>
      <c r="C9" s="503"/>
    </row>
    <row r="10" spans="1:3">
      <c r="A10" s="83">
        <v>5</v>
      </c>
      <c r="B10" s="87" t="s">
        <v>240</v>
      </c>
      <c r="C10" s="503">
        <v>7438034</v>
      </c>
    </row>
    <row r="11" spans="1:3">
      <c r="A11" s="83">
        <v>6</v>
      </c>
      <c r="B11" s="88" t="s">
        <v>239</v>
      </c>
      <c r="C11" s="503">
        <v>60371346</v>
      </c>
    </row>
    <row r="12" spans="1:3" s="56" customFormat="1">
      <c r="A12" s="83">
        <v>7</v>
      </c>
      <c r="B12" s="84" t="s">
        <v>238</v>
      </c>
      <c r="C12" s="89">
        <f>SUM(C13:C27)</f>
        <v>6625762.3499999996</v>
      </c>
    </row>
    <row r="13" spans="1:3" s="56" customFormat="1">
      <c r="A13" s="83">
        <v>8</v>
      </c>
      <c r="B13" s="90" t="s">
        <v>237</v>
      </c>
      <c r="C13" s="504"/>
    </row>
    <row r="14" spans="1:3" s="56" customFormat="1" ht="25.5">
      <c r="A14" s="83">
        <v>9</v>
      </c>
      <c r="B14" s="92" t="s">
        <v>236</v>
      </c>
      <c r="C14" s="504"/>
    </row>
    <row r="15" spans="1:3" s="56" customFormat="1">
      <c r="A15" s="83">
        <v>10</v>
      </c>
      <c r="B15" s="93" t="s">
        <v>235</v>
      </c>
      <c r="C15" s="504">
        <v>4066835</v>
      </c>
    </row>
    <row r="16" spans="1:3" s="56" customFormat="1">
      <c r="A16" s="83">
        <v>11</v>
      </c>
      <c r="B16" s="94" t="s">
        <v>234</v>
      </c>
      <c r="C16" s="504"/>
    </row>
    <row r="17" spans="1:3" s="56" customFormat="1">
      <c r="A17" s="83">
        <v>12</v>
      </c>
      <c r="B17" s="93" t="s">
        <v>233</v>
      </c>
      <c r="C17" s="504"/>
    </row>
    <row r="18" spans="1:3" s="56" customFormat="1">
      <c r="A18" s="83">
        <v>13</v>
      </c>
      <c r="B18" s="93" t="s">
        <v>232</v>
      </c>
      <c r="C18" s="504"/>
    </row>
    <row r="19" spans="1:3" s="56" customFormat="1">
      <c r="A19" s="83">
        <v>14</v>
      </c>
      <c r="B19" s="93" t="s">
        <v>231</v>
      </c>
      <c r="C19" s="504"/>
    </row>
    <row r="20" spans="1:3" s="56" customFormat="1">
      <c r="A20" s="83">
        <v>15</v>
      </c>
      <c r="B20" s="93" t="s">
        <v>230</v>
      </c>
      <c r="C20" s="504">
        <v>2558927.35</v>
      </c>
    </row>
    <row r="21" spans="1:3" s="56" customFormat="1" ht="25.5">
      <c r="A21" s="83">
        <v>16</v>
      </c>
      <c r="B21" s="92" t="s">
        <v>229</v>
      </c>
      <c r="C21" s="504"/>
    </row>
    <row r="22" spans="1:3" s="56" customFormat="1">
      <c r="A22" s="83">
        <v>17</v>
      </c>
      <c r="B22" s="95" t="s">
        <v>228</v>
      </c>
      <c r="C22" s="504"/>
    </row>
    <row r="23" spans="1:3" s="56" customFormat="1">
      <c r="A23" s="83">
        <v>18</v>
      </c>
      <c r="B23" s="92" t="s">
        <v>227</v>
      </c>
      <c r="C23" s="504"/>
    </row>
    <row r="24" spans="1:3" s="56" customFormat="1" ht="25.5">
      <c r="A24" s="83">
        <v>19</v>
      </c>
      <c r="B24" s="92" t="s">
        <v>204</v>
      </c>
      <c r="C24" s="504"/>
    </row>
    <row r="25" spans="1:3" s="56" customFormat="1">
      <c r="A25" s="83">
        <v>20</v>
      </c>
      <c r="B25" s="94" t="s">
        <v>226</v>
      </c>
      <c r="C25" s="504"/>
    </row>
    <row r="26" spans="1:3" s="56" customFormat="1">
      <c r="A26" s="83">
        <v>21</v>
      </c>
      <c r="B26" s="94" t="s">
        <v>225</v>
      </c>
      <c r="C26" s="504"/>
    </row>
    <row r="27" spans="1:3" s="56" customFormat="1">
      <c r="A27" s="83">
        <v>22</v>
      </c>
      <c r="B27" s="94" t="s">
        <v>224</v>
      </c>
      <c r="C27" s="504"/>
    </row>
    <row r="28" spans="1:3" s="56" customFormat="1">
      <c r="A28" s="83">
        <v>23</v>
      </c>
      <c r="B28" s="96" t="s">
        <v>223</v>
      </c>
      <c r="C28" s="89">
        <f>C6-C12</f>
        <v>175613617.65000001</v>
      </c>
    </row>
    <row r="29" spans="1:3" s="56" customFormat="1">
      <c r="A29" s="97"/>
      <c r="B29" s="98"/>
      <c r="C29" s="91"/>
    </row>
    <row r="30" spans="1:3" s="56" customFormat="1">
      <c r="A30" s="97">
        <v>24</v>
      </c>
      <c r="B30" s="96" t="s">
        <v>222</v>
      </c>
      <c r="C30" s="89">
        <f>C31+C34</f>
        <v>84315600</v>
      </c>
    </row>
    <row r="31" spans="1:3" s="56" customFormat="1">
      <c r="A31" s="97">
        <v>25</v>
      </c>
      <c r="B31" s="87" t="s">
        <v>221</v>
      </c>
      <c r="C31" s="99">
        <f>C32+C33</f>
        <v>84315600</v>
      </c>
    </row>
    <row r="32" spans="1:3" s="56" customFormat="1">
      <c r="A32" s="97">
        <v>26</v>
      </c>
      <c r="B32" s="100" t="s">
        <v>302</v>
      </c>
      <c r="C32" s="504"/>
    </row>
    <row r="33" spans="1:3" s="56" customFormat="1">
      <c r="A33" s="97">
        <v>27</v>
      </c>
      <c r="B33" s="100" t="s">
        <v>220</v>
      </c>
      <c r="C33" s="504">
        <v>84315600</v>
      </c>
    </row>
    <row r="34" spans="1:3" s="56" customFormat="1">
      <c r="A34" s="97">
        <v>28</v>
      </c>
      <c r="B34" s="87" t="s">
        <v>219</v>
      </c>
      <c r="C34" s="504"/>
    </row>
    <row r="35" spans="1:3" s="56" customFormat="1">
      <c r="A35" s="97">
        <v>29</v>
      </c>
      <c r="B35" s="96" t="s">
        <v>218</v>
      </c>
      <c r="C35" s="89">
        <f>SUM(C36:C40)</f>
        <v>0</v>
      </c>
    </row>
    <row r="36" spans="1:3" s="56" customFormat="1">
      <c r="A36" s="97">
        <v>30</v>
      </c>
      <c r="B36" s="92" t="s">
        <v>217</v>
      </c>
      <c r="C36" s="91"/>
    </row>
    <row r="37" spans="1:3" s="56" customFormat="1">
      <c r="A37" s="97">
        <v>31</v>
      </c>
      <c r="B37" s="93" t="s">
        <v>216</v>
      </c>
      <c r="C37" s="91"/>
    </row>
    <row r="38" spans="1:3" s="56" customFormat="1" ht="25.5">
      <c r="A38" s="97">
        <v>32</v>
      </c>
      <c r="B38" s="92" t="s">
        <v>215</v>
      </c>
      <c r="C38" s="91"/>
    </row>
    <row r="39" spans="1:3" s="56" customFormat="1" ht="25.5">
      <c r="A39" s="97">
        <v>33</v>
      </c>
      <c r="B39" s="92" t="s">
        <v>204</v>
      </c>
      <c r="C39" s="91"/>
    </row>
    <row r="40" spans="1:3" s="56" customFormat="1">
      <c r="A40" s="97">
        <v>34</v>
      </c>
      <c r="B40" s="94" t="s">
        <v>214</v>
      </c>
      <c r="C40" s="91"/>
    </row>
    <row r="41" spans="1:3" s="56" customFormat="1">
      <c r="A41" s="97">
        <v>35</v>
      </c>
      <c r="B41" s="96" t="s">
        <v>213</v>
      </c>
      <c r="C41" s="89">
        <f>C30-C35</f>
        <v>84315600</v>
      </c>
    </row>
    <row r="42" spans="1:3" s="56" customFormat="1">
      <c r="A42" s="97"/>
      <c r="B42" s="98"/>
      <c r="C42" s="91"/>
    </row>
    <row r="43" spans="1:3" s="56" customFormat="1">
      <c r="A43" s="97">
        <v>36</v>
      </c>
      <c r="B43" s="101" t="s">
        <v>212</v>
      </c>
      <c r="C43" s="89">
        <f>SUM(C44:C46)</f>
        <v>49975696</v>
      </c>
    </row>
    <row r="44" spans="1:3" s="56" customFormat="1">
      <c r="A44" s="97">
        <v>37</v>
      </c>
      <c r="B44" s="87" t="s">
        <v>211</v>
      </c>
      <c r="C44" s="504">
        <v>37473600</v>
      </c>
    </row>
    <row r="45" spans="1:3" s="56" customFormat="1">
      <c r="A45" s="97">
        <v>38</v>
      </c>
      <c r="B45" s="87" t="s">
        <v>210</v>
      </c>
      <c r="C45" s="504"/>
    </row>
    <row r="46" spans="1:3" s="56" customFormat="1">
      <c r="A46" s="97">
        <v>39</v>
      </c>
      <c r="B46" s="87" t="s">
        <v>209</v>
      </c>
      <c r="C46" s="504">
        <v>12502096</v>
      </c>
    </row>
    <row r="47" spans="1:3" s="56" customFormat="1">
      <c r="A47" s="97">
        <v>40</v>
      </c>
      <c r="B47" s="101" t="s">
        <v>208</v>
      </c>
      <c r="C47" s="89">
        <f>SUM(C48:C51)</f>
        <v>0</v>
      </c>
    </row>
    <row r="48" spans="1:3" s="56" customFormat="1">
      <c r="A48" s="97">
        <v>41</v>
      </c>
      <c r="B48" s="92" t="s">
        <v>207</v>
      </c>
      <c r="C48" s="91"/>
    </row>
    <row r="49" spans="1:3" s="56" customFormat="1">
      <c r="A49" s="97">
        <v>42</v>
      </c>
      <c r="B49" s="93" t="s">
        <v>206</v>
      </c>
      <c r="C49" s="91"/>
    </row>
    <row r="50" spans="1:3" s="56" customFormat="1">
      <c r="A50" s="97">
        <v>43</v>
      </c>
      <c r="B50" s="92" t="s">
        <v>205</v>
      </c>
      <c r="C50" s="91"/>
    </row>
    <row r="51" spans="1:3" s="56" customFormat="1" ht="25.5">
      <c r="A51" s="97">
        <v>44</v>
      </c>
      <c r="B51" s="92" t="s">
        <v>204</v>
      </c>
      <c r="C51" s="91"/>
    </row>
    <row r="52" spans="1:3" s="56" customFormat="1" ht="13.5" thickBot="1">
      <c r="A52" s="102">
        <v>45</v>
      </c>
      <c r="B52" s="103" t="s">
        <v>203</v>
      </c>
      <c r="C52" s="104">
        <f>C43-C47</f>
        <v>49975696</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heetViews>
  <sheetFormatPr defaultColWidth="9.28515625" defaultRowHeight="12.75"/>
  <cols>
    <col min="1" max="1" width="9.42578125" style="225" bestFit="1" customWidth="1"/>
    <col min="2" max="2" width="59" style="225" customWidth="1"/>
    <col min="3" max="3" width="16.7109375" style="225" bestFit="1" customWidth="1"/>
    <col min="4" max="4" width="13.28515625" style="225" bestFit="1" customWidth="1"/>
    <col min="5" max="16384" width="9.28515625" style="225"/>
  </cols>
  <sheetData>
    <row r="1" spans="1:4" ht="15">
      <c r="A1" s="223" t="s">
        <v>30</v>
      </c>
      <c r="B1" s="3" t="str">
        <f>'Info '!C2</f>
        <v>JSC CARTU BANK</v>
      </c>
    </row>
    <row r="2" spans="1:4" s="223" customFormat="1" ht="15.75" customHeight="1">
      <c r="A2" s="223" t="s">
        <v>31</v>
      </c>
      <c r="B2" s="370">
        <f>'1. key ratios '!B2</f>
        <v>44469</v>
      </c>
    </row>
    <row r="3" spans="1:4" s="223" customFormat="1" ht="15.75" customHeight="1"/>
    <row r="4" spans="1:4" ht="13.5" thickBot="1">
      <c r="A4" s="225" t="s">
        <v>405</v>
      </c>
      <c r="B4" s="305" t="s">
        <v>406</v>
      </c>
    </row>
    <row r="5" spans="1:4" s="230" customFormat="1" ht="12.75" customHeight="1">
      <c r="A5" s="354"/>
      <c r="B5" s="355" t="s">
        <v>409</v>
      </c>
      <c r="C5" s="298" t="s">
        <v>407</v>
      </c>
      <c r="D5" s="299" t="s">
        <v>408</v>
      </c>
    </row>
    <row r="6" spans="1:4" s="306" customFormat="1">
      <c r="A6" s="300">
        <v>1</v>
      </c>
      <c r="B6" s="350" t="s">
        <v>410</v>
      </c>
      <c r="C6" s="350"/>
      <c r="D6" s="301"/>
    </row>
    <row r="7" spans="1:4" s="306" customFormat="1">
      <c r="A7" s="302" t="s">
        <v>396</v>
      </c>
      <c r="B7" s="351" t="s">
        <v>411</v>
      </c>
      <c r="C7" s="505">
        <v>4.4999999999999998E-2</v>
      </c>
      <c r="D7" s="506">
        <f>C7*'5. RWA '!$C$13</f>
        <v>59327003.185863055</v>
      </c>
    </row>
    <row r="8" spans="1:4" s="306" customFormat="1">
      <c r="A8" s="302" t="s">
        <v>397</v>
      </c>
      <c r="B8" s="351" t="s">
        <v>412</v>
      </c>
      <c r="C8" s="507">
        <v>0.06</v>
      </c>
      <c r="D8" s="506">
        <f>C8*'5. RWA '!$C$13</f>
        <v>79102670.914484084</v>
      </c>
    </row>
    <row r="9" spans="1:4" s="306" customFormat="1">
      <c r="A9" s="302" t="s">
        <v>398</v>
      </c>
      <c r="B9" s="351" t="s">
        <v>413</v>
      </c>
      <c r="C9" s="507">
        <v>0.08</v>
      </c>
      <c r="D9" s="506">
        <f>C9*'5. RWA '!$C$13</f>
        <v>105470227.88597877</v>
      </c>
    </row>
    <row r="10" spans="1:4" s="306" customFormat="1">
      <c r="A10" s="300" t="s">
        <v>399</v>
      </c>
      <c r="B10" s="350" t="s">
        <v>414</v>
      </c>
      <c r="C10" s="508"/>
      <c r="D10" s="509"/>
    </row>
    <row r="11" spans="1:4" s="307" customFormat="1">
      <c r="A11" s="303" t="s">
        <v>400</v>
      </c>
      <c r="B11" s="349" t="s">
        <v>480</v>
      </c>
      <c r="C11" s="510">
        <v>2.5000000000000001E-2</v>
      </c>
      <c r="D11" s="506">
        <f>C11*'5. RWA '!$C$13</f>
        <v>32959446.214368369</v>
      </c>
    </row>
    <row r="12" spans="1:4" s="307" customFormat="1">
      <c r="A12" s="303" t="s">
        <v>401</v>
      </c>
      <c r="B12" s="349" t="s">
        <v>415</v>
      </c>
      <c r="C12" s="510">
        <v>0</v>
      </c>
      <c r="D12" s="506">
        <f>C12*'5. RWA '!$C$13</f>
        <v>0</v>
      </c>
    </row>
    <row r="13" spans="1:4" s="307" customFormat="1">
      <c r="A13" s="303" t="s">
        <v>402</v>
      </c>
      <c r="B13" s="349" t="s">
        <v>416</v>
      </c>
      <c r="C13" s="510"/>
      <c r="D13" s="506">
        <f>C13*'5. RWA '!$C$13</f>
        <v>0</v>
      </c>
    </row>
    <row r="14" spans="1:4" s="307" customFormat="1">
      <c r="A14" s="300" t="s">
        <v>403</v>
      </c>
      <c r="B14" s="350" t="s">
        <v>477</v>
      </c>
      <c r="C14" s="511"/>
      <c r="D14" s="509"/>
    </row>
    <row r="15" spans="1:4" s="307" customFormat="1">
      <c r="A15" s="303">
        <v>3.1</v>
      </c>
      <c r="B15" s="349" t="s">
        <v>421</v>
      </c>
      <c r="C15" s="510">
        <v>3.495161123755669E-2</v>
      </c>
      <c r="D15" s="506">
        <f>C15*'5. RWA '!$C$13</f>
        <v>46079430.027590506</v>
      </c>
    </row>
    <row r="16" spans="1:4" s="307" customFormat="1">
      <c r="A16" s="303">
        <v>3.2</v>
      </c>
      <c r="B16" s="349" t="s">
        <v>422</v>
      </c>
      <c r="C16" s="510">
        <v>4.6680650775899245E-2</v>
      </c>
      <c r="D16" s="506">
        <f>C16*'5. RWA '!$C$13</f>
        <v>61542735.939998567</v>
      </c>
    </row>
    <row r="17" spans="1:4" s="306" customFormat="1">
      <c r="A17" s="303">
        <v>3.3</v>
      </c>
      <c r="B17" s="349" t="s">
        <v>423</v>
      </c>
      <c r="C17" s="510">
        <v>9.6094731411039649E-2</v>
      </c>
      <c r="D17" s="506">
        <f>C17*'5. RWA '!$C$13</f>
        <v>126689165.25705343</v>
      </c>
    </row>
    <row r="18" spans="1:4" s="230" customFormat="1" ht="12.75" customHeight="1">
      <c r="A18" s="352"/>
      <c r="B18" s="353" t="s">
        <v>476</v>
      </c>
      <c r="C18" s="508" t="s">
        <v>407</v>
      </c>
      <c r="D18" s="512" t="s">
        <v>408</v>
      </c>
    </row>
    <row r="19" spans="1:4" s="306" customFormat="1">
      <c r="A19" s="304">
        <v>4</v>
      </c>
      <c r="B19" s="349" t="s">
        <v>417</v>
      </c>
      <c r="C19" s="510">
        <f>C7+C11+C12+C13+C15</f>
        <v>0.1049516112375567</v>
      </c>
      <c r="D19" s="506">
        <f>C19*'5. RWA '!$C$13</f>
        <v>138365879.42782193</v>
      </c>
    </row>
    <row r="20" spans="1:4" s="306" customFormat="1">
      <c r="A20" s="304">
        <v>5</v>
      </c>
      <c r="B20" s="349" t="s">
        <v>137</v>
      </c>
      <c r="C20" s="510">
        <f>C8+C11+C12+C13+C16</f>
        <v>0.13168065077589924</v>
      </c>
      <c r="D20" s="506">
        <f>C20*'5. RWA '!$C$13</f>
        <v>173604853.06885102</v>
      </c>
    </row>
    <row r="21" spans="1:4" s="306" customFormat="1" ht="13.5" thickBot="1">
      <c r="A21" s="308" t="s">
        <v>404</v>
      </c>
      <c r="B21" s="309" t="s">
        <v>418</v>
      </c>
      <c r="C21" s="513">
        <f>C9+C11+C12+C13+C17</f>
        <v>0.20109473141103967</v>
      </c>
      <c r="D21" s="514">
        <f>C21*'5. RWA '!$C$13</f>
        <v>265118839.3574006</v>
      </c>
    </row>
    <row r="23" spans="1:4" ht="51">
      <c r="B23" s="265"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5"/>
  <sheetViews>
    <sheetView zoomScaleNormal="100" workbookViewId="0">
      <pane xSplit="1" ySplit="5" topLeftCell="B6" activePane="bottomRight" state="frozen"/>
      <selection pane="topRight"/>
      <selection pane="bottomLeft"/>
      <selection pane="bottomRight" activeCell="B6" sqref="B6"/>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CARTU BANK</v>
      </c>
      <c r="E1" s="4"/>
      <c r="F1" s="4"/>
    </row>
    <row r="2" spans="1:6" s="2" customFormat="1" ht="15.75" customHeight="1">
      <c r="A2" s="2" t="s">
        <v>31</v>
      </c>
      <c r="B2" s="370">
        <f>'1. key ratios '!B2</f>
        <v>44469</v>
      </c>
    </row>
    <row r="3" spans="1:6" s="2" customFormat="1" ht="15.75" customHeight="1">
      <c r="A3" s="105"/>
    </row>
    <row r="4" spans="1:6" s="2" customFormat="1" ht="15.75" customHeight="1" thickBot="1">
      <c r="A4" s="2" t="s">
        <v>86</v>
      </c>
      <c r="B4" s="215" t="s">
        <v>286</v>
      </c>
      <c r="D4" s="32" t="s">
        <v>73</v>
      </c>
    </row>
    <row r="5" spans="1:6" ht="25.5">
      <c r="A5" s="106" t="s">
        <v>6</v>
      </c>
      <c r="B5" s="242" t="s">
        <v>340</v>
      </c>
      <c r="C5" s="107" t="s">
        <v>93</v>
      </c>
      <c r="D5" s="108" t="s">
        <v>94</v>
      </c>
    </row>
    <row r="6" spans="1:6" ht="15">
      <c r="A6" s="74">
        <v>1</v>
      </c>
      <c r="B6" s="109" t="s">
        <v>35</v>
      </c>
      <c r="C6" s="515">
        <v>32557084</v>
      </c>
      <c r="D6" s="110"/>
      <c r="E6" s="111"/>
    </row>
    <row r="7" spans="1:6" ht="15">
      <c r="A7" s="74">
        <v>2</v>
      </c>
      <c r="B7" s="112" t="s">
        <v>36</v>
      </c>
      <c r="C7" s="516">
        <v>211633516</v>
      </c>
      <c r="D7" s="114"/>
      <c r="E7" s="111"/>
    </row>
    <row r="8" spans="1:6" ht="15">
      <c r="A8" s="74">
        <v>3</v>
      </c>
      <c r="B8" s="112" t="s">
        <v>37</v>
      </c>
      <c r="C8" s="516">
        <v>112051665</v>
      </c>
      <c r="D8" s="114"/>
      <c r="E8" s="111"/>
    </row>
    <row r="9" spans="1:6" ht="15">
      <c r="A9" s="74">
        <v>4</v>
      </c>
      <c r="B9" s="112" t="s">
        <v>38</v>
      </c>
      <c r="C9" s="516">
        <v>0</v>
      </c>
      <c r="D9" s="114"/>
      <c r="E9" s="111"/>
    </row>
    <row r="10" spans="1:6" ht="15">
      <c r="A10" s="74">
        <v>5</v>
      </c>
      <c r="B10" s="112" t="s">
        <v>39</v>
      </c>
      <c r="C10" s="516">
        <v>55083289</v>
      </c>
      <c r="D10" s="114"/>
      <c r="E10" s="111"/>
    </row>
    <row r="11" spans="1:6" ht="15.75">
      <c r="A11" s="74">
        <v>5.0999999999999996</v>
      </c>
      <c r="B11" s="523" t="s">
        <v>740</v>
      </c>
      <c r="C11" s="517">
        <v>-372280</v>
      </c>
      <c r="D11" s="518" t="s">
        <v>734</v>
      </c>
      <c r="E11" s="117"/>
    </row>
    <row r="12" spans="1:6" ht="15">
      <c r="A12" s="74">
        <v>5.2</v>
      </c>
      <c r="B12" s="112" t="s">
        <v>741</v>
      </c>
      <c r="C12" s="517">
        <v>54711009</v>
      </c>
      <c r="D12" s="114"/>
      <c r="E12" s="117"/>
    </row>
    <row r="13" spans="1:6" ht="15">
      <c r="A13" s="74">
        <v>6.1</v>
      </c>
      <c r="B13" s="216" t="s">
        <v>40</v>
      </c>
      <c r="C13" s="519">
        <v>981831435</v>
      </c>
      <c r="D13" s="116"/>
      <c r="E13" s="111"/>
    </row>
    <row r="14" spans="1:6" ht="15">
      <c r="A14" s="74">
        <v>6.2</v>
      </c>
      <c r="B14" s="217" t="s">
        <v>41</v>
      </c>
      <c r="C14" s="519">
        <v>-166614566</v>
      </c>
      <c r="D14" s="116"/>
      <c r="E14" s="111"/>
    </row>
    <row r="15" spans="1:6" ht="15.75">
      <c r="A15" s="74" t="s">
        <v>742</v>
      </c>
      <c r="B15" s="524" t="s">
        <v>740</v>
      </c>
      <c r="C15" s="519">
        <v>-11229670</v>
      </c>
      <c r="D15" s="518" t="s">
        <v>734</v>
      </c>
      <c r="E15" s="111"/>
    </row>
    <row r="16" spans="1:6" ht="15">
      <c r="A16" s="74" t="s">
        <v>743</v>
      </c>
      <c r="B16" s="524" t="s">
        <v>744</v>
      </c>
      <c r="C16" s="519">
        <v>0</v>
      </c>
      <c r="D16" s="116"/>
      <c r="E16" s="111"/>
    </row>
    <row r="17" spans="1:5" ht="15">
      <c r="A17" s="74">
        <v>6</v>
      </c>
      <c r="B17" s="112" t="s">
        <v>42</v>
      </c>
      <c r="C17" s="520">
        <v>815216869</v>
      </c>
      <c r="D17" s="116"/>
      <c r="E17" s="111"/>
    </row>
    <row r="18" spans="1:5" ht="15">
      <c r="A18" s="74">
        <v>7</v>
      </c>
      <c r="B18" s="112" t="s">
        <v>43</v>
      </c>
      <c r="C18" s="516">
        <v>17297994</v>
      </c>
      <c r="D18" s="114"/>
      <c r="E18" s="111"/>
    </row>
    <row r="19" spans="1:5" ht="15">
      <c r="A19" s="74">
        <v>8</v>
      </c>
      <c r="B19" s="112" t="s">
        <v>199</v>
      </c>
      <c r="C19" s="516">
        <v>6855626</v>
      </c>
      <c r="D19" s="114"/>
      <c r="E19" s="111"/>
    </row>
    <row r="20" spans="1:5" ht="15">
      <c r="A20" s="74">
        <v>9</v>
      </c>
      <c r="B20" s="112" t="s">
        <v>44</v>
      </c>
      <c r="C20" s="516">
        <v>7793239</v>
      </c>
      <c r="D20" s="114"/>
      <c r="E20" s="111"/>
    </row>
    <row r="21" spans="1:5">
      <c r="A21" s="74">
        <v>9.1</v>
      </c>
      <c r="B21" s="118" t="s">
        <v>88</v>
      </c>
      <c r="C21" s="115"/>
      <c r="D21" s="114"/>
      <c r="E21" s="111"/>
    </row>
    <row r="22" spans="1:5" ht="15.75">
      <c r="A22" s="74">
        <v>9.1999999999999993</v>
      </c>
      <c r="B22" s="118" t="s">
        <v>89</v>
      </c>
      <c r="C22" s="115">
        <v>9372300</v>
      </c>
      <c r="D22" s="521"/>
      <c r="E22" s="111"/>
    </row>
    <row r="23" spans="1:5" ht="15.75">
      <c r="A23" s="74">
        <v>9.3000000000000007</v>
      </c>
      <c r="B23" s="118" t="s">
        <v>745</v>
      </c>
      <c r="C23" s="115">
        <v>-1634921</v>
      </c>
      <c r="D23" s="521"/>
      <c r="E23" s="125"/>
    </row>
    <row r="24" spans="1:5" ht="15.75">
      <c r="A24" s="74">
        <v>9.4</v>
      </c>
      <c r="B24" s="118" t="s">
        <v>268</v>
      </c>
      <c r="C24" s="113">
        <v>57000</v>
      </c>
      <c r="D24" s="521"/>
      <c r="E24" s="111"/>
    </row>
    <row r="25" spans="1:5" ht="15.75">
      <c r="A25" s="74">
        <v>9.5</v>
      </c>
      <c r="B25" s="118" t="s">
        <v>746</v>
      </c>
      <c r="C25" s="113">
        <v>-1140</v>
      </c>
      <c r="D25" s="518" t="s">
        <v>734</v>
      </c>
      <c r="E25" s="111"/>
    </row>
    <row r="26" spans="1:5">
      <c r="A26" s="74">
        <v>10</v>
      </c>
      <c r="B26" s="112" t="s">
        <v>45</v>
      </c>
      <c r="C26" s="120">
        <v>20325454</v>
      </c>
      <c r="D26" s="114"/>
      <c r="E26" s="111"/>
    </row>
    <row r="27" spans="1:5">
      <c r="A27" s="525">
        <v>10.1</v>
      </c>
      <c r="B27" s="127" t="s">
        <v>90</v>
      </c>
      <c r="C27" s="120">
        <v>4066835</v>
      </c>
      <c r="D27" s="522" t="s">
        <v>92</v>
      </c>
      <c r="E27" s="111"/>
    </row>
    <row r="28" spans="1:5">
      <c r="A28" s="526">
        <v>11</v>
      </c>
      <c r="B28" s="527" t="s">
        <v>46</v>
      </c>
      <c r="C28" s="120">
        <v>26376549</v>
      </c>
      <c r="D28" s="121"/>
      <c r="E28" s="111"/>
    </row>
    <row r="29" spans="1:5">
      <c r="A29" s="526">
        <v>11.1</v>
      </c>
      <c r="B29" s="528" t="s">
        <v>747</v>
      </c>
      <c r="C29" s="120">
        <v>2558927.35</v>
      </c>
      <c r="D29" s="522" t="s">
        <v>735</v>
      </c>
      <c r="E29" s="111"/>
    </row>
    <row r="30" spans="1:5">
      <c r="A30" s="526">
        <v>11.2</v>
      </c>
      <c r="B30" s="528" t="s">
        <v>740</v>
      </c>
      <c r="C30" s="120">
        <v>0</v>
      </c>
      <c r="D30" s="522" t="s">
        <v>734</v>
      </c>
      <c r="E30" s="111"/>
    </row>
    <row r="31" spans="1:5">
      <c r="A31" s="526">
        <v>11.3</v>
      </c>
      <c r="B31" s="528" t="s">
        <v>748</v>
      </c>
      <c r="C31" s="120">
        <v>-2403546</v>
      </c>
      <c r="D31" s="121"/>
      <c r="E31" s="111"/>
    </row>
    <row r="32" spans="1:5">
      <c r="A32" s="526"/>
      <c r="B32" s="527" t="s">
        <v>749</v>
      </c>
      <c r="C32" s="120">
        <v>23973003</v>
      </c>
      <c r="D32" s="121"/>
      <c r="E32" s="111"/>
    </row>
    <row r="33" spans="1:5">
      <c r="A33" s="74">
        <v>12</v>
      </c>
      <c r="B33" s="122" t="s">
        <v>47</v>
      </c>
      <c r="C33" s="123">
        <f>SUM(C6:C9,C12,C17:C20,C26,C32)</f>
        <v>1302415459</v>
      </c>
      <c r="D33" s="124"/>
      <c r="E33" s="111"/>
    </row>
    <row r="34" spans="1:5" ht="15">
      <c r="A34" s="74">
        <v>13</v>
      </c>
      <c r="B34" s="112" t="s">
        <v>49</v>
      </c>
      <c r="C34" s="126">
        <v>163856</v>
      </c>
      <c r="D34" s="124"/>
      <c r="E34" s="125"/>
    </row>
    <row r="35" spans="1:5">
      <c r="A35" s="74">
        <v>14</v>
      </c>
      <c r="B35" s="112" t="s">
        <v>50</v>
      </c>
      <c r="C35" s="113">
        <v>367366449</v>
      </c>
      <c r="D35" s="114"/>
      <c r="E35" s="111"/>
    </row>
    <row r="36" spans="1:5">
      <c r="A36" s="74">
        <v>15</v>
      </c>
      <c r="B36" s="112" t="s">
        <v>51</v>
      </c>
      <c r="C36" s="113">
        <v>90380659</v>
      </c>
      <c r="D36" s="114"/>
      <c r="E36" s="111"/>
    </row>
    <row r="37" spans="1:5">
      <c r="A37" s="74">
        <v>16</v>
      </c>
      <c r="B37" s="112" t="s">
        <v>52</v>
      </c>
      <c r="C37" s="113">
        <v>511063541</v>
      </c>
      <c r="D37" s="114"/>
      <c r="E37" s="111"/>
    </row>
    <row r="38" spans="1:5">
      <c r="A38" s="74">
        <v>17</v>
      </c>
      <c r="B38" s="112" t="s">
        <v>53</v>
      </c>
      <c r="C38" s="113">
        <v>0</v>
      </c>
      <c r="D38" s="114"/>
      <c r="E38" s="111"/>
    </row>
    <row r="39" spans="1:5">
      <c r="A39" s="74">
        <v>18</v>
      </c>
      <c r="B39" s="112" t="s">
        <v>54</v>
      </c>
      <c r="C39" s="113">
        <v>0</v>
      </c>
      <c r="D39" s="114"/>
      <c r="E39" s="111"/>
    </row>
    <row r="40" spans="1:5">
      <c r="A40" s="74">
        <v>19</v>
      </c>
      <c r="B40" s="112" t="s">
        <v>55</v>
      </c>
      <c r="C40" s="113">
        <v>15110636</v>
      </c>
      <c r="D40" s="114"/>
      <c r="E40" s="111"/>
    </row>
    <row r="41" spans="1:5">
      <c r="A41" s="74">
        <v>20</v>
      </c>
      <c r="B41" s="112" t="s">
        <v>56</v>
      </c>
      <c r="C41" s="113">
        <v>14553449</v>
      </c>
      <c r="D41" s="114"/>
      <c r="E41" s="111"/>
    </row>
    <row r="42" spans="1:5" ht="15.75">
      <c r="A42" s="74">
        <v>20.100000000000001</v>
      </c>
      <c r="B42" s="529" t="s">
        <v>750</v>
      </c>
      <c r="C42" s="120">
        <v>899006</v>
      </c>
      <c r="D42" s="518" t="s">
        <v>734</v>
      </c>
      <c r="E42" s="125"/>
    </row>
    <row r="43" spans="1:5" ht="15.75">
      <c r="A43" s="74">
        <v>21</v>
      </c>
      <c r="B43" s="119" t="s">
        <v>57</v>
      </c>
      <c r="C43" s="120">
        <v>121789200</v>
      </c>
      <c r="D43" s="521"/>
    </row>
    <row r="44" spans="1:5" ht="15.75">
      <c r="A44" s="74">
        <v>21.1</v>
      </c>
      <c r="B44" s="127" t="s">
        <v>91</v>
      </c>
      <c r="C44" s="128">
        <v>37473600</v>
      </c>
      <c r="D44" s="518" t="s">
        <v>736</v>
      </c>
    </row>
    <row r="45" spans="1:5">
      <c r="A45" s="74">
        <v>22</v>
      </c>
      <c r="B45" s="122" t="s">
        <v>58</v>
      </c>
      <c r="C45" s="123">
        <f>SUM(C34:C41,C43)</f>
        <v>1120427790</v>
      </c>
      <c r="D45" s="124"/>
    </row>
    <row r="46" spans="1:5" ht="15.75">
      <c r="A46" s="74">
        <v>23</v>
      </c>
      <c r="B46" s="119" t="s">
        <v>60</v>
      </c>
      <c r="C46" s="113">
        <v>114430000</v>
      </c>
      <c r="D46" s="518" t="s">
        <v>737</v>
      </c>
    </row>
    <row r="47" spans="1:5">
      <c r="A47" s="74">
        <v>24</v>
      </c>
      <c r="B47" s="119" t="s">
        <v>61</v>
      </c>
      <c r="C47" s="113">
        <v>0</v>
      </c>
      <c r="D47" s="114"/>
    </row>
    <row r="48" spans="1:5">
      <c r="A48" s="74">
        <v>25</v>
      </c>
      <c r="B48" s="119" t="s">
        <v>62</v>
      </c>
      <c r="C48" s="113">
        <v>0</v>
      </c>
      <c r="D48" s="114"/>
    </row>
    <row r="49" spans="1:4">
      <c r="A49" s="74">
        <v>26</v>
      </c>
      <c r="B49" s="119" t="s">
        <v>63</v>
      </c>
      <c r="C49" s="113">
        <v>0</v>
      </c>
      <c r="D49" s="114"/>
    </row>
    <row r="50" spans="1:4">
      <c r="A50" s="74">
        <v>27</v>
      </c>
      <c r="B50" s="119" t="s">
        <v>64</v>
      </c>
      <c r="C50" s="113">
        <v>7438034</v>
      </c>
      <c r="D50" s="114"/>
    </row>
    <row r="51" spans="1:4" ht="15.75">
      <c r="A51" s="74">
        <v>27.1</v>
      </c>
      <c r="B51" s="530" t="s">
        <v>751</v>
      </c>
      <c r="C51" s="516">
        <v>6838034</v>
      </c>
      <c r="D51" s="518" t="s">
        <v>738</v>
      </c>
    </row>
    <row r="52" spans="1:4" ht="15.75">
      <c r="A52" s="74">
        <v>27.2</v>
      </c>
      <c r="B52" s="530" t="s">
        <v>752</v>
      </c>
      <c r="C52" s="516">
        <v>600000</v>
      </c>
      <c r="D52" s="518" t="s">
        <v>738</v>
      </c>
    </row>
    <row r="53" spans="1:4" ht="15.75">
      <c r="A53" s="74">
        <v>28</v>
      </c>
      <c r="B53" s="119" t="s">
        <v>65</v>
      </c>
      <c r="C53" s="113">
        <v>60371346</v>
      </c>
      <c r="D53" s="518" t="s">
        <v>739</v>
      </c>
    </row>
    <row r="54" spans="1:4">
      <c r="A54" s="74">
        <v>29</v>
      </c>
      <c r="B54" s="119" t="s">
        <v>66</v>
      </c>
      <c r="C54" s="113">
        <v>-251711</v>
      </c>
      <c r="D54" s="114"/>
    </row>
    <row r="55" spans="1:4" ht="15" thickBot="1">
      <c r="A55" s="129">
        <v>30</v>
      </c>
      <c r="B55" s="130" t="s">
        <v>266</v>
      </c>
      <c r="C55" s="131">
        <f>SUM(C46:C50,C53:C54)</f>
        <v>181987669</v>
      </c>
      <c r="D55" s="132"/>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Normal="100" workbookViewId="0">
      <pane xSplit="1" ySplit="4" topLeftCell="H11" activePane="bottomRight" state="frozen"/>
      <selection pane="topRight"/>
      <selection pane="bottomLeft"/>
      <selection pane="bottomRight"/>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1" bestFit="1" customWidth="1"/>
    <col min="17" max="17" width="14.7109375" style="31" customWidth="1"/>
    <col min="18" max="18" width="13" style="31" bestFit="1" customWidth="1"/>
    <col min="19" max="19" width="34.7109375" style="31" customWidth="1"/>
    <col min="20" max="16384" width="9.28515625" style="31"/>
  </cols>
  <sheetData>
    <row r="1" spans="1:19">
      <c r="A1" s="2" t="s">
        <v>30</v>
      </c>
      <c r="B1" s="3" t="str">
        <f>'Info '!C2</f>
        <v>JSC CARTU BANK</v>
      </c>
    </row>
    <row r="2" spans="1:19">
      <c r="A2" s="2" t="s">
        <v>31</v>
      </c>
      <c r="B2" s="370">
        <f>'1. key ratios '!B2</f>
        <v>44469</v>
      </c>
    </row>
    <row r="4" spans="1:19" ht="26.25" thickBot="1">
      <c r="A4" s="4" t="s">
        <v>249</v>
      </c>
      <c r="B4" s="258" t="s">
        <v>375</v>
      </c>
    </row>
    <row r="5" spans="1:19" s="250" customFormat="1">
      <c r="A5" s="245"/>
      <c r="B5" s="246"/>
      <c r="C5" s="247" t="s">
        <v>0</v>
      </c>
      <c r="D5" s="247" t="s">
        <v>1</v>
      </c>
      <c r="E5" s="247" t="s">
        <v>2</v>
      </c>
      <c r="F5" s="247" t="s">
        <v>3</v>
      </c>
      <c r="G5" s="247" t="s">
        <v>4</v>
      </c>
      <c r="H5" s="247" t="s">
        <v>5</v>
      </c>
      <c r="I5" s="247" t="s">
        <v>8</v>
      </c>
      <c r="J5" s="247" t="s">
        <v>9</v>
      </c>
      <c r="K5" s="247" t="s">
        <v>10</v>
      </c>
      <c r="L5" s="247" t="s">
        <v>11</v>
      </c>
      <c r="M5" s="247" t="s">
        <v>12</v>
      </c>
      <c r="N5" s="247" t="s">
        <v>13</v>
      </c>
      <c r="O5" s="247" t="s">
        <v>358</v>
      </c>
      <c r="P5" s="247" t="s">
        <v>359</v>
      </c>
      <c r="Q5" s="247" t="s">
        <v>360</v>
      </c>
      <c r="R5" s="248" t="s">
        <v>361</v>
      </c>
      <c r="S5" s="249" t="s">
        <v>362</v>
      </c>
    </row>
    <row r="6" spans="1:19" s="250" customFormat="1" ht="99" customHeight="1">
      <c r="A6" s="251"/>
      <c r="B6" s="661" t="s">
        <v>363</v>
      </c>
      <c r="C6" s="657">
        <v>0</v>
      </c>
      <c r="D6" s="658"/>
      <c r="E6" s="657">
        <v>0.2</v>
      </c>
      <c r="F6" s="658"/>
      <c r="G6" s="657">
        <v>0.35</v>
      </c>
      <c r="H6" s="658"/>
      <c r="I6" s="657">
        <v>0.5</v>
      </c>
      <c r="J6" s="658"/>
      <c r="K6" s="657">
        <v>0.75</v>
      </c>
      <c r="L6" s="658"/>
      <c r="M6" s="657">
        <v>1</v>
      </c>
      <c r="N6" s="658"/>
      <c r="O6" s="657">
        <v>1.5</v>
      </c>
      <c r="P6" s="658"/>
      <c r="Q6" s="657">
        <v>2.5</v>
      </c>
      <c r="R6" s="658"/>
      <c r="S6" s="659" t="s">
        <v>248</v>
      </c>
    </row>
    <row r="7" spans="1:19" s="250" customFormat="1" ht="30.75" customHeight="1">
      <c r="A7" s="251"/>
      <c r="B7" s="662"/>
      <c r="C7" s="241" t="s">
        <v>251</v>
      </c>
      <c r="D7" s="241" t="s">
        <v>250</v>
      </c>
      <c r="E7" s="241" t="s">
        <v>251</v>
      </c>
      <c r="F7" s="241" t="s">
        <v>250</v>
      </c>
      <c r="G7" s="241" t="s">
        <v>251</v>
      </c>
      <c r="H7" s="241" t="s">
        <v>250</v>
      </c>
      <c r="I7" s="241" t="s">
        <v>251</v>
      </c>
      <c r="J7" s="241" t="s">
        <v>250</v>
      </c>
      <c r="K7" s="241" t="s">
        <v>251</v>
      </c>
      <c r="L7" s="241" t="s">
        <v>250</v>
      </c>
      <c r="M7" s="241" t="s">
        <v>251</v>
      </c>
      <c r="N7" s="241" t="s">
        <v>250</v>
      </c>
      <c r="O7" s="241" t="s">
        <v>251</v>
      </c>
      <c r="P7" s="241" t="s">
        <v>250</v>
      </c>
      <c r="Q7" s="241" t="s">
        <v>251</v>
      </c>
      <c r="R7" s="241" t="s">
        <v>250</v>
      </c>
      <c r="S7" s="660"/>
    </row>
    <row r="8" spans="1:19">
      <c r="A8" s="133">
        <v>1</v>
      </c>
      <c r="B8" s="1" t="s">
        <v>96</v>
      </c>
      <c r="C8" s="531">
        <v>50833681</v>
      </c>
      <c r="D8" s="531"/>
      <c r="E8" s="531"/>
      <c r="F8" s="532"/>
      <c r="G8" s="531"/>
      <c r="H8" s="531"/>
      <c r="I8" s="531"/>
      <c r="J8" s="531"/>
      <c r="K8" s="531"/>
      <c r="L8" s="531"/>
      <c r="M8" s="531">
        <v>198339911</v>
      </c>
      <c r="N8" s="531"/>
      <c r="O8" s="531"/>
      <c r="P8" s="531"/>
      <c r="Q8" s="531"/>
      <c r="R8" s="532"/>
      <c r="S8" s="533">
        <v>198339911</v>
      </c>
    </row>
    <row r="9" spans="1:19">
      <c r="A9" s="133">
        <v>2</v>
      </c>
      <c r="B9" s="1" t="s">
        <v>97</v>
      </c>
      <c r="C9" s="531"/>
      <c r="D9" s="531"/>
      <c r="E9" s="531"/>
      <c r="F9" s="531"/>
      <c r="G9" s="531"/>
      <c r="H9" s="531"/>
      <c r="I9" s="531"/>
      <c r="J9" s="531"/>
      <c r="K9" s="531"/>
      <c r="L9" s="531"/>
      <c r="M9" s="531">
        <v>0</v>
      </c>
      <c r="N9" s="531"/>
      <c r="O9" s="531"/>
      <c r="P9" s="531"/>
      <c r="Q9" s="531"/>
      <c r="R9" s="532"/>
      <c r="S9" s="533">
        <v>0</v>
      </c>
    </row>
    <row r="10" spans="1:19">
      <c r="A10" s="133">
        <v>3</v>
      </c>
      <c r="B10" s="1" t="s">
        <v>269</v>
      </c>
      <c r="C10" s="531"/>
      <c r="D10" s="531"/>
      <c r="E10" s="531"/>
      <c r="F10" s="531"/>
      <c r="G10" s="531"/>
      <c r="H10" s="531"/>
      <c r="I10" s="531"/>
      <c r="J10" s="531"/>
      <c r="K10" s="531"/>
      <c r="L10" s="531"/>
      <c r="M10" s="531">
        <v>0</v>
      </c>
      <c r="N10" s="531"/>
      <c r="O10" s="531"/>
      <c r="P10" s="531"/>
      <c r="Q10" s="531"/>
      <c r="R10" s="532"/>
      <c r="S10" s="533">
        <v>0</v>
      </c>
    </row>
    <row r="11" spans="1:19">
      <c r="A11" s="133">
        <v>4</v>
      </c>
      <c r="B11" s="1" t="s">
        <v>98</v>
      </c>
      <c r="C11" s="531"/>
      <c r="D11" s="531"/>
      <c r="E11" s="531"/>
      <c r="F11" s="531"/>
      <c r="G11" s="531"/>
      <c r="H11" s="531"/>
      <c r="I11" s="531"/>
      <c r="J11" s="531"/>
      <c r="K11" s="531"/>
      <c r="L11" s="531"/>
      <c r="M11" s="531">
        <v>0</v>
      </c>
      <c r="N11" s="531"/>
      <c r="O11" s="531"/>
      <c r="P11" s="531"/>
      <c r="Q11" s="531"/>
      <c r="R11" s="532"/>
      <c r="S11" s="533">
        <v>0</v>
      </c>
    </row>
    <row r="12" spans="1:19">
      <c r="A12" s="133">
        <v>5</v>
      </c>
      <c r="B12" s="1" t="s">
        <v>99</v>
      </c>
      <c r="C12" s="531"/>
      <c r="D12" s="531"/>
      <c r="E12" s="531"/>
      <c r="F12" s="531"/>
      <c r="G12" s="531"/>
      <c r="H12" s="531"/>
      <c r="I12" s="531"/>
      <c r="J12" s="531"/>
      <c r="K12" s="531"/>
      <c r="L12" s="531"/>
      <c r="M12" s="531">
        <v>0</v>
      </c>
      <c r="N12" s="531"/>
      <c r="O12" s="531"/>
      <c r="P12" s="531"/>
      <c r="Q12" s="531"/>
      <c r="R12" s="532"/>
      <c r="S12" s="533">
        <v>0</v>
      </c>
    </row>
    <row r="13" spans="1:19">
      <c r="A13" s="133">
        <v>6</v>
      </c>
      <c r="B13" s="1" t="s">
        <v>100</v>
      </c>
      <c r="C13" s="531">
        <v>0</v>
      </c>
      <c r="D13" s="531"/>
      <c r="E13" s="531">
        <v>97826171.640000001</v>
      </c>
      <c r="F13" s="531"/>
      <c r="G13" s="531"/>
      <c r="H13" s="531"/>
      <c r="I13" s="531">
        <v>14074228.230000002</v>
      </c>
      <c r="J13" s="531"/>
      <c r="K13" s="531"/>
      <c r="L13" s="531"/>
      <c r="M13" s="531">
        <v>151265.12999999709</v>
      </c>
      <c r="N13" s="531"/>
      <c r="O13" s="531">
        <v>0</v>
      </c>
      <c r="P13" s="531"/>
      <c r="Q13" s="531"/>
      <c r="R13" s="532"/>
      <c r="S13" s="533">
        <v>26753613.572999999</v>
      </c>
    </row>
    <row r="14" spans="1:19">
      <c r="A14" s="133">
        <v>7</v>
      </c>
      <c r="B14" s="1" t="s">
        <v>101</v>
      </c>
      <c r="C14" s="531"/>
      <c r="D14" s="531"/>
      <c r="E14" s="531"/>
      <c r="F14" s="531"/>
      <c r="G14" s="531"/>
      <c r="H14" s="531"/>
      <c r="I14" s="531"/>
      <c r="J14" s="531"/>
      <c r="K14" s="531"/>
      <c r="L14" s="531"/>
      <c r="M14" s="531">
        <v>689983553.19279993</v>
      </c>
      <c r="N14" s="531">
        <v>41690676.022525899</v>
      </c>
      <c r="O14" s="531">
        <v>0</v>
      </c>
      <c r="P14" s="531"/>
      <c r="Q14" s="531">
        <v>0</v>
      </c>
      <c r="R14" s="532">
        <v>0</v>
      </c>
      <c r="S14" s="533">
        <v>731674229.21532583</v>
      </c>
    </row>
    <row r="15" spans="1:19">
      <c r="A15" s="133">
        <v>8</v>
      </c>
      <c r="B15" s="1" t="s">
        <v>102</v>
      </c>
      <c r="C15" s="531"/>
      <c r="D15" s="531"/>
      <c r="E15" s="531"/>
      <c r="F15" s="531"/>
      <c r="G15" s="531"/>
      <c r="H15" s="531"/>
      <c r="I15" s="531"/>
      <c r="J15" s="531"/>
      <c r="K15" s="531"/>
      <c r="L15" s="531"/>
      <c r="M15" s="531"/>
      <c r="N15" s="531"/>
      <c r="O15" s="531"/>
      <c r="P15" s="531"/>
      <c r="Q15" s="531"/>
      <c r="R15" s="532"/>
      <c r="S15" s="533">
        <v>0</v>
      </c>
    </row>
    <row r="16" spans="1:19">
      <c r="A16" s="133">
        <v>9</v>
      </c>
      <c r="B16" s="1" t="s">
        <v>103</v>
      </c>
      <c r="C16" s="531"/>
      <c r="D16" s="531"/>
      <c r="E16" s="531"/>
      <c r="F16" s="531"/>
      <c r="G16" s="531"/>
      <c r="H16" s="531"/>
      <c r="I16" s="531"/>
      <c r="J16" s="531"/>
      <c r="K16" s="531"/>
      <c r="L16" s="531"/>
      <c r="M16" s="531">
        <v>0</v>
      </c>
      <c r="N16" s="531"/>
      <c r="O16" s="531"/>
      <c r="P16" s="531"/>
      <c r="Q16" s="531"/>
      <c r="R16" s="532"/>
      <c r="S16" s="533">
        <v>0</v>
      </c>
    </row>
    <row r="17" spans="1:19">
      <c r="A17" s="133">
        <v>10</v>
      </c>
      <c r="B17" s="1" t="s">
        <v>104</v>
      </c>
      <c r="C17" s="531"/>
      <c r="D17" s="531"/>
      <c r="E17" s="531"/>
      <c r="F17" s="531"/>
      <c r="G17" s="531"/>
      <c r="H17" s="531"/>
      <c r="I17" s="531"/>
      <c r="J17" s="531"/>
      <c r="K17" s="531"/>
      <c r="L17" s="531"/>
      <c r="M17" s="531">
        <v>150109111.57157198</v>
      </c>
      <c r="N17" s="531">
        <v>368573.14050000301</v>
      </c>
      <c r="O17" s="531">
        <v>0</v>
      </c>
      <c r="P17" s="531"/>
      <c r="Q17" s="531">
        <v>0</v>
      </c>
      <c r="R17" s="532"/>
      <c r="S17" s="533">
        <v>150477684.71207199</v>
      </c>
    </row>
    <row r="18" spans="1:19">
      <c r="A18" s="133">
        <v>11</v>
      </c>
      <c r="B18" s="1" t="s">
        <v>105</v>
      </c>
      <c r="C18" s="531"/>
      <c r="D18" s="531"/>
      <c r="E18" s="531"/>
      <c r="F18" s="531"/>
      <c r="G18" s="531"/>
      <c r="H18" s="531"/>
      <c r="I18" s="531"/>
      <c r="J18" s="531"/>
      <c r="K18" s="531"/>
      <c r="L18" s="531"/>
      <c r="M18" s="531">
        <v>0</v>
      </c>
      <c r="N18" s="531"/>
      <c r="O18" s="531"/>
      <c r="P18" s="531"/>
      <c r="Q18" s="531"/>
      <c r="R18" s="532"/>
      <c r="S18" s="533">
        <v>0</v>
      </c>
    </row>
    <row r="19" spans="1:19">
      <c r="A19" s="133">
        <v>12</v>
      </c>
      <c r="B19" s="1" t="s">
        <v>106</v>
      </c>
      <c r="C19" s="531"/>
      <c r="D19" s="531"/>
      <c r="E19" s="531"/>
      <c r="F19" s="531"/>
      <c r="G19" s="531"/>
      <c r="H19" s="531"/>
      <c r="I19" s="531"/>
      <c r="J19" s="531"/>
      <c r="K19" s="531"/>
      <c r="L19" s="531"/>
      <c r="M19" s="531">
        <v>0</v>
      </c>
      <c r="N19" s="531"/>
      <c r="O19" s="531"/>
      <c r="P19" s="531"/>
      <c r="Q19" s="531"/>
      <c r="R19" s="532"/>
      <c r="S19" s="533">
        <v>0</v>
      </c>
    </row>
    <row r="20" spans="1:19">
      <c r="A20" s="133">
        <v>13</v>
      </c>
      <c r="B20" s="1" t="s">
        <v>247</v>
      </c>
      <c r="C20" s="531"/>
      <c r="D20" s="531"/>
      <c r="E20" s="531"/>
      <c r="F20" s="531"/>
      <c r="G20" s="531"/>
      <c r="H20" s="531"/>
      <c r="I20" s="531"/>
      <c r="J20" s="531"/>
      <c r="K20" s="531"/>
      <c r="L20" s="531"/>
      <c r="M20" s="531">
        <v>0</v>
      </c>
      <c r="N20" s="531"/>
      <c r="O20" s="531"/>
      <c r="P20" s="531"/>
      <c r="Q20" s="531"/>
      <c r="R20" s="532"/>
      <c r="S20" s="533">
        <v>0</v>
      </c>
    </row>
    <row r="21" spans="1:19">
      <c r="A21" s="133">
        <v>14</v>
      </c>
      <c r="B21" s="1" t="s">
        <v>108</v>
      </c>
      <c r="C21" s="531">
        <v>35824182</v>
      </c>
      <c r="D21" s="531"/>
      <c r="E21" s="531">
        <v>0</v>
      </c>
      <c r="F21" s="531"/>
      <c r="G21" s="531"/>
      <c r="H21" s="531">
        <v>0</v>
      </c>
      <c r="I21" s="531">
        <v>0</v>
      </c>
      <c r="J21" s="531"/>
      <c r="K21" s="531"/>
      <c r="L21" s="531"/>
      <c r="M21" s="531">
        <v>54441295.679618008</v>
      </c>
      <c r="N21" s="531">
        <v>758293.65995000047</v>
      </c>
      <c r="O21" s="531">
        <v>0</v>
      </c>
      <c r="P21" s="531"/>
      <c r="Q21" s="531">
        <v>16061091</v>
      </c>
      <c r="R21" s="532"/>
      <c r="S21" s="533">
        <v>95352316.839568019</v>
      </c>
    </row>
    <row r="22" spans="1:19" ht="13.5" thickBot="1">
      <c r="A22" s="134"/>
      <c r="B22" s="135" t="s">
        <v>109</v>
      </c>
      <c r="C22" s="136">
        <f>SUM(C8:C21)</f>
        <v>86657863</v>
      </c>
      <c r="D22" s="136">
        <f t="shared" ref="D22:S22" si="0">SUM(D8:D21)</f>
        <v>0</v>
      </c>
      <c r="E22" s="136">
        <f t="shared" si="0"/>
        <v>97826171.640000001</v>
      </c>
      <c r="F22" s="136">
        <f t="shared" si="0"/>
        <v>0</v>
      </c>
      <c r="G22" s="136">
        <f t="shared" si="0"/>
        <v>0</v>
      </c>
      <c r="H22" s="136">
        <f t="shared" si="0"/>
        <v>0</v>
      </c>
      <c r="I22" s="136">
        <f t="shared" si="0"/>
        <v>14074228.230000002</v>
      </c>
      <c r="J22" s="136">
        <f t="shared" si="0"/>
        <v>0</v>
      </c>
      <c r="K22" s="136">
        <f t="shared" si="0"/>
        <v>0</v>
      </c>
      <c r="L22" s="136">
        <f t="shared" si="0"/>
        <v>0</v>
      </c>
      <c r="M22" s="136">
        <f t="shared" si="0"/>
        <v>1093025136.5739899</v>
      </c>
      <c r="N22" s="136">
        <f t="shared" si="0"/>
        <v>42817542.822975904</v>
      </c>
      <c r="O22" s="136">
        <f t="shared" si="0"/>
        <v>0</v>
      </c>
      <c r="P22" s="136">
        <f t="shared" si="0"/>
        <v>0</v>
      </c>
      <c r="Q22" s="136">
        <f t="shared" si="0"/>
        <v>16061091</v>
      </c>
      <c r="R22" s="136">
        <f t="shared" si="0"/>
        <v>0</v>
      </c>
      <c r="S22" s="259">
        <f t="shared" si="0"/>
        <v>1202597755.3399658</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pane xSplit="2" ySplit="6" topLeftCell="C7" activePane="bottomRight" state="frozen"/>
      <selection pane="topRight"/>
      <selection pane="bottomLeft"/>
      <selection pane="bottomRight"/>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31"/>
  </cols>
  <sheetData>
    <row r="1" spans="1:22">
      <c r="A1" s="2" t="s">
        <v>30</v>
      </c>
      <c r="B1" s="3" t="str">
        <f>'Info '!C2</f>
        <v>JSC CARTU BANK</v>
      </c>
    </row>
    <row r="2" spans="1:22">
      <c r="A2" s="2" t="s">
        <v>31</v>
      </c>
      <c r="B2" s="370">
        <f>'1. key ratios '!B2</f>
        <v>44469</v>
      </c>
    </row>
    <row r="4" spans="1:22" ht="13.5" thickBot="1">
      <c r="A4" s="4" t="s">
        <v>366</v>
      </c>
      <c r="B4" s="137" t="s">
        <v>95</v>
      </c>
      <c r="V4" s="32" t="s">
        <v>73</v>
      </c>
    </row>
    <row r="5" spans="1:22" ht="12.75" customHeight="1">
      <c r="A5" s="138"/>
      <c r="B5" s="139"/>
      <c r="C5" s="663" t="s">
        <v>277</v>
      </c>
      <c r="D5" s="664"/>
      <c r="E5" s="664"/>
      <c r="F5" s="664"/>
      <c r="G5" s="664"/>
      <c r="H5" s="664"/>
      <c r="I5" s="664"/>
      <c r="J5" s="664"/>
      <c r="K5" s="664"/>
      <c r="L5" s="665"/>
      <c r="M5" s="666" t="s">
        <v>278</v>
      </c>
      <c r="N5" s="667"/>
      <c r="O5" s="667"/>
      <c r="P5" s="667"/>
      <c r="Q5" s="667"/>
      <c r="R5" s="667"/>
      <c r="S5" s="668"/>
      <c r="T5" s="671" t="s">
        <v>364</v>
      </c>
      <c r="U5" s="671" t="s">
        <v>365</v>
      </c>
      <c r="V5" s="669" t="s">
        <v>121</v>
      </c>
    </row>
    <row r="6" spans="1:22" s="79" customFormat="1" ht="102">
      <c r="A6" s="77"/>
      <c r="B6" s="140"/>
      <c r="C6" s="141" t="s">
        <v>110</v>
      </c>
      <c r="D6" s="220" t="s">
        <v>111</v>
      </c>
      <c r="E6" s="164" t="s">
        <v>280</v>
      </c>
      <c r="F6" s="164" t="s">
        <v>281</v>
      </c>
      <c r="G6" s="220" t="s">
        <v>284</v>
      </c>
      <c r="H6" s="220" t="s">
        <v>279</v>
      </c>
      <c r="I6" s="220" t="s">
        <v>112</v>
      </c>
      <c r="J6" s="220" t="s">
        <v>113</v>
      </c>
      <c r="K6" s="142" t="s">
        <v>114</v>
      </c>
      <c r="L6" s="143" t="s">
        <v>115</v>
      </c>
      <c r="M6" s="141" t="s">
        <v>282</v>
      </c>
      <c r="N6" s="142" t="s">
        <v>116</v>
      </c>
      <c r="O6" s="142" t="s">
        <v>117</v>
      </c>
      <c r="P6" s="142" t="s">
        <v>118</v>
      </c>
      <c r="Q6" s="142" t="s">
        <v>119</v>
      </c>
      <c r="R6" s="142" t="s">
        <v>120</v>
      </c>
      <c r="S6" s="243" t="s">
        <v>283</v>
      </c>
      <c r="T6" s="672"/>
      <c r="U6" s="672"/>
      <c r="V6" s="670"/>
    </row>
    <row r="7" spans="1:22">
      <c r="A7" s="144">
        <v>1</v>
      </c>
      <c r="B7" s="1" t="s">
        <v>96</v>
      </c>
      <c r="C7" s="538"/>
      <c r="D7" s="531"/>
      <c r="E7" s="531"/>
      <c r="F7" s="531"/>
      <c r="G7" s="531"/>
      <c r="H7" s="531"/>
      <c r="I7" s="531"/>
      <c r="J7" s="531"/>
      <c r="K7" s="531"/>
      <c r="L7" s="534"/>
      <c r="M7" s="538"/>
      <c r="N7" s="531"/>
      <c r="O7" s="531"/>
      <c r="P7" s="531"/>
      <c r="Q7" s="531"/>
      <c r="R7" s="531"/>
      <c r="S7" s="534"/>
      <c r="T7" s="535"/>
      <c r="U7" s="536"/>
      <c r="V7" s="537">
        <f>SUM(C7:S7)</f>
        <v>0</v>
      </c>
    </row>
    <row r="8" spans="1:22">
      <c r="A8" s="144">
        <v>2</v>
      </c>
      <c r="B8" s="1" t="s">
        <v>97</v>
      </c>
      <c r="C8" s="538"/>
      <c r="D8" s="531"/>
      <c r="E8" s="531"/>
      <c r="F8" s="531"/>
      <c r="G8" s="531"/>
      <c r="H8" s="531"/>
      <c r="I8" s="531"/>
      <c r="J8" s="531"/>
      <c r="K8" s="531"/>
      <c r="L8" s="534"/>
      <c r="M8" s="538"/>
      <c r="N8" s="531"/>
      <c r="O8" s="531"/>
      <c r="P8" s="531"/>
      <c r="Q8" s="531"/>
      <c r="R8" s="531"/>
      <c r="S8" s="534"/>
      <c r="T8" s="536"/>
      <c r="U8" s="536"/>
      <c r="V8" s="537">
        <f t="shared" ref="V8:V20" si="0">SUM(C8:S8)</f>
        <v>0</v>
      </c>
    </row>
    <row r="9" spans="1:22">
      <c r="A9" s="144">
        <v>3</v>
      </c>
      <c r="B9" s="1" t="s">
        <v>270</v>
      </c>
      <c r="C9" s="538"/>
      <c r="D9" s="531"/>
      <c r="E9" s="531"/>
      <c r="F9" s="531"/>
      <c r="G9" s="531"/>
      <c r="H9" s="531"/>
      <c r="I9" s="531"/>
      <c r="J9" s="531"/>
      <c r="K9" s="531"/>
      <c r="L9" s="534"/>
      <c r="M9" s="538"/>
      <c r="N9" s="531"/>
      <c r="O9" s="531"/>
      <c r="P9" s="531"/>
      <c r="Q9" s="531"/>
      <c r="R9" s="531"/>
      <c r="S9" s="534"/>
      <c r="T9" s="536"/>
      <c r="U9" s="536"/>
      <c r="V9" s="537">
        <f t="shared" si="0"/>
        <v>0</v>
      </c>
    </row>
    <row r="10" spans="1:22">
      <c r="A10" s="144">
        <v>4</v>
      </c>
      <c r="B10" s="1" t="s">
        <v>98</v>
      </c>
      <c r="C10" s="538"/>
      <c r="D10" s="531"/>
      <c r="E10" s="531"/>
      <c r="F10" s="531"/>
      <c r="G10" s="531"/>
      <c r="H10" s="531"/>
      <c r="I10" s="531"/>
      <c r="J10" s="531"/>
      <c r="K10" s="531"/>
      <c r="L10" s="534"/>
      <c r="M10" s="538"/>
      <c r="N10" s="531"/>
      <c r="O10" s="531"/>
      <c r="P10" s="531"/>
      <c r="Q10" s="531"/>
      <c r="R10" s="531"/>
      <c r="S10" s="534"/>
      <c r="T10" s="536"/>
      <c r="U10" s="536"/>
      <c r="V10" s="537">
        <f t="shared" si="0"/>
        <v>0</v>
      </c>
    </row>
    <row r="11" spans="1:22">
      <c r="A11" s="144">
        <v>5</v>
      </c>
      <c r="B11" s="1" t="s">
        <v>99</v>
      </c>
      <c r="C11" s="538"/>
      <c r="D11" s="531"/>
      <c r="E11" s="531"/>
      <c r="F11" s="531"/>
      <c r="G11" s="531"/>
      <c r="H11" s="531"/>
      <c r="I11" s="531"/>
      <c r="J11" s="531"/>
      <c r="K11" s="531"/>
      <c r="L11" s="534"/>
      <c r="M11" s="538"/>
      <c r="N11" s="531"/>
      <c r="O11" s="531"/>
      <c r="P11" s="531"/>
      <c r="Q11" s="531"/>
      <c r="R11" s="531"/>
      <c r="S11" s="534"/>
      <c r="T11" s="536"/>
      <c r="U11" s="536"/>
      <c r="V11" s="537">
        <f t="shared" si="0"/>
        <v>0</v>
      </c>
    </row>
    <row r="12" spans="1:22">
      <c r="A12" s="144">
        <v>6</v>
      </c>
      <c r="B12" s="1" t="s">
        <v>100</v>
      </c>
      <c r="C12" s="538"/>
      <c r="D12" s="531"/>
      <c r="E12" s="531"/>
      <c r="F12" s="531"/>
      <c r="G12" s="531"/>
      <c r="H12" s="531"/>
      <c r="I12" s="531"/>
      <c r="J12" s="531"/>
      <c r="K12" s="531"/>
      <c r="L12" s="534"/>
      <c r="M12" s="538"/>
      <c r="N12" s="531"/>
      <c r="O12" s="531"/>
      <c r="P12" s="531"/>
      <c r="Q12" s="531"/>
      <c r="R12" s="531"/>
      <c r="S12" s="534"/>
      <c r="T12" s="536"/>
      <c r="U12" s="536"/>
      <c r="V12" s="537">
        <f t="shared" si="0"/>
        <v>0</v>
      </c>
    </row>
    <row r="13" spans="1:22">
      <c r="A13" s="144">
        <v>7</v>
      </c>
      <c r="B13" s="1" t="s">
        <v>101</v>
      </c>
      <c r="C13" s="538"/>
      <c r="D13" s="531">
        <v>27302369.407173265</v>
      </c>
      <c r="E13" s="531"/>
      <c r="F13" s="531"/>
      <c r="G13" s="531"/>
      <c r="H13" s="531"/>
      <c r="I13" s="531"/>
      <c r="J13" s="531"/>
      <c r="K13" s="531"/>
      <c r="L13" s="534"/>
      <c r="M13" s="538"/>
      <c r="N13" s="531"/>
      <c r="O13" s="531"/>
      <c r="P13" s="531"/>
      <c r="Q13" s="531"/>
      <c r="R13" s="531"/>
      <c r="S13" s="534"/>
      <c r="T13" s="536">
        <v>26674793.837889355</v>
      </c>
      <c r="U13" s="536">
        <v>627575.56928390998</v>
      </c>
      <c r="V13" s="537">
        <f t="shared" si="0"/>
        <v>27302369.407173265</v>
      </c>
    </row>
    <row r="14" spans="1:22">
      <c r="A14" s="144">
        <v>8</v>
      </c>
      <c r="B14" s="1" t="s">
        <v>102</v>
      </c>
      <c r="C14" s="538"/>
      <c r="D14" s="531"/>
      <c r="E14" s="531"/>
      <c r="F14" s="531"/>
      <c r="G14" s="531"/>
      <c r="H14" s="531"/>
      <c r="I14" s="531"/>
      <c r="J14" s="531"/>
      <c r="K14" s="531"/>
      <c r="L14" s="534"/>
      <c r="M14" s="538"/>
      <c r="N14" s="531"/>
      <c r="O14" s="531"/>
      <c r="P14" s="531"/>
      <c r="Q14" s="531"/>
      <c r="R14" s="531"/>
      <c r="S14" s="534"/>
      <c r="T14" s="536"/>
      <c r="U14" s="536"/>
      <c r="V14" s="537">
        <f t="shared" si="0"/>
        <v>0</v>
      </c>
    </row>
    <row r="15" spans="1:22">
      <c r="A15" s="144">
        <v>9</v>
      </c>
      <c r="B15" s="1" t="s">
        <v>103</v>
      </c>
      <c r="C15" s="538"/>
      <c r="D15" s="531"/>
      <c r="E15" s="531"/>
      <c r="F15" s="531"/>
      <c r="G15" s="531"/>
      <c r="H15" s="531"/>
      <c r="I15" s="531"/>
      <c r="J15" s="531"/>
      <c r="K15" s="531"/>
      <c r="L15" s="534"/>
      <c r="M15" s="538"/>
      <c r="N15" s="531"/>
      <c r="O15" s="531"/>
      <c r="P15" s="531"/>
      <c r="Q15" s="531"/>
      <c r="R15" s="531"/>
      <c r="S15" s="534"/>
      <c r="T15" s="536"/>
      <c r="U15" s="536"/>
      <c r="V15" s="537">
        <f t="shared" si="0"/>
        <v>0</v>
      </c>
    </row>
    <row r="16" spans="1:22">
      <c r="A16" s="144">
        <v>10</v>
      </c>
      <c r="B16" s="1" t="s">
        <v>104</v>
      </c>
      <c r="C16" s="538"/>
      <c r="D16" s="531">
        <v>418416.9998895083</v>
      </c>
      <c r="E16" s="531"/>
      <c r="F16" s="531"/>
      <c r="G16" s="531"/>
      <c r="H16" s="531"/>
      <c r="I16" s="531"/>
      <c r="J16" s="531"/>
      <c r="K16" s="531"/>
      <c r="L16" s="534"/>
      <c r="M16" s="538"/>
      <c r="N16" s="531"/>
      <c r="O16" s="531"/>
      <c r="P16" s="531"/>
      <c r="Q16" s="531"/>
      <c r="R16" s="531"/>
      <c r="S16" s="534"/>
      <c r="T16" s="536">
        <v>418416.9998895083</v>
      </c>
      <c r="U16" s="536"/>
      <c r="V16" s="537">
        <f t="shared" si="0"/>
        <v>418416.9998895083</v>
      </c>
    </row>
    <row r="17" spans="1:22">
      <c r="A17" s="144">
        <v>11</v>
      </c>
      <c r="B17" s="1" t="s">
        <v>105</v>
      </c>
      <c r="C17" s="538"/>
      <c r="D17" s="531"/>
      <c r="E17" s="531"/>
      <c r="F17" s="531"/>
      <c r="G17" s="531"/>
      <c r="H17" s="531"/>
      <c r="I17" s="531"/>
      <c r="J17" s="531"/>
      <c r="K17" s="531"/>
      <c r="L17" s="534"/>
      <c r="M17" s="538"/>
      <c r="N17" s="531"/>
      <c r="O17" s="531"/>
      <c r="P17" s="531"/>
      <c r="Q17" s="531"/>
      <c r="R17" s="531"/>
      <c r="S17" s="534"/>
      <c r="T17" s="536"/>
      <c r="U17" s="536"/>
      <c r="V17" s="537">
        <f t="shared" si="0"/>
        <v>0</v>
      </c>
    </row>
    <row r="18" spans="1:22">
      <c r="A18" s="144">
        <v>12</v>
      </c>
      <c r="B18" s="1" t="s">
        <v>106</v>
      </c>
      <c r="C18" s="538"/>
      <c r="D18" s="531"/>
      <c r="E18" s="531"/>
      <c r="F18" s="531"/>
      <c r="G18" s="531"/>
      <c r="H18" s="531"/>
      <c r="I18" s="531"/>
      <c r="J18" s="531"/>
      <c r="K18" s="531"/>
      <c r="L18" s="534"/>
      <c r="M18" s="538"/>
      <c r="N18" s="531"/>
      <c r="O18" s="531"/>
      <c r="P18" s="531"/>
      <c r="Q18" s="531"/>
      <c r="R18" s="531"/>
      <c r="S18" s="534"/>
      <c r="T18" s="536"/>
      <c r="U18" s="536"/>
      <c r="V18" s="537">
        <f t="shared" si="0"/>
        <v>0</v>
      </c>
    </row>
    <row r="19" spans="1:22">
      <c r="A19" s="144">
        <v>13</v>
      </c>
      <c r="B19" s="1" t="s">
        <v>107</v>
      </c>
      <c r="C19" s="538"/>
      <c r="D19" s="531"/>
      <c r="E19" s="531"/>
      <c r="F19" s="531"/>
      <c r="G19" s="531"/>
      <c r="H19" s="531"/>
      <c r="I19" s="531"/>
      <c r="J19" s="531"/>
      <c r="K19" s="531"/>
      <c r="L19" s="534"/>
      <c r="M19" s="538"/>
      <c r="N19" s="531"/>
      <c r="O19" s="531"/>
      <c r="P19" s="531"/>
      <c r="Q19" s="531"/>
      <c r="R19" s="531"/>
      <c r="S19" s="534"/>
      <c r="T19" s="536"/>
      <c r="U19" s="536"/>
      <c r="V19" s="537">
        <f t="shared" si="0"/>
        <v>0</v>
      </c>
    </row>
    <row r="20" spans="1:22">
      <c r="A20" s="144">
        <v>14</v>
      </c>
      <c r="B20" s="1" t="s">
        <v>108</v>
      </c>
      <c r="C20" s="538"/>
      <c r="D20" s="531">
        <v>1080436.7531748004</v>
      </c>
      <c r="E20" s="531"/>
      <c r="F20" s="531"/>
      <c r="G20" s="531"/>
      <c r="H20" s="531"/>
      <c r="I20" s="531"/>
      <c r="J20" s="531"/>
      <c r="K20" s="531"/>
      <c r="L20" s="534"/>
      <c r="M20" s="538"/>
      <c r="N20" s="531"/>
      <c r="O20" s="531"/>
      <c r="P20" s="531"/>
      <c r="Q20" s="531"/>
      <c r="R20" s="531"/>
      <c r="S20" s="534"/>
      <c r="T20" s="536">
        <v>1079936.6281748004</v>
      </c>
      <c r="U20" s="536">
        <v>500.125</v>
      </c>
      <c r="V20" s="537">
        <f t="shared" si="0"/>
        <v>1080436.7531748004</v>
      </c>
    </row>
    <row r="21" spans="1:22" ht="13.5" thickBot="1">
      <c r="A21" s="134"/>
      <c r="B21" s="145" t="s">
        <v>109</v>
      </c>
      <c r="C21" s="146">
        <f>SUM(C7:C20)</f>
        <v>0</v>
      </c>
      <c r="D21" s="136">
        <f t="shared" ref="D21:V21" si="1">SUM(D7:D20)</f>
        <v>28801223.160237573</v>
      </c>
      <c r="E21" s="136">
        <f t="shared" si="1"/>
        <v>0</v>
      </c>
      <c r="F21" s="136">
        <f t="shared" si="1"/>
        <v>0</v>
      </c>
      <c r="G21" s="136">
        <f t="shared" si="1"/>
        <v>0</v>
      </c>
      <c r="H21" s="136">
        <f t="shared" si="1"/>
        <v>0</v>
      </c>
      <c r="I21" s="136">
        <f t="shared" si="1"/>
        <v>0</v>
      </c>
      <c r="J21" s="136">
        <f t="shared" si="1"/>
        <v>0</v>
      </c>
      <c r="K21" s="136">
        <f t="shared" si="1"/>
        <v>0</v>
      </c>
      <c r="L21" s="147">
        <f t="shared" si="1"/>
        <v>0</v>
      </c>
      <c r="M21" s="146">
        <f t="shared" si="1"/>
        <v>0</v>
      </c>
      <c r="N21" s="136">
        <f t="shared" si="1"/>
        <v>0</v>
      </c>
      <c r="O21" s="136">
        <f t="shared" si="1"/>
        <v>0</v>
      </c>
      <c r="P21" s="136">
        <f t="shared" si="1"/>
        <v>0</v>
      </c>
      <c r="Q21" s="136">
        <f t="shared" si="1"/>
        <v>0</v>
      </c>
      <c r="R21" s="136">
        <f t="shared" si="1"/>
        <v>0</v>
      </c>
      <c r="S21" s="147">
        <f>SUM(S7:S20)</f>
        <v>0</v>
      </c>
      <c r="T21" s="147">
        <f>SUM(T7:T20)</f>
        <v>28173147.465953663</v>
      </c>
      <c r="U21" s="147">
        <f t="shared" ref="U21" si="2">SUM(U7:U20)</f>
        <v>628075.69428390998</v>
      </c>
      <c r="V21" s="148">
        <f t="shared" si="1"/>
        <v>28801223.160237573</v>
      </c>
    </row>
    <row r="24" spans="1:22">
      <c r="C24" s="54"/>
      <c r="D24" s="54"/>
      <c r="E24" s="54"/>
    </row>
    <row r="25" spans="1:22">
      <c r="A25" s="76"/>
      <c r="B25" s="76"/>
      <c r="D25" s="54"/>
      <c r="E25" s="54"/>
    </row>
    <row r="26" spans="1:22">
      <c r="A26" s="76"/>
      <c r="B26" s="55"/>
      <c r="D26" s="54"/>
      <c r="E26" s="54"/>
    </row>
    <row r="27" spans="1:22">
      <c r="A27" s="76"/>
      <c r="B27" s="76"/>
      <c r="D27" s="54"/>
      <c r="E27" s="54"/>
    </row>
    <row r="28" spans="1:22">
      <c r="A28" s="76"/>
      <c r="B28" s="55"/>
      <c r="D28" s="54"/>
      <c r="E28" s="5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pane="topRight"/>
      <selection pane="bottomLeft"/>
      <selection pane="bottomRight"/>
    </sheetView>
  </sheetViews>
  <sheetFormatPr defaultColWidth="9.28515625" defaultRowHeight="12.75"/>
  <cols>
    <col min="1" max="1" width="10.5703125" style="4" bestFit="1" customWidth="1"/>
    <col min="2" max="2" width="101.7109375" style="4" customWidth="1"/>
    <col min="3" max="3" width="13.7109375" style="225" customWidth="1"/>
    <col min="4" max="4" width="14.7109375" style="225" bestFit="1" customWidth="1"/>
    <col min="5" max="5" width="17.7109375" style="225" customWidth="1"/>
    <col min="6" max="6" width="15.7109375" style="225" customWidth="1"/>
    <col min="7" max="7" width="17.42578125" style="225" customWidth="1"/>
    <col min="8" max="8" width="15.28515625" style="225" customWidth="1"/>
    <col min="9" max="16384" width="9.28515625" style="31"/>
  </cols>
  <sheetData>
    <row r="1" spans="1:9">
      <c r="A1" s="2" t="s">
        <v>30</v>
      </c>
      <c r="B1" s="4" t="str">
        <f>'Info '!C2</f>
        <v>JSC CARTU BANK</v>
      </c>
      <c r="C1" s="3"/>
    </row>
    <row r="2" spans="1:9">
      <c r="A2" s="2" t="s">
        <v>31</v>
      </c>
      <c r="B2" s="540">
        <f>'1. key ratios '!B2</f>
        <v>44469</v>
      </c>
      <c r="C2" s="370"/>
    </row>
    <row r="4" spans="1:9" ht="13.5" thickBot="1">
      <c r="A4" s="2" t="s">
        <v>253</v>
      </c>
      <c r="B4" s="137" t="s">
        <v>376</v>
      </c>
    </row>
    <row r="5" spans="1:9">
      <c r="A5" s="138"/>
      <c r="B5" s="149"/>
      <c r="C5" s="252" t="s">
        <v>0</v>
      </c>
      <c r="D5" s="252" t="s">
        <v>1</v>
      </c>
      <c r="E5" s="252" t="s">
        <v>2</v>
      </c>
      <c r="F5" s="252" t="s">
        <v>3</v>
      </c>
      <c r="G5" s="253" t="s">
        <v>4</v>
      </c>
      <c r="H5" s="254" t="s">
        <v>5</v>
      </c>
      <c r="I5" s="150"/>
    </row>
    <row r="6" spans="1:9" s="150" customFormat="1" ht="12.75" customHeight="1">
      <c r="A6" s="151"/>
      <c r="B6" s="675" t="s">
        <v>252</v>
      </c>
      <c r="C6" s="661" t="s">
        <v>368</v>
      </c>
      <c r="D6" s="677" t="s">
        <v>367</v>
      </c>
      <c r="E6" s="678"/>
      <c r="F6" s="661" t="s">
        <v>372</v>
      </c>
      <c r="G6" s="661" t="s">
        <v>373</v>
      </c>
      <c r="H6" s="673" t="s">
        <v>371</v>
      </c>
    </row>
    <row r="7" spans="1:9" ht="38.25">
      <c r="A7" s="153"/>
      <c r="B7" s="676"/>
      <c r="C7" s="662"/>
      <c r="D7" s="255" t="s">
        <v>370</v>
      </c>
      <c r="E7" s="255" t="s">
        <v>369</v>
      </c>
      <c r="F7" s="662"/>
      <c r="G7" s="662"/>
      <c r="H7" s="674"/>
      <c r="I7" s="150"/>
    </row>
    <row r="8" spans="1:9">
      <c r="A8" s="151">
        <v>1</v>
      </c>
      <c r="B8" s="1" t="s">
        <v>96</v>
      </c>
      <c r="C8" s="531">
        <v>249173592</v>
      </c>
      <c r="D8" s="531"/>
      <c r="E8" s="531"/>
      <c r="F8" s="531">
        <v>198339911</v>
      </c>
      <c r="G8" s="532">
        <v>198339911</v>
      </c>
      <c r="H8" s="539">
        <v>0.7959908969807683</v>
      </c>
    </row>
    <row r="9" spans="1:9" ht="15" customHeight="1">
      <c r="A9" s="151">
        <v>2</v>
      </c>
      <c r="B9" s="1" t="s">
        <v>97</v>
      </c>
      <c r="C9" s="531">
        <v>0</v>
      </c>
      <c r="D9" s="531"/>
      <c r="E9" s="531"/>
      <c r="F9" s="531">
        <v>0</v>
      </c>
      <c r="G9" s="532">
        <v>0</v>
      </c>
      <c r="H9" s="539">
        <v>0</v>
      </c>
    </row>
    <row r="10" spans="1:9">
      <c r="A10" s="151">
        <v>3</v>
      </c>
      <c r="B10" s="1" t="s">
        <v>270</v>
      </c>
      <c r="C10" s="531">
        <v>0</v>
      </c>
      <c r="D10" s="531"/>
      <c r="E10" s="531"/>
      <c r="F10" s="531">
        <v>0</v>
      </c>
      <c r="G10" s="532">
        <v>0</v>
      </c>
      <c r="H10" s="539">
        <v>0</v>
      </c>
    </row>
    <row r="11" spans="1:9">
      <c r="A11" s="151">
        <v>4</v>
      </c>
      <c r="B11" s="1" t="s">
        <v>98</v>
      </c>
      <c r="C11" s="531">
        <v>0</v>
      </c>
      <c r="D11" s="531"/>
      <c r="E11" s="531"/>
      <c r="F11" s="531">
        <v>0</v>
      </c>
      <c r="G11" s="532">
        <v>0</v>
      </c>
      <c r="H11" s="539">
        <v>0</v>
      </c>
    </row>
    <row r="12" spans="1:9">
      <c r="A12" s="151">
        <v>5</v>
      </c>
      <c r="B12" s="1" t="s">
        <v>99</v>
      </c>
      <c r="C12" s="531">
        <v>0</v>
      </c>
      <c r="D12" s="531"/>
      <c r="E12" s="531"/>
      <c r="F12" s="531">
        <v>0</v>
      </c>
      <c r="G12" s="532">
        <v>0</v>
      </c>
      <c r="H12" s="539">
        <v>0</v>
      </c>
    </row>
    <row r="13" spans="1:9">
      <c r="A13" s="151">
        <v>6</v>
      </c>
      <c r="B13" s="1" t="s">
        <v>100</v>
      </c>
      <c r="C13" s="531">
        <v>112051665</v>
      </c>
      <c r="D13" s="531"/>
      <c r="E13" s="531"/>
      <c r="F13" s="531">
        <v>26753613.572999999</v>
      </c>
      <c r="G13" s="532">
        <v>26753613.572999999</v>
      </c>
      <c r="H13" s="539">
        <v>0.23876141039939031</v>
      </c>
    </row>
    <row r="14" spans="1:9">
      <c r="A14" s="151">
        <v>7</v>
      </c>
      <c r="B14" s="1" t="s">
        <v>101</v>
      </c>
      <c r="C14" s="531">
        <v>689983553.19279993</v>
      </c>
      <c r="D14" s="531">
        <v>77206196.500615805</v>
      </c>
      <c r="E14" s="531">
        <v>41690676.022525899</v>
      </c>
      <c r="F14" s="531">
        <v>731674229.21532583</v>
      </c>
      <c r="G14" s="532">
        <v>704371859.80815256</v>
      </c>
      <c r="H14" s="539">
        <v>0.96268507442656093</v>
      </c>
    </row>
    <row r="15" spans="1:9">
      <c r="A15" s="151">
        <v>8</v>
      </c>
      <c r="B15" s="1" t="s">
        <v>102</v>
      </c>
      <c r="C15" s="531">
        <v>0</v>
      </c>
      <c r="D15" s="531"/>
      <c r="E15" s="531">
        <v>0</v>
      </c>
      <c r="F15" s="531">
        <v>0</v>
      </c>
      <c r="G15" s="532">
        <v>0</v>
      </c>
      <c r="H15" s="539">
        <v>0</v>
      </c>
    </row>
    <row r="16" spans="1:9">
      <c r="A16" s="151">
        <v>9</v>
      </c>
      <c r="B16" s="1" t="s">
        <v>103</v>
      </c>
      <c r="C16" s="531">
        <v>0</v>
      </c>
      <c r="D16" s="531"/>
      <c r="E16" s="531">
        <v>0</v>
      </c>
      <c r="F16" s="531">
        <v>0</v>
      </c>
      <c r="G16" s="532">
        <v>0</v>
      </c>
      <c r="H16" s="539">
        <v>0</v>
      </c>
    </row>
    <row r="17" spans="1:8">
      <c r="A17" s="151">
        <v>10</v>
      </c>
      <c r="B17" s="1" t="s">
        <v>104</v>
      </c>
      <c r="C17" s="531">
        <v>150109111.57157198</v>
      </c>
      <c r="D17" s="531">
        <v>737146.28100000601</v>
      </c>
      <c r="E17" s="531">
        <v>368573.14050000301</v>
      </c>
      <c r="F17" s="531">
        <v>150477684.71207199</v>
      </c>
      <c r="G17" s="532">
        <v>150059267.71218246</v>
      </c>
      <c r="H17" s="539">
        <v>0.99721940830834732</v>
      </c>
    </row>
    <row r="18" spans="1:8">
      <c r="A18" s="151">
        <v>11</v>
      </c>
      <c r="B18" s="1" t="s">
        <v>105</v>
      </c>
      <c r="C18" s="531">
        <v>0</v>
      </c>
      <c r="D18" s="531"/>
      <c r="E18" s="531">
        <v>0</v>
      </c>
      <c r="F18" s="531">
        <v>0</v>
      </c>
      <c r="G18" s="532">
        <v>0</v>
      </c>
      <c r="H18" s="539">
        <v>0</v>
      </c>
    </row>
    <row r="19" spans="1:8">
      <c r="A19" s="151">
        <v>12</v>
      </c>
      <c r="B19" s="1" t="s">
        <v>106</v>
      </c>
      <c r="C19" s="531">
        <v>0</v>
      </c>
      <c r="D19" s="531"/>
      <c r="E19" s="531">
        <v>0</v>
      </c>
      <c r="F19" s="531">
        <v>0</v>
      </c>
      <c r="G19" s="532">
        <v>0</v>
      </c>
      <c r="H19" s="539">
        <v>0</v>
      </c>
    </row>
    <row r="20" spans="1:8">
      <c r="A20" s="151">
        <v>13</v>
      </c>
      <c r="B20" s="1" t="s">
        <v>247</v>
      </c>
      <c r="C20" s="531">
        <v>0</v>
      </c>
      <c r="D20" s="531"/>
      <c r="E20" s="531">
        <v>0</v>
      </c>
      <c r="F20" s="531">
        <v>0</v>
      </c>
      <c r="G20" s="532">
        <v>0</v>
      </c>
      <c r="H20" s="539">
        <v>0</v>
      </c>
    </row>
    <row r="21" spans="1:8">
      <c r="A21" s="151">
        <v>14</v>
      </c>
      <c r="B21" s="1" t="s">
        <v>108</v>
      </c>
      <c r="C21" s="531">
        <v>106326568.679618</v>
      </c>
      <c r="D21" s="531">
        <v>1516587.3199000009</v>
      </c>
      <c r="E21" s="531">
        <v>758293.65995000047</v>
      </c>
      <c r="F21" s="531">
        <v>95352316.839568019</v>
      </c>
      <c r="G21" s="532">
        <v>94271880.086393222</v>
      </c>
      <c r="H21" s="539">
        <v>0.88034739949943075</v>
      </c>
    </row>
    <row r="22" spans="1:8" ht="13.5" thickBot="1">
      <c r="A22" s="154"/>
      <c r="B22" s="155" t="s">
        <v>109</v>
      </c>
      <c r="C22" s="256">
        <f>SUM(C8:C21)</f>
        <v>1307644490.4439898</v>
      </c>
      <c r="D22" s="256">
        <f>SUM(D8:D21)</f>
        <v>79459930.101515815</v>
      </c>
      <c r="E22" s="256">
        <f>SUM(E8:E21)</f>
        <v>42817542.822975904</v>
      </c>
      <c r="F22" s="256">
        <f>SUM(F8:F21)</f>
        <v>1202597755.3399658</v>
      </c>
      <c r="G22" s="256">
        <f>SUM(G8:G21)</f>
        <v>1173796532.1797283</v>
      </c>
      <c r="H22" s="257">
        <f>G22/(C22+E22)</f>
        <v>0.86918143810392234</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Normal="100" workbookViewId="0">
      <pane xSplit="2" ySplit="6" topLeftCell="F19" activePane="bottomRight" state="frozen"/>
      <selection pane="topRight"/>
      <selection pane="bottomLeft"/>
      <selection pane="bottomRight"/>
    </sheetView>
  </sheetViews>
  <sheetFormatPr defaultColWidth="9.28515625" defaultRowHeight="12.75"/>
  <cols>
    <col min="1" max="1" width="10.5703125" style="225" bestFit="1" customWidth="1"/>
    <col min="2" max="2" width="104.28515625" style="225" customWidth="1"/>
    <col min="3" max="3" width="12.7109375" style="225" customWidth="1"/>
    <col min="4" max="5" width="13.5703125" style="225" bestFit="1" customWidth="1"/>
    <col min="6" max="11" width="12.7109375" style="225" customWidth="1"/>
    <col min="12" max="16384" width="9.28515625" style="225"/>
  </cols>
  <sheetData>
    <row r="1" spans="1:11">
      <c r="A1" s="225" t="s">
        <v>30</v>
      </c>
      <c r="B1" s="3" t="str">
        <f>'Info '!C2</f>
        <v>JSC CARTU BANK</v>
      </c>
    </row>
    <row r="2" spans="1:11">
      <c r="A2" s="225" t="s">
        <v>31</v>
      </c>
      <c r="B2" s="370">
        <f>'1. key ratios '!B2</f>
        <v>44469</v>
      </c>
    </row>
    <row r="4" spans="1:11" ht="13.5" thickBot="1">
      <c r="A4" s="225" t="s">
        <v>249</v>
      </c>
      <c r="B4" s="291" t="s">
        <v>377</v>
      </c>
    </row>
    <row r="5" spans="1:11" ht="30" customHeight="1">
      <c r="A5" s="679"/>
      <c r="B5" s="680"/>
      <c r="C5" s="681" t="s">
        <v>429</v>
      </c>
      <c r="D5" s="681"/>
      <c r="E5" s="681"/>
      <c r="F5" s="681" t="s">
        <v>430</v>
      </c>
      <c r="G5" s="681"/>
      <c r="H5" s="681"/>
      <c r="I5" s="681" t="s">
        <v>431</v>
      </c>
      <c r="J5" s="681"/>
      <c r="K5" s="682"/>
    </row>
    <row r="6" spans="1:11">
      <c r="A6" s="266"/>
      <c r="B6" s="267"/>
      <c r="C6" s="21" t="s">
        <v>69</v>
      </c>
      <c r="D6" s="21" t="s">
        <v>70</v>
      </c>
      <c r="E6" s="21" t="s">
        <v>71</v>
      </c>
      <c r="F6" s="21" t="s">
        <v>69</v>
      </c>
      <c r="G6" s="21" t="s">
        <v>70</v>
      </c>
      <c r="H6" s="21" t="s">
        <v>71</v>
      </c>
      <c r="I6" s="21" t="s">
        <v>69</v>
      </c>
      <c r="J6" s="21" t="s">
        <v>70</v>
      </c>
      <c r="K6" s="21" t="s">
        <v>71</v>
      </c>
    </row>
    <row r="7" spans="1:11">
      <c r="A7" s="268" t="s">
        <v>380</v>
      </c>
      <c r="B7" s="269"/>
      <c r="C7" s="269"/>
      <c r="D7" s="269"/>
      <c r="E7" s="269"/>
      <c r="F7" s="269"/>
      <c r="G7" s="269"/>
      <c r="H7" s="269"/>
      <c r="I7" s="269"/>
      <c r="J7" s="269"/>
      <c r="K7" s="270"/>
    </row>
    <row r="8" spans="1:11">
      <c r="A8" s="271">
        <v>1</v>
      </c>
      <c r="B8" s="272" t="s">
        <v>378</v>
      </c>
      <c r="C8" s="462"/>
      <c r="D8" s="462"/>
      <c r="E8" s="462"/>
      <c r="F8" s="541">
        <v>85953554.776521742</v>
      </c>
      <c r="G8" s="542">
        <v>280753168.72413123</v>
      </c>
      <c r="H8" s="542">
        <v>366706723.50065273</v>
      </c>
      <c r="I8" s="542">
        <v>56849803.038152173</v>
      </c>
      <c r="J8" s="542">
        <v>217854460.53163123</v>
      </c>
      <c r="K8" s="543">
        <v>274704263.56978321</v>
      </c>
    </row>
    <row r="9" spans="1:11">
      <c r="A9" s="268" t="s">
        <v>381</v>
      </c>
      <c r="B9" s="269"/>
      <c r="C9" s="544"/>
      <c r="D9" s="544"/>
      <c r="E9" s="544"/>
      <c r="F9" s="544"/>
      <c r="G9" s="544"/>
      <c r="H9" s="544"/>
      <c r="I9" s="544"/>
      <c r="J9" s="544"/>
      <c r="K9" s="270"/>
    </row>
    <row r="10" spans="1:11">
      <c r="A10" s="273">
        <v>2</v>
      </c>
      <c r="B10" s="274" t="s">
        <v>389</v>
      </c>
      <c r="C10" s="541">
        <v>20663352.201673012</v>
      </c>
      <c r="D10" s="542">
        <v>255434483.23871842</v>
      </c>
      <c r="E10" s="542">
        <v>276097835.44039148</v>
      </c>
      <c r="F10" s="541">
        <v>3780586.2704938417</v>
      </c>
      <c r="G10" s="542">
        <v>31049231.477591928</v>
      </c>
      <c r="H10" s="542">
        <v>34829817.748085745</v>
      </c>
      <c r="I10" s="541">
        <v>773639.88437278103</v>
      </c>
      <c r="J10" s="542">
        <v>3821300.6818594141</v>
      </c>
      <c r="K10" s="543">
        <v>4594940.5662321942</v>
      </c>
    </row>
    <row r="11" spans="1:11">
      <c r="A11" s="273">
        <v>3</v>
      </c>
      <c r="B11" s="274" t="s">
        <v>383</v>
      </c>
      <c r="C11" s="541">
        <v>126693746.4637609</v>
      </c>
      <c r="D11" s="542">
        <v>672890068.17702174</v>
      </c>
      <c r="E11" s="542">
        <v>799583814.64078271</v>
      </c>
      <c r="F11" s="541">
        <v>30506430.080521751</v>
      </c>
      <c r="G11" s="542">
        <v>117392615.23727293</v>
      </c>
      <c r="H11" s="542">
        <v>147899045.31779459</v>
      </c>
      <c r="I11" s="541">
        <v>25343697.439576086</v>
      </c>
      <c r="J11" s="542">
        <v>59566145.077394456</v>
      </c>
      <c r="K11" s="543">
        <v>84909842.516970545</v>
      </c>
    </row>
    <row r="12" spans="1:11">
      <c r="A12" s="273">
        <v>4</v>
      </c>
      <c r="B12" s="274" t="s">
        <v>384</v>
      </c>
      <c r="C12" s="541">
        <v>0</v>
      </c>
      <c r="D12" s="542">
        <v>0</v>
      </c>
      <c r="E12" s="542">
        <v>0</v>
      </c>
      <c r="F12" s="541">
        <v>0</v>
      </c>
      <c r="G12" s="542">
        <v>0</v>
      </c>
      <c r="H12" s="542">
        <v>0</v>
      </c>
      <c r="I12" s="541">
        <v>0</v>
      </c>
      <c r="J12" s="542">
        <v>0</v>
      </c>
      <c r="K12" s="543">
        <v>0</v>
      </c>
    </row>
    <row r="13" spans="1:11">
      <c r="A13" s="273">
        <v>5</v>
      </c>
      <c r="B13" s="274" t="s">
        <v>392</v>
      </c>
      <c r="C13" s="541">
        <v>40021828.136684634</v>
      </c>
      <c r="D13" s="542">
        <v>19337318.357868634</v>
      </c>
      <c r="E13" s="542">
        <v>59359146.494553275</v>
      </c>
      <c r="F13" s="541">
        <v>6469388.5227102861</v>
      </c>
      <c r="G13" s="542">
        <v>4754567.0933674769</v>
      </c>
      <c r="H13" s="542">
        <v>11223955.616077762</v>
      </c>
      <c r="I13" s="541">
        <v>2528756.6051684637</v>
      </c>
      <c r="J13" s="542">
        <v>1568333.2257782172</v>
      </c>
      <c r="K13" s="543">
        <v>4097089.8309466834</v>
      </c>
    </row>
    <row r="14" spans="1:11">
      <c r="A14" s="273">
        <v>6</v>
      </c>
      <c r="B14" s="274" t="s">
        <v>424</v>
      </c>
      <c r="C14" s="541"/>
      <c r="D14" s="542"/>
      <c r="E14" s="542"/>
      <c r="F14" s="541"/>
      <c r="G14" s="542"/>
      <c r="H14" s="542"/>
      <c r="I14" s="541"/>
      <c r="J14" s="542"/>
      <c r="K14" s="543"/>
    </row>
    <row r="15" spans="1:11">
      <c r="A15" s="273">
        <v>7</v>
      </c>
      <c r="B15" s="274" t="s">
        <v>425</v>
      </c>
      <c r="C15" s="541">
        <v>15257764.184347829</v>
      </c>
      <c r="D15" s="542">
        <v>43475702.864673927</v>
      </c>
      <c r="E15" s="542">
        <v>58733467.049021743</v>
      </c>
      <c r="F15" s="541">
        <v>6589106.4932571119</v>
      </c>
      <c r="G15" s="542">
        <v>12269668.065895565</v>
      </c>
      <c r="H15" s="542">
        <v>18858774.559152681</v>
      </c>
      <c r="I15" s="541">
        <v>6589106.4932571119</v>
      </c>
      <c r="J15" s="542">
        <v>12269668.065895565</v>
      </c>
      <c r="K15" s="543">
        <v>18858774.559152681</v>
      </c>
    </row>
    <row r="16" spans="1:11">
      <c r="A16" s="273">
        <v>8</v>
      </c>
      <c r="B16" s="275" t="s">
        <v>385</v>
      </c>
      <c r="C16" s="545">
        <f>SUM(C10:C15)</f>
        <v>202636690.98646638</v>
      </c>
      <c r="D16" s="545">
        <f t="shared" ref="D16:K16" si="0">SUM(D10:D15)</f>
        <v>991137572.63828278</v>
      </c>
      <c r="E16" s="545">
        <f t="shared" si="0"/>
        <v>1193774263.6247492</v>
      </c>
      <c r="F16" s="545">
        <f t="shared" si="0"/>
        <v>47345511.366982989</v>
      </c>
      <c r="G16" s="545">
        <f t="shared" si="0"/>
        <v>165466081.87412789</v>
      </c>
      <c r="H16" s="545">
        <f t="shared" si="0"/>
        <v>212811593.24111077</v>
      </c>
      <c r="I16" s="545">
        <f t="shared" si="0"/>
        <v>35235200.422374442</v>
      </c>
      <c r="J16" s="545">
        <f t="shared" si="0"/>
        <v>77225447.050927639</v>
      </c>
      <c r="K16" s="546">
        <f t="shared" si="0"/>
        <v>112460647.4733021</v>
      </c>
    </row>
    <row r="17" spans="1:11">
      <c r="A17" s="268" t="s">
        <v>382</v>
      </c>
      <c r="B17" s="269"/>
      <c r="C17" s="541"/>
      <c r="D17" s="542"/>
      <c r="E17" s="542"/>
      <c r="F17" s="541"/>
      <c r="G17" s="542"/>
      <c r="H17" s="542"/>
      <c r="I17" s="541"/>
      <c r="J17" s="542"/>
      <c r="K17" s="543"/>
    </row>
    <row r="18" spans="1:11">
      <c r="A18" s="273">
        <v>9</v>
      </c>
      <c r="B18" s="274" t="s">
        <v>388</v>
      </c>
      <c r="C18" s="541">
        <v>0</v>
      </c>
      <c r="D18" s="542">
        <v>0</v>
      </c>
      <c r="E18" s="542">
        <v>0</v>
      </c>
      <c r="F18" s="541">
        <v>0</v>
      </c>
      <c r="G18" s="542">
        <v>0</v>
      </c>
      <c r="H18" s="542">
        <v>0</v>
      </c>
      <c r="I18" s="541">
        <v>0</v>
      </c>
      <c r="J18" s="542">
        <v>0</v>
      </c>
      <c r="K18" s="543">
        <v>0</v>
      </c>
    </row>
    <row r="19" spans="1:11">
      <c r="A19" s="273">
        <v>10</v>
      </c>
      <c r="B19" s="274" t="s">
        <v>426</v>
      </c>
      <c r="C19" s="541">
        <v>216915464.01406524</v>
      </c>
      <c r="D19" s="542">
        <v>461945004.32785398</v>
      </c>
      <c r="E19" s="542">
        <v>678860468.3419193</v>
      </c>
      <c r="F19" s="541">
        <v>6520756.6859513512</v>
      </c>
      <c r="G19" s="542">
        <v>12543934.463762447</v>
      </c>
      <c r="H19" s="542">
        <v>19064691.149713803</v>
      </c>
      <c r="I19" s="541">
        <v>35698294.934320912</v>
      </c>
      <c r="J19" s="542">
        <v>78194131.626262471</v>
      </c>
      <c r="K19" s="543">
        <v>113892426.5605834</v>
      </c>
    </row>
    <row r="20" spans="1:11">
      <c r="A20" s="273">
        <v>11</v>
      </c>
      <c r="B20" s="274" t="s">
        <v>387</v>
      </c>
      <c r="C20" s="541">
        <v>5967247.9850000003</v>
      </c>
      <c r="D20" s="542">
        <v>46614316.348202176</v>
      </c>
      <c r="E20" s="542">
        <v>52581564.333202176</v>
      </c>
      <c r="F20" s="541">
        <v>269871.57195652172</v>
      </c>
      <c r="G20" s="542">
        <v>10033501.092978258</v>
      </c>
      <c r="H20" s="542">
        <v>10303372.664934782</v>
      </c>
      <c r="I20" s="541">
        <v>269871.57195652172</v>
      </c>
      <c r="J20" s="542">
        <v>10033501.092978258</v>
      </c>
      <c r="K20" s="543">
        <v>10303372.664934782</v>
      </c>
    </row>
    <row r="21" spans="1:11" ht="13.5" thickBot="1">
      <c r="A21" s="276">
        <v>12</v>
      </c>
      <c r="B21" s="277" t="s">
        <v>386</v>
      </c>
      <c r="C21" s="547">
        <f>SUM(C18:C20)</f>
        <v>222882711.99906525</v>
      </c>
      <c r="D21" s="547">
        <f t="shared" ref="D21:K21" si="1">SUM(D18:D20)</f>
        <v>508559320.67605615</v>
      </c>
      <c r="E21" s="547">
        <f t="shared" si="1"/>
        <v>731442032.67512143</v>
      </c>
      <c r="F21" s="547">
        <f t="shared" si="1"/>
        <v>6790628.257907873</v>
      </c>
      <c r="G21" s="547">
        <f t="shared" si="1"/>
        <v>22577435.556740705</v>
      </c>
      <c r="H21" s="547">
        <f t="shared" si="1"/>
        <v>29368063.814648584</v>
      </c>
      <c r="I21" s="547">
        <f t="shared" si="1"/>
        <v>35968166.506277435</v>
      </c>
      <c r="J21" s="547">
        <f t="shared" si="1"/>
        <v>88227632.719240725</v>
      </c>
      <c r="K21" s="548">
        <f t="shared" si="1"/>
        <v>124195799.22551818</v>
      </c>
    </row>
    <row r="22" spans="1:11" ht="38.25" customHeight="1" thickBot="1">
      <c r="A22" s="278"/>
      <c r="B22" s="279"/>
      <c r="C22" s="279"/>
      <c r="D22" s="279"/>
      <c r="E22" s="279"/>
      <c r="F22" s="683" t="s">
        <v>428</v>
      </c>
      <c r="G22" s="681"/>
      <c r="H22" s="681"/>
      <c r="I22" s="683" t="s">
        <v>393</v>
      </c>
      <c r="J22" s="681"/>
      <c r="K22" s="682"/>
    </row>
    <row r="23" spans="1:11">
      <c r="A23" s="280">
        <v>13</v>
      </c>
      <c r="B23" s="281" t="s">
        <v>378</v>
      </c>
      <c r="C23" s="282"/>
      <c r="D23" s="282"/>
      <c r="E23" s="282"/>
      <c r="F23" s="549">
        <f>F8</f>
        <v>85953554.776521742</v>
      </c>
      <c r="G23" s="549">
        <f t="shared" ref="G23:K23" si="2">G8</f>
        <v>280753168.72413123</v>
      </c>
      <c r="H23" s="549">
        <f t="shared" si="2"/>
        <v>366706723.50065273</v>
      </c>
      <c r="I23" s="549">
        <f t="shared" si="2"/>
        <v>56849803.038152173</v>
      </c>
      <c r="J23" s="549">
        <f t="shared" si="2"/>
        <v>217854460.53163123</v>
      </c>
      <c r="K23" s="550">
        <f t="shared" si="2"/>
        <v>274704263.56978321</v>
      </c>
    </row>
    <row r="24" spans="1:11" ht="13.5" thickBot="1">
      <c r="A24" s="283">
        <v>14</v>
      </c>
      <c r="B24" s="284" t="s">
        <v>390</v>
      </c>
      <c r="C24" s="285"/>
      <c r="D24" s="286"/>
      <c r="E24" s="287"/>
      <c r="F24" s="551">
        <f>MAX(F16-F21,F16*0.25)</f>
        <v>40554883.109075114</v>
      </c>
      <c r="G24" s="551">
        <f t="shared" ref="G24:K24" si="3">MAX(G16-G21,G16*0.25)</f>
        <v>142888646.31738719</v>
      </c>
      <c r="H24" s="551">
        <f t="shared" si="3"/>
        <v>183443529.42646217</v>
      </c>
      <c r="I24" s="551">
        <f t="shared" si="3"/>
        <v>8808800.1055936106</v>
      </c>
      <c r="J24" s="551">
        <f t="shared" si="3"/>
        <v>19306361.76273191</v>
      </c>
      <c r="K24" s="552">
        <f t="shared" si="3"/>
        <v>28115161.868325524</v>
      </c>
    </row>
    <row r="25" spans="1:11" ht="13.5" thickBot="1">
      <c r="A25" s="288">
        <v>15</v>
      </c>
      <c r="B25" s="289" t="s">
        <v>391</v>
      </c>
      <c r="C25" s="290"/>
      <c r="D25" s="290"/>
      <c r="E25" s="290"/>
      <c r="F25" s="553">
        <f>F23/F24</f>
        <v>2.1194378626451424</v>
      </c>
      <c r="G25" s="553">
        <f t="shared" ref="G25:K25" si="4">G23/G24</f>
        <v>1.9648388865026862</v>
      </c>
      <c r="H25" s="553">
        <f t="shared" si="4"/>
        <v>1.9990169435093434</v>
      </c>
      <c r="I25" s="553">
        <f t="shared" si="4"/>
        <v>6.453751062196587</v>
      </c>
      <c r="J25" s="553">
        <f t="shared" si="4"/>
        <v>11.28407636865933</v>
      </c>
      <c r="K25" s="554">
        <f t="shared" si="4"/>
        <v>9.7706804910579006</v>
      </c>
    </row>
    <row r="27" spans="1:11" ht="25.5">
      <c r="B27" s="265"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E6" activePane="bottomRight" state="frozen"/>
      <selection pane="topRight"/>
      <selection pane="bottomLeft"/>
      <selection pane="bottomRight"/>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31"/>
  </cols>
  <sheetData>
    <row r="1" spans="1:14">
      <c r="A1" s="4" t="s">
        <v>30</v>
      </c>
      <c r="B1" s="3" t="str">
        <f>'Info '!C2</f>
        <v>JSC CARTU BANK</v>
      </c>
    </row>
    <row r="2" spans="1:14" ht="14.25" customHeight="1">
      <c r="A2" s="4" t="s">
        <v>31</v>
      </c>
      <c r="B2" s="370">
        <f>'1. key ratios '!B2</f>
        <v>44469</v>
      </c>
    </row>
    <row r="3" spans="1:14" ht="14.25" customHeight="1"/>
    <row r="4" spans="1:14" ht="13.5" thickBot="1">
      <c r="A4" s="4" t="s">
        <v>265</v>
      </c>
      <c r="B4" s="219" t="s">
        <v>28</v>
      </c>
    </row>
    <row r="5" spans="1:14" s="161" customFormat="1">
      <c r="A5" s="157"/>
      <c r="B5" s="158"/>
      <c r="C5" s="159" t="s">
        <v>0</v>
      </c>
      <c r="D5" s="159" t="s">
        <v>1</v>
      </c>
      <c r="E5" s="159" t="s">
        <v>2</v>
      </c>
      <c r="F5" s="159" t="s">
        <v>3</v>
      </c>
      <c r="G5" s="159" t="s">
        <v>4</v>
      </c>
      <c r="H5" s="159" t="s">
        <v>5</v>
      </c>
      <c r="I5" s="159" t="s">
        <v>8</v>
      </c>
      <c r="J5" s="159" t="s">
        <v>9</v>
      </c>
      <c r="K5" s="159" t="s">
        <v>10</v>
      </c>
      <c r="L5" s="159" t="s">
        <v>11</v>
      </c>
      <c r="M5" s="159" t="s">
        <v>12</v>
      </c>
      <c r="N5" s="160" t="s">
        <v>13</v>
      </c>
    </row>
    <row r="6" spans="1:14" ht="25.5">
      <c r="A6" s="162"/>
      <c r="B6" s="163"/>
      <c r="C6" s="164" t="s">
        <v>264</v>
      </c>
      <c r="D6" s="165" t="s">
        <v>263</v>
      </c>
      <c r="E6" s="166" t="s">
        <v>262</v>
      </c>
      <c r="F6" s="167">
        <v>0</v>
      </c>
      <c r="G6" s="167">
        <v>0.2</v>
      </c>
      <c r="H6" s="167">
        <v>0.35</v>
      </c>
      <c r="I6" s="167">
        <v>0.5</v>
      </c>
      <c r="J6" s="167">
        <v>0.75</v>
      </c>
      <c r="K6" s="167">
        <v>1</v>
      </c>
      <c r="L6" s="167">
        <v>1.5</v>
      </c>
      <c r="M6" s="167">
        <v>2.5</v>
      </c>
      <c r="N6" s="218" t="s">
        <v>276</v>
      </c>
    </row>
    <row r="7" spans="1:14" ht="15">
      <c r="A7" s="168">
        <v>1</v>
      </c>
      <c r="B7" s="169" t="s">
        <v>261</v>
      </c>
      <c r="C7" s="170">
        <f>SUM(C8:C13)</f>
        <v>41690000</v>
      </c>
      <c r="D7" s="163"/>
      <c r="E7" s="171">
        <f t="shared" ref="E7:M7" si="0">SUM(E8:E13)</f>
        <v>833800</v>
      </c>
      <c r="F7" s="172">
        <f>SUM(F8:F13)</f>
        <v>0</v>
      </c>
      <c r="G7" s="172">
        <f t="shared" si="0"/>
        <v>0</v>
      </c>
      <c r="H7" s="172">
        <f t="shared" si="0"/>
        <v>0</v>
      </c>
      <c r="I7" s="172">
        <f t="shared" si="0"/>
        <v>0</v>
      </c>
      <c r="J7" s="172">
        <f t="shared" si="0"/>
        <v>0</v>
      </c>
      <c r="K7" s="172">
        <f t="shared" si="0"/>
        <v>833800</v>
      </c>
      <c r="L7" s="172">
        <f t="shared" si="0"/>
        <v>0</v>
      </c>
      <c r="M7" s="172">
        <f t="shared" si="0"/>
        <v>0</v>
      </c>
      <c r="N7" s="173">
        <f>SUM(N8:N13)</f>
        <v>833800</v>
      </c>
    </row>
    <row r="8" spans="1:14" ht="14.25">
      <c r="A8" s="168">
        <v>1.1000000000000001</v>
      </c>
      <c r="B8" s="174" t="s">
        <v>259</v>
      </c>
      <c r="C8" s="172">
        <v>41690000</v>
      </c>
      <c r="D8" s="175">
        <v>0.02</v>
      </c>
      <c r="E8" s="171">
        <f>C8*D8</f>
        <v>833800</v>
      </c>
      <c r="F8" s="172"/>
      <c r="G8" s="172"/>
      <c r="H8" s="172"/>
      <c r="I8" s="172"/>
      <c r="J8" s="172"/>
      <c r="K8" s="172">
        <v>833800</v>
      </c>
      <c r="L8" s="172"/>
      <c r="M8" s="172"/>
      <c r="N8" s="173">
        <f>SUMPRODUCT($F$6:$M$6,F8:M8)</f>
        <v>833800</v>
      </c>
    </row>
    <row r="9" spans="1:14" ht="14.25">
      <c r="A9" s="168">
        <v>1.2</v>
      </c>
      <c r="B9" s="174" t="s">
        <v>258</v>
      </c>
      <c r="C9" s="172">
        <v>0</v>
      </c>
      <c r="D9" s="175">
        <v>0.05</v>
      </c>
      <c r="E9" s="171">
        <f>C9*D9</f>
        <v>0</v>
      </c>
      <c r="F9" s="172"/>
      <c r="G9" s="172"/>
      <c r="H9" s="172"/>
      <c r="I9" s="172"/>
      <c r="J9" s="172"/>
      <c r="K9" s="172"/>
      <c r="L9" s="172"/>
      <c r="M9" s="172"/>
      <c r="N9" s="173">
        <f t="shared" ref="N9:N12" si="1">SUMPRODUCT($F$6:$M$6,F9:M9)</f>
        <v>0</v>
      </c>
    </row>
    <row r="10" spans="1:14" ht="14.25">
      <c r="A10" s="168">
        <v>1.3</v>
      </c>
      <c r="B10" s="174" t="s">
        <v>257</v>
      </c>
      <c r="C10" s="172">
        <v>0</v>
      </c>
      <c r="D10" s="175">
        <v>0.08</v>
      </c>
      <c r="E10" s="171">
        <f>C10*D10</f>
        <v>0</v>
      </c>
      <c r="F10" s="172"/>
      <c r="G10" s="172"/>
      <c r="H10" s="172"/>
      <c r="I10" s="172"/>
      <c r="J10" s="172"/>
      <c r="K10" s="172"/>
      <c r="L10" s="172"/>
      <c r="M10" s="172"/>
      <c r="N10" s="173">
        <f>SUMPRODUCT($F$6:$M$6,F10:M10)</f>
        <v>0</v>
      </c>
    </row>
    <row r="11" spans="1:14" ht="14.25">
      <c r="A11" s="168">
        <v>1.4</v>
      </c>
      <c r="B11" s="174" t="s">
        <v>256</v>
      </c>
      <c r="C11" s="172">
        <v>0</v>
      </c>
      <c r="D11" s="175">
        <v>0.11</v>
      </c>
      <c r="E11" s="171">
        <f>C11*D11</f>
        <v>0</v>
      </c>
      <c r="F11" s="172"/>
      <c r="G11" s="172"/>
      <c r="H11" s="172"/>
      <c r="I11" s="172"/>
      <c r="J11" s="172"/>
      <c r="K11" s="172"/>
      <c r="L11" s="172"/>
      <c r="M11" s="172"/>
      <c r="N11" s="173">
        <f t="shared" si="1"/>
        <v>0</v>
      </c>
    </row>
    <row r="12" spans="1:14" ht="14.25">
      <c r="A12" s="168">
        <v>1.5</v>
      </c>
      <c r="B12" s="174" t="s">
        <v>255</v>
      </c>
      <c r="C12" s="172">
        <v>0</v>
      </c>
      <c r="D12" s="175">
        <v>0.14000000000000001</v>
      </c>
      <c r="E12" s="171">
        <f>C12*D12</f>
        <v>0</v>
      </c>
      <c r="F12" s="172"/>
      <c r="G12" s="172"/>
      <c r="H12" s="172"/>
      <c r="I12" s="172"/>
      <c r="J12" s="172"/>
      <c r="K12" s="172"/>
      <c r="L12" s="172"/>
      <c r="M12" s="172"/>
      <c r="N12" s="173">
        <f t="shared" si="1"/>
        <v>0</v>
      </c>
    </row>
    <row r="13" spans="1:14" ht="14.25">
      <c r="A13" s="168">
        <v>1.6</v>
      </c>
      <c r="B13" s="176" t="s">
        <v>254</v>
      </c>
      <c r="C13" s="172">
        <v>0</v>
      </c>
      <c r="D13" s="177"/>
      <c r="E13" s="172"/>
      <c r="F13" s="172"/>
      <c r="G13" s="172"/>
      <c r="H13" s="172"/>
      <c r="I13" s="172"/>
      <c r="J13" s="172"/>
      <c r="K13" s="172"/>
      <c r="L13" s="172"/>
      <c r="M13" s="172"/>
      <c r="N13" s="173">
        <f>SUMPRODUCT($F$6:$M$6,F13:M13)</f>
        <v>0</v>
      </c>
    </row>
    <row r="14" spans="1:14" ht="15">
      <c r="A14" s="168">
        <v>2</v>
      </c>
      <c r="B14" s="178" t="s">
        <v>260</v>
      </c>
      <c r="C14" s="170">
        <f>SUM(C15:C20)</f>
        <v>0</v>
      </c>
      <c r="D14" s="163"/>
      <c r="E14" s="171">
        <f t="shared" ref="E14:M14" si="2">SUM(E15:E20)</f>
        <v>0</v>
      </c>
      <c r="F14" s="172">
        <f t="shared" si="2"/>
        <v>0</v>
      </c>
      <c r="G14" s="172">
        <f t="shared" si="2"/>
        <v>0</v>
      </c>
      <c r="H14" s="172">
        <f t="shared" si="2"/>
        <v>0</v>
      </c>
      <c r="I14" s="172">
        <f t="shared" si="2"/>
        <v>0</v>
      </c>
      <c r="J14" s="172">
        <f t="shared" si="2"/>
        <v>0</v>
      </c>
      <c r="K14" s="172">
        <f t="shared" si="2"/>
        <v>0</v>
      </c>
      <c r="L14" s="172">
        <f t="shared" si="2"/>
        <v>0</v>
      </c>
      <c r="M14" s="172">
        <f t="shared" si="2"/>
        <v>0</v>
      </c>
      <c r="N14" s="173">
        <f>SUM(N15:N20)</f>
        <v>0</v>
      </c>
    </row>
    <row r="15" spans="1:14" ht="14.25">
      <c r="A15" s="168">
        <v>2.1</v>
      </c>
      <c r="B15" s="176" t="s">
        <v>259</v>
      </c>
      <c r="C15" s="172"/>
      <c r="D15" s="175">
        <v>5.0000000000000001E-3</v>
      </c>
      <c r="E15" s="171">
        <f>C15*D15</f>
        <v>0</v>
      </c>
      <c r="F15" s="172"/>
      <c r="G15" s="172"/>
      <c r="H15" s="172"/>
      <c r="I15" s="172"/>
      <c r="J15" s="172"/>
      <c r="K15" s="172"/>
      <c r="L15" s="172"/>
      <c r="M15" s="172"/>
      <c r="N15" s="173">
        <f>SUMPRODUCT($F$6:$M$6,F15:M15)</f>
        <v>0</v>
      </c>
    </row>
    <row r="16" spans="1:14" ht="14.25">
      <c r="A16" s="168">
        <v>2.2000000000000002</v>
      </c>
      <c r="B16" s="176" t="s">
        <v>258</v>
      </c>
      <c r="C16" s="172"/>
      <c r="D16" s="175">
        <v>0.01</v>
      </c>
      <c r="E16" s="171">
        <f>C16*D16</f>
        <v>0</v>
      </c>
      <c r="F16" s="172"/>
      <c r="G16" s="172"/>
      <c r="H16" s="172"/>
      <c r="I16" s="172"/>
      <c r="J16" s="172"/>
      <c r="K16" s="172"/>
      <c r="L16" s="172"/>
      <c r="M16" s="172"/>
      <c r="N16" s="173">
        <f t="shared" ref="N16:N20" si="3">SUMPRODUCT($F$6:$M$6,F16:M16)</f>
        <v>0</v>
      </c>
    </row>
    <row r="17" spans="1:14" ht="14.25">
      <c r="A17" s="168">
        <v>2.2999999999999998</v>
      </c>
      <c r="B17" s="176" t="s">
        <v>257</v>
      </c>
      <c r="C17" s="172"/>
      <c r="D17" s="175">
        <v>0.02</v>
      </c>
      <c r="E17" s="171">
        <f>C17*D17</f>
        <v>0</v>
      </c>
      <c r="F17" s="172"/>
      <c r="G17" s="172"/>
      <c r="H17" s="172"/>
      <c r="I17" s="172"/>
      <c r="J17" s="172"/>
      <c r="K17" s="172"/>
      <c r="L17" s="172"/>
      <c r="M17" s="172"/>
      <c r="N17" s="173">
        <f t="shared" si="3"/>
        <v>0</v>
      </c>
    </row>
    <row r="18" spans="1:14" ht="14.25">
      <c r="A18" s="168">
        <v>2.4</v>
      </c>
      <c r="B18" s="176" t="s">
        <v>256</v>
      </c>
      <c r="C18" s="172"/>
      <c r="D18" s="175">
        <v>0.03</v>
      </c>
      <c r="E18" s="171">
        <f>C18*D18</f>
        <v>0</v>
      </c>
      <c r="F18" s="172"/>
      <c r="G18" s="172"/>
      <c r="H18" s="172"/>
      <c r="I18" s="172"/>
      <c r="J18" s="172"/>
      <c r="K18" s="172"/>
      <c r="L18" s="172"/>
      <c r="M18" s="172"/>
      <c r="N18" s="173">
        <f t="shared" si="3"/>
        <v>0</v>
      </c>
    </row>
    <row r="19" spans="1:14" ht="14.25">
      <c r="A19" s="168">
        <v>2.5</v>
      </c>
      <c r="B19" s="176" t="s">
        <v>255</v>
      </c>
      <c r="C19" s="172"/>
      <c r="D19" s="175">
        <v>0.04</v>
      </c>
      <c r="E19" s="171">
        <f>C19*D19</f>
        <v>0</v>
      </c>
      <c r="F19" s="172"/>
      <c r="G19" s="172"/>
      <c r="H19" s="172"/>
      <c r="I19" s="172"/>
      <c r="J19" s="172"/>
      <c r="K19" s="172"/>
      <c r="L19" s="172"/>
      <c r="M19" s="172"/>
      <c r="N19" s="173">
        <f t="shared" si="3"/>
        <v>0</v>
      </c>
    </row>
    <row r="20" spans="1:14" ht="14.25">
      <c r="A20" s="168">
        <v>2.6</v>
      </c>
      <c r="B20" s="176" t="s">
        <v>254</v>
      </c>
      <c r="C20" s="172"/>
      <c r="D20" s="177"/>
      <c r="E20" s="179"/>
      <c r="F20" s="172"/>
      <c r="G20" s="172"/>
      <c r="H20" s="172"/>
      <c r="I20" s="172"/>
      <c r="J20" s="172"/>
      <c r="K20" s="172"/>
      <c r="L20" s="172"/>
      <c r="M20" s="172"/>
      <c r="N20" s="173">
        <f t="shared" si="3"/>
        <v>0</v>
      </c>
    </row>
    <row r="21" spans="1:14" ht="15.75" thickBot="1">
      <c r="A21" s="180"/>
      <c r="B21" s="181" t="s">
        <v>109</v>
      </c>
      <c r="C21" s="156">
        <f>C14+C7</f>
        <v>41690000</v>
      </c>
      <c r="D21" s="182"/>
      <c r="E21" s="183">
        <f>E14+E7</f>
        <v>833800</v>
      </c>
      <c r="F21" s="184">
        <f>F7+F14</f>
        <v>0</v>
      </c>
      <c r="G21" s="184">
        <f t="shared" ref="G21:L21" si="4">G7+G14</f>
        <v>0</v>
      </c>
      <c r="H21" s="184">
        <f t="shared" si="4"/>
        <v>0</v>
      </c>
      <c r="I21" s="184">
        <f t="shared" si="4"/>
        <v>0</v>
      </c>
      <c r="J21" s="184">
        <f t="shared" si="4"/>
        <v>0</v>
      </c>
      <c r="K21" s="184">
        <f t="shared" si="4"/>
        <v>833800</v>
      </c>
      <c r="L21" s="184">
        <f t="shared" si="4"/>
        <v>0</v>
      </c>
      <c r="M21" s="184">
        <f>M7+M14</f>
        <v>0</v>
      </c>
      <c r="N21" s="185">
        <f>N14+N7</f>
        <v>833800</v>
      </c>
    </row>
    <row r="22" spans="1:14">
      <c r="E22" s="186"/>
      <c r="F22" s="186"/>
      <c r="G22" s="186"/>
      <c r="H22" s="186"/>
      <c r="I22" s="186"/>
      <c r="J22" s="186"/>
      <c r="K22" s="186"/>
      <c r="L22" s="186"/>
      <c r="M22" s="18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Normal="100" workbookViewId="0"/>
  </sheetViews>
  <sheetFormatPr defaultRowHeight="15"/>
  <cols>
    <col min="1" max="1" width="11.42578125" customWidth="1"/>
    <col min="2" max="2" width="76.7109375" style="319" customWidth="1"/>
    <col min="3" max="3" width="22.7109375" customWidth="1"/>
  </cols>
  <sheetData>
    <row r="1" spans="1:3">
      <c r="A1" s="2" t="s">
        <v>30</v>
      </c>
      <c r="B1" s="3" t="str">
        <f>'Info '!C2</f>
        <v>JSC CARTU BANK</v>
      </c>
    </row>
    <row r="2" spans="1:3">
      <c r="A2" s="2" t="s">
        <v>31</v>
      </c>
      <c r="B2" s="370">
        <f>'1. key ratios '!B2</f>
        <v>44469</v>
      </c>
    </row>
    <row r="3" spans="1:3">
      <c r="A3" s="4"/>
      <c r="B3"/>
    </row>
    <row r="4" spans="1:3">
      <c r="A4" s="4" t="s">
        <v>432</v>
      </c>
      <c r="B4" t="s">
        <v>433</v>
      </c>
    </row>
    <row r="5" spans="1:3">
      <c r="A5" s="320" t="s">
        <v>434</v>
      </c>
      <c r="B5" s="321"/>
      <c r="C5" s="322"/>
    </row>
    <row r="6" spans="1:3" ht="24">
      <c r="A6" s="323">
        <v>1</v>
      </c>
      <c r="B6" s="324" t="s">
        <v>485</v>
      </c>
      <c r="C6" s="555">
        <v>1314018541.7939899</v>
      </c>
    </row>
    <row r="7" spans="1:3">
      <c r="A7" s="323">
        <v>2</v>
      </c>
      <c r="B7" s="324" t="s">
        <v>435</v>
      </c>
      <c r="C7" s="555">
        <v>-6625762.3499999996</v>
      </c>
    </row>
    <row r="8" spans="1:3" ht="24">
      <c r="A8" s="326">
        <v>3</v>
      </c>
      <c r="B8" s="327" t="s">
        <v>436</v>
      </c>
      <c r="C8" s="325">
        <f>C6+C7</f>
        <v>1307392779.44399</v>
      </c>
    </row>
    <row r="9" spans="1:3">
      <c r="A9" s="320" t="s">
        <v>437</v>
      </c>
      <c r="B9" s="321"/>
      <c r="C9" s="328"/>
    </row>
    <row r="10" spans="1:3" ht="24">
      <c r="A10" s="329">
        <v>4</v>
      </c>
      <c r="B10" s="330" t="s">
        <v>438</v>
      </c>
      <c r="C10" s="555"/>
    </row>
    <row r="11" spans="1:3">
      <c r="A11" s="329">
        <v>5</v>
      </c>
      <c r="B11" s="331" t="s">
        <v>439</v>
      </c>
      <c r="C11" s="555"/>
    </row>
    <row r="12" spans="1:3">
      <c r="A12" s="329" t="s">
        <v>440</v>
      </c>
      <c r="B12" s="331" t="s">
        <v>441</v>
      </c>
      <c r="C12" s="556">
        <v>833800</v>
      </c>
    </row>
    <row r="13" spans="1:3" ht="24">
      <c r="A13" s="332">
        <v>6</v>
      </c>
      <c r="B13" s="330" t="s">
        <v>442</v>
      </c>
      <c r="C13" s="555"/>
    </row>
    <row r="14" spans="1:3">
      <c r="A14" s="332">
        <v>7</v>
      </c>
      <c r="B14" s="333" t="s">
        <v>443</v>
      </c>
      <c r="C14" s="555"/>
    </row>
    <row r="15" spans="1:3">
      <c r="A15" s="334">
        <v>8</v>
      </c>
      <c r="B15" s="335" t="s">
        <v>444</v>
      </c>
      <c r="C15" s="555"/>
    </row>
    <row r="16" spans="1:3">
      <c r="A16" s="332">
        <v>9</v>
      </c>
      <c r="B16" s="333" t="s">
        <v>445</v>
      </c>
      <c r="C16" s="555"/>
    </row>
    <row r="17" spans="1:3">
      <c r="A17" s="332">
        <v>10</v>
      </c>
      <c r="B17" s="333" t="s">
        <v>446</v>
      </c>
      <c r="C17" s="555"/>
    </row>
    <row r="18" spans="1:3">
      <c r="A18" s="336">
        <v>11</v>
      </c>
      <c r="B18" s="337" t="s">
        <v>447</v>
      </c>
      <c r="C18" s="556">
        <f>SUM(C10:C17)</f>
        <v>833800</v>
      </c>
    </row>
    <row r="19" spans="1:3">
      <c r="A19" s="338" t="s">
        <v>448</v>
      </c>
      <c r="B19" s="339"/>
      <c r="C19" s="557"/>
    </row>
    <row r="20" spans="1:3" ht="24">
      <c r="A20" s="340">
        <v>12</v>
      </c>
      <c r="B20" s="330" t="s">
        <v>449</v>
      </c>
      <c r="C20" s="555"/>
    </row>
    <row r="21" spans="1:3">
      <c r="A21" s="340">
        <v>13</v>
      </c>
      <c r="B21" s="330" t="s">
        <v>450</v>
      </c>
      <c r="C21" s="555"/>
    </row>
    <row r="22" spans="1:3">
      <c r="A22" s="340">
        <v>14</v>
      </c>
      <c r="B22" s="330" t="s">
        <v>451</v>
      </c>
      <c r="C22" s="555"/>
    </row>
    <row r="23" spans="1:3" ht="24">
      <c r="A23" s="340" t="s">
        <v>452</v>
      </c>
      <c r="B23" s="330" t="s">
        <v>453</v>
      </c>
      <c r="C23" s="555"/>
    </row>
    <row r="24" spans="1:3">
      <c r="A24" s="340">
        <v>15</v>
      </c>
      <c r="B24" s="330" t="s">
        <v>454</v>
      </c>
      <c r="C24" s="555"/>
    </row>
    <row r="25" spans="1:3">
      <c r="A25" s="340" t="s">
        <v>455</v>
      </c>
      <c r="B25" s="330" t="s">
        <v>456</v>
      </c>
      <c r="C25" s="555"/>
    </row>
    <row r="26" spans="1:3">
      <c r="A26" s="341">
        <v>16</v>
      </c>
      <c r="B26" s="342" t="s">
        <v>457</v>
      </c>
      <c r="C26" s="556">
        <v>0</v>
      </c>
    </row>
    <row r="27" spans="1:3">
      <c r="A27" s="320" t="s">
        <v>458</v>
      </c>
      <c r="B27" s="321"/>
      <c r="C27" s="558"/>
    </row>
    <row r="28" spans="1:3">
      <c r="A28" s="343">
        <v>17</v>
      </c>
      <c r="B28" s="331" t="s">
        <v>459</v>
      </c>
      <c r="C28" s="555">
        <v>79459930.101516157</v>
      </c>
    </row>
    <row r="29" spans="1:3">
      <c r="A29" s="343">
        <v>18</v>
      </c>
      <c r="B29" s="331" t="s">
        <v>460</v>
      </c>
      <c r="C29" s="555">
        <v>-36642387.278540082</v>
      </c>
    </row>
    <row r="30" spans="1:3">
      <c r="A30" s="341">
        <v>19</v>
      </c>
      <c r="B30" s="342" t="s">
        <v>461</v>
      </c>
      <c r="C30" s="556">
        <f>C28+C29</f>
        <v>42817542.822976075</v>
      </c>
    </row>
    <row r="31" spans="1:3">
      <c r="A31" s="320" t="s">
        <v>462</v>
      </c>
      <c r="B31" s="321"/>
      <c r="C31" s="558"/>
    </row>
    <row r="32" spans="1:3" ht="24">
      <c r="A32" s="343" t="s">
        <v>463</v>
      </c>
      <c r="B32" s="330" t="s">
        <v>464</v>
      </c>
      <c r="C32" s="559"/>
    </row>
    <row r="33" spans="1:3">
      <c r="A33" s="343" t="s">
        <v>465</v>
      </c>
      <c r="B33" s="331" t="s">
        <v>466</v>
      </c>
      <c r="C33" s="559"/>
    </row>
    <row r="34" spans="1:3">
      <c r="A34" s="320" t="s">
        <v>467</v>
      </c>
      <c r="B34" s="321"/>
      <c r="C34" s="558"/>
    </row>
    <row r="35" spans="1:3">
      <c r="A35" s="345">
        <v>20</v>
      </c>
      <c r="B35" s="346" t="s">
        <v>468</v>
      </c>
      <c r="C35" s="556">
        <v>259929217.65000001</v>
      </c>
    </row>
    <row r="36" spans="1:3">
      <c r="A36" s="341">
        <v>21</v>
      </c>
      <c r="B36" s="342" t="s">
        <v>469</v>
      </c>
      <c r="C36" s="556">
        <v>1351044122.2669661</v>
      </c>
    </row>
    <row r="37" spans="1:3">
      <c r="A37" s="320" t="s">
        <v>470</v>
      </c>
      <c r="B37" s="321"/>
      <c r="C37" s="558"/>
    </row>
    <row r="38" spans="1:3">
      <c r="A38" s="341">
        <v>22</v>
      </c>
      <c r="B38" s="342" t="s">
        <v>470</v>
      </c>
      <c r="C38" s="560">
        <f>IFERROR(C35/C36,0)</f>
        <v>0.1923913611450789</v>
      </c>
    </row>
    <row r="39" spans="1:3">
      <c r="A39" s="320" t="s">
        <v>471</v>
      </c>
      <c r="B39" s="321"/>
      <c r="C39" s="328"/>
    </row>
    <row r="40" spans="1:3">
      <c r="A40" s="347" t="s">
        <v>472</v>
      </c>
      <c r="B40" s="330" t="s">
        <v>473</v>
      </c>
      <c r="C40" s="344"/>
    </row>
    <row r="41" spans="1:3" ht="24">
      <c r="A41" s="348" t="s">
        <v>474</v>
      </c>
      <c r="B41" s="324" t="s">
        <v>475</v>
      </c>
      <c r="C41" s="344"/>
    </row>
    <row r="43" spans="1:3">
      <c r="B43" s="319"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Normal="100" workbookViewId="0">
      <pane xSplit="2" ySplit="6" topLeftCell="C24" activePane="bottomRight" state="frozen"/>
      <selection pane="topRight"/>
      <selection pane="bottomLeft"/>
      <selection pane="bottomRight"/>
    </sheetView>
  </sheetViews>
  <sheetFormatPr defaultRowHeight="15"/>
  <cols>
    <col min="1" max="1" width="8.7109375" style="225"/>
    <col min="2" max="2" width="82.7109375" style="232" customWidth="1"/>
    <col min="3" max="7" width="17.5703125" style="225" customWidth="1"/>
  </cols>
  <sheetData>
    <row r="1" spans="1:7">
      <c r="A1" s="225" t="s">
        <v>30</v>
      </c>
      <c r="B1" s="3" t="str">
        <f>'Info '!C2</f>
        <v>JSC CARTU BANK</v>
      </c>
    </row>
    <row r="2" spans="1:7">
      <c r="A2" s="225" t="s">
        <v>31</v>
      </c>
      <c r="B2" s="370">
        <f>'1. key ratios '!B2</f>
        <v>44469</v>
      </c>
    </row>
    <row r="4" spans="1:7" ht="15.75" thickBot="1">
      <c r="A4" s="225" t="s">
        <v>536</v>
      </c>
      <c r="B4" s="377" t="s">
        <v>497</v>
      </c>
    </row>
    <row r="5" spans="1:7">
      <c r="A5" s="378"/>
      <c r="B5" s="379"/>
      <c r="C5" s="684" t="s">
        <v>498</v>
      </c>
      <c r="D5" s="684"/>
      <c r="E5" s="684"/>
      <c r="F5" s="684"/>
      <c r="G5" s="685" t="s">
        <v>499</v>
      </c>
    </row>
    <row r="6" spans="1:7">
      <c r="A6" s="380"/>
      <c r="B6" s="381"/>
      <c r="C6" s="382" t="s">
        <v>500</v>
      </c>
      <c r="D6" s="382" t="s">
        <v>501</v>
      </c>
      <c r="E6" s="382" t="s">
        <v>502</v>
      </c>
      <c r="F6" s="382" t="s">
        <v>503</v>
      </c>
      <c r="G6" s="686"/>
    </row>
    <row r="7" spans="1:7">
      <c r="A7" s="383"/>
      <c r="B7" s="384" t="s">
        <v>504</v>
      </c>
      <c r="C7" s="385"/>
      <c r="D7" s="385"/>
      <c r="E7" s="385"/>
      <c r="F7" s="385"/>
      <c r="G7" s="386"/>
    </row>
    <row r="8" spans="1:7">
      <c r="A8" s="387">
        <v>1</v>
      </c>
      <c r="B8" s="388" t="s">
        <v>505</v>
      </c>
      <c r="C8" s="561">
        <v>61183617.649999976</v>
      </c>
      <c r="D8" s="561">
        <v>0</v>
      </c>
      <c r="E8" s="561">
        <v>0</v>
      </c>
      <c r="F8" s="561">
        <v>365117524.84790003</v>
      </c>
      <c r="G8" s="389">
        <v>426301142.49790001</v>
      </c>
    </row>
    <row r="9" spans="1:7">
      <c r="A9" s="387">
        <v>2</v>
      </c>
      <c r="B9" s="390" t="s">
        <v>506</v>
      </c>
      <c r="C9" s="561">
        <v>61183617.649999976</v>
      </c>
      <c r="D9" s="561"/>
      <c r="E9" s="561"/>
      <c r="F9" s="561">
        <v>236219200</v>
      </c>
      <c r="G9" s="389">
        <v>297402817.64999998</v>
      </c>
    </row>
    <row r="10" spans="1:7">
      <c r="A10" s="387">
        <v>3</v>
      </c>
      <c r="B10" s="390" t="s">
        <v>507</v>
      </c>
      <c r="C10" s="562"/>
      <c r="D10" s="562"/>
      <c r="E10" s="562"/>
      <c r="F10" s="561">
        <v>128898324.8479</v>
      </c>
      <c r="G10" s="389">
        <v>128898324.8479</v>
      </c>
    </row>
    <row r="11" spans="1:7" ht="14.65" customHeight="1">
      <c r="A11" s="387">
        <v>4</v>
      </c>
      <c r="B11" s="388" t="s">
        <v>508</v>
      </c>
      <c r="C11" s="561">
        <v>76834388.900100127</v>
      </c>
      <c r="D11" s="561">
        <v>106154283.26709999</v>
      </c>
      <c r="E11" s="561">
        <v>55267629.022499979</v>
      </c>
      <c r="F11" s="561">
        <v>0</v>
      </c>
      <c r="G11" s="389">
        <v>219285449.53659508</v>
      </c>
    </row>
    <row r="12" spans="1:7">
      <c r="A12" s="387">
        <v>5</v>
      </c>
      <c r="B12" s="390" t="s">
        <v>509</v>
      </c>
      <c r="C12" s="561">
        <v>65270926.159100123</v>
      </c>
      <c r="D12" s="563">
        <v>105518911.03449999</v>
      </c>
      <c r="E12" s="561">
        <v>51781938.232499979</v>
      </c>
      <c r="F12" s="561"/>
      <c r="G12" s="389">
        <v>211443186.65479508</v>
      </c>
    </row>
    <row r="13" spans="1:7">
      <c r="A13" s="387">
        <v>6</v>
      </c>
      <c r="B13" s="390" t="s">
        <v>510</v>
      </c>
      <c r="C13" s="561">
        <v>11563462.741</v>
      </c>
      <c r="D13" s="563">
        <v>635372.23259999999</v>
      </c>
      <c r="E13" s="561">
        <v>3485690.79</v>
      </c>
      <c r="F13" s="561"/>
      <c r="G13" s="389">
        <v>7842262.8817999996</v>
      </c>
    </row>
    <row r="14" spans="1:7">
      <c r="A14" s="387">
        <v>7</v>
      </c>
      <c r="B14" s="388" t="s">
        <v>511</v>
      </c>
      <c r="C14" s="561">
        <v>165993555.19970003</v>
      </c>
      <c r="D14" s="561">
        <v>362476779.01109993</v>
      </c>
      <c r="E14" s="561">
        <v>73349543.931600004</v>
      </c>
      <c r="F14" s="561">
        <v>0</v>
      </c>
      <c r="G14" s="389">
        <v>287209254.49274999</v>
      </c>
    </row>
    <row r="15" spans="1:7" ht="39">
      <c r="A15" s="387">
        <v>8</v>
      </c>
      <c r="B15" s="390" t="s">
        <v>512</v>
      </c>
      <c r="C15" s="561">
        <v>158579955.55280003</v>
      </c>
      <c r="D15" s="563">
        <v>342489009.50109994</v>
      </c>
      <c r="E15" s="561">
        <v>57649727.51160001</v>
      </c>
      <c r="F15" s="561"/>
      <c r="G15" s="389">
        <v>279359346.28275001</v>
      </c>
    </row>
    <row r="16" spans="1:7" ht="26.25">
      <c r="A16" s="387">
        <v>9</v>
      </c>
      <c r="B16" s="390" t="s">
        <v>513</v>
      </c>
      <c r="C16" s="561">
        <v>7413599.646900001</v>
      </c>
      <c r="D16" s="563">
        <v>19987769.510000002</v>
      </c>
      <c r="E16" s="561">
        <v>15699816.42</v>
      </c>
      <c r="F16" s="561"/>
      <c r="G16" s="389">
        <v>7849908.21</v>
      </c>
    </row>
    <row r="17" spans="1:7">
      <c r="A17" s="387">
        <v>10</v>
      </c>
      <c r="B17" s="388" t="s">
        <v>514</v>
      </c>
      <c r="C17" s="561"/>
      <c r="D17" s="563"/>
      <c r="E17" s="561"/>
      <c r="F17" s="561"/>
      <c r="G17" s="389"/>
    </row>
    <row r="18" spans="1:7">
      <c r="A18" s="387">
        <v>11</v>
      </c>
      <c r="B18" s="388" t="s">
        <v>515</v>
      </c>
      <c r="C18" s="561">
        <v>0</v>
      </c>
      <c r="D18" s="563">
        <v>46099635.621999949</v>
      </c>
      <c r="E18" s="561">
        <v>4178062.045900017</v>
      </c>
      <c r="F18" s="561">
        <v>8585188.1520999968</v>
      </c>
      <c r="G18" s="389">
        <v>0</v>
      </c>
    </row>
    <row r="19" spans="1:7">
      <c r="A19" s="387">
        <v>12</v>
      </c>
      <c r="B19" s="390" t="s">
        <v>516</v>
      </c>
      <c r="C19" s="562"/>
      <c r="D19" s="563">
        <v>29198800</v>
      </c>
      <c r="E19" s="561">
        <v>0</v>
      </c>
      <c r="F19" s="561"/>
      <c r="G19" s="389">
        <v>0</v>
      </c>
    </row>
    <row r="20" spans="1:7">
      <c r="A20" s="387">
        <v>13</v>
      </c>
      <c r="B20" s="390" t="s">
        <v>517</v>
      </c>
      <c r="C20" s="561">
        <v>0</v>
      </c>
      <c r="D20" s="561">
        <v>16900835.621999949</v>
      </c>
      <c r="E20" s="561">
        <v>4178062.045900017</v>
      </c>
      <c r="F20" s="561">
        <v>8585188.1520999968</v>
      </c>
      <c r="G20" s="389">
        <v>0</v>
      </c>
    </row>
    <row r="21" spans="1:7">
      <c r="A21" s="391">
        <v>14</v>
      </c>
      <c r="B21" s="392" t="s">
        <v>518</v>
      </c>
      <c r="C21" s="562"/>
      <c r="D21" s="562"/>
      <c r="E21" s="562"/>
      <c r="F21" s="562"/>
      <c r="G21" s="393">
        <v>932795846.52724504</v>
      </c>
    </row>
    <row r="22" spans="1:7">
      <c r="A22" s="394"/>
      <c r="B22" s="395" t="s">
        <v>519</v>
      </c>
      <c r="C22" s="396"/>
      <c r="D22" s="397"/>
      <c r="E22" s="396"/>
      <c r="F22" s="396"/>
      <c r="G22" s="398"/>
    </row>
    <row r="23" spans="1:7">
      <c r="A23" s="387">
        <v>15</v>
      </c>
      <c r="B23" s="388" t="s">
        <v>520</v>
      </c>
      <c r="C23" s="564">
        <v>384748126.85000002</v>
      </c>
      <c r="D23" s="541">
        <v>1249120</v>
      </c>
      <c r="E23" s="564">
        <v>0</v>
      </c>
      <c r="F23" s="564"/>
      <c r="G23" s="389">
        <v>7090332.3425000012</v>
      </c>
    </row>
    <row r="24" spans="1:7">
      <c r="A24" s="387">
        <v>16</v>
      </c>
      <c r="B24" s="388" t="s">
        <v>521</v>
      </c>
      <c r="C24" s="561">
        <v>3167287.7199999932</v>
      </c>
      <c r="D24" s="563">
        <v>189864676.30442992</v>
      </c>
      <c r="E24" s="561">
        <v>84096830.009728551</v>
      </c>
      <c r="F24" s="561">
        <v>311124053.08204013</v>
      </c>
      <c r="G24" s="389">
        <v>401911291.43481332</v>
      </c>
    </row>
    <row r="25" spans="1:7">
      <c r="A25" s="387">
        <v>17</v>
      </c>
      <c r="B25" s="390" t="s">
        <v>522</v>
      </c>
      <c r="C25" s="561"/>
      <c r="D25" s="563"/>
      <c r="E25" s="561"/>
      <c r="F25" s="561"/>
      <c r="G25" s="389"/>
    </row>
    <row r="26" spans="1:7" ht="26.25">
      <c r="A26" s="387">
        <v>18</v>
      </c>
      <c r="B26" s="390" t="s">
        <v>523</v>
      </c>
      <c r="C26" s="561">
        <v>3167287.7199999932</v>
      </c>
      <c r="D26" s="563">
        <v>0</v>
      </c>
      <c r="E26" s="561">
        <v>0</v>
      </c>
      <c r="F26" s="561">
        <v>0</v>
      </c>
      <c r="G26" s="389">
        <v>475093.15799999895</v>
      </c>
    </row>
    <row r="27" spans="1:7">
      <c r="A27" s="387">
        <v>19</v>
      </c>
      <c r="B27" s="390" t="s">
        <v>524</v>
      </c>
      <c r="C27" s="561"/>
      <c r="D27" s="563">
        <v>180760471.3764095</v>
      </c>
      <c r="E27" s="561">
        <v>73040201.801419824</v>
      </c>
      <c r="F27" s="561">
        <v>271947332.69986534</v>
      </c>
      <c r="G27" s="389">
        <v>358055569.38380021</v>
      </c>
    </row>
    <row r="28" spans="1:7">
      <c r="A28" s="387">
        <v>20</v>
      </c>
      <c r="B28" s="399" t="s">
        <v>525</v>
      </c>
      <c r="C28" s="561"/>
      <c r="D28" s="563"/>
      <c r="E28" s="561"/>
      <c r="F28" s="561"/>
      <c r="G28" s="389"/>
    </row>
    <row r="29" spans="1:7">
      <c r="A29" s="387">
        <v>21</v>
      </c>
      <c r="B29" s="390" t="s">
        <v>526</v>
      </c>
      <c r="C29" s="561"/>
      <c r="D29" s="563">
        <v>7340464.9480204284</v>
      </c>
      <c r="E29" s="561">
        <v>10975928.20830873</v>
      </c>
      <c r="F29" s="561">
        <v>21678650.382174771</v>
      </c>
      <c r="G29" s="389">
        <v>27585049.403013133</v>
      </c>
    </row>
    <row r="30" spans="1:7">
      <c r="A30" s="387">
        <v>22</v>
      </c>
      <c r="B30" s="399" t="s">
        <v>525</v>
      </c>
      <c r="C30" s="561"/>
      <c r="D30" s="563"/>
      <c r="E30" s="561"/>
      <c r="F30" s="561"/>
      <c r="G30" s="389"/>
    </row>
    <row r="31" spans="1:7">
      <c r="A31" s="387">
        <v>23</v>
      </c>
      <c r="B31" s="390" t="s">
        <v>527</v>
      </c>
      <c r="C31" s="561"/>
      <c r="D31" s="563">
        <v>1763739.9800000004</v>
      </c>
      <c r="E31" s="561">
        <v>80700</v>
      </c>
      <c r="F31" s="561">
        <v>17498070</v>
      </c>
      <c r="G31" s="389">
        <v>15795579.49</v>
      </c>
    </row>
    <row r="32" spans="1:7">
      <c r="A32" s="387">
        <v>24</v>
      </c>
      <c r="B32" s="388" t="s">
        <v>528</v>
      </c>
      <c r="C32" s="561"/>
      <c r="D32" s="563"/>
      <c r="E32" s="561"/>
      <c r="F32" s="561"/>
      <c r="G32" s="389"/>
    </row>
    <row r="33" spans="1:7">
      <c r="A33" s="387">
        <v>25</v>
      </c>
      <c r="B33" s="388" t="s">
        <v>529</v>
      </c>
      <c r="C33" s="561">
        <v>0</v>
      </c>
      <c r="D33" s="561">
        <v>40253964.218770057</v>
      </c>
      <c r="E33" s="561">
        <v>19640540.820271447</v>
      </c>
      <c r="F33" s="561">
        <v>291326760.26795989</v>
      </c>
      <c r="G33" s="389">
        <v>322070090.34091258</v>
      </c>
    </row>
    <row r="34" spans="1:7">
      <c r="A34" s="387">
        <v>26</v>
      </c>
      <c r="B34" s="390" t="s">
        <v>530</v>
      </c>
      <c r="C34" s="562"/>
      <c r="D34" s="563">
        <v>29429951.093199998</v>
      </c>
      <c r="E34" s="561"/>
      <c r="F34" s="561"/>
      <c r="G34" s="389">
        <v>29429951.093199998</v>
      </c>
    </row>
    <row r="35" spans="1:7">
      <c r="A35" s="387">
        <v>27</v>
      </c>
      <c r="B35" s="390" t="s">
        <v>531</v>
      </c>
      <c r="C35" s="561"/>
      <c r="D35" s="563">
        <v>10824013.125570059</v>
      </c>
      <c r="E35" s="561">
        <v>19640540.820271447</v>
      </c>
      <c r="F35" s="561">
        <v>291326760.26795989</v>
      </c>
      <c r="G35" s="389">
        <v>292640139.24771255</v>
      </c>
    </row>
    <row r="36" spans="1:7">
      <c r="A36" s="387">
        <v>28</v>
      </c>
      <c r="B36" s="388" t="s">
        <v>532</v>
      </c>
      <c r="C36" s="561"/>
      <c r="D36" s="563">
        <v>32788381.251691625</v>
      </c>
      <c r="E36" s="561">
        <v>33311181.816519998</v>
      </c>
      <c r="F36" s="561">
        <v>12461361.351596</v>
      </c>
      <c r="G36" s="389">
        <v>7289633.4740591617</v>
      </c>
    </row>
    <row r="37" spans="1:7">
      <c r="A37" s="391">
        <v>29</v>
      </c>
      <c r="B37" s="392" t="s">
        <v>533</v>
      </c>
      <c r="C37" s="562"/>
      <c r="D37" s="562"/>
      <c r="E37" s="562"/>
      <c r="F37" s="562"/>
      <c r="G37" s="393">
        <f>SUM(G23:G24,G32:G33,G36)</f>
        <v>738361347.59228504</v>
      </c>
    </row>
    <row r="38" spans="1:7">
      <c r="A38" s="383"/>
      <c r="B38" s="400"/>
      <c r="C38" s="565"/>
      <c r="D38" s="565"/>
      <c r="E38" s="565"/>
      <c r="F38" s="565"/>
      <c r="G38" s="401"/>
    </row>
    <row r="39" spans="1:7" ht="15.75" thickBot="1">
      <c r="A39" s="402">
        <v>30</v>
      </c>
      <c r="B39" s="403" t="s">
        <v>534</v>
      </c>
      <c r="C39" s="285"/>
      <c r="D39" s="286"/>
      <c r="E39" s="286"/>
      <c r="F39" s="287"/>
      <c r="G39" s="404">
        <f>IFERROR(G21/G37,0)</f>
        <v>1.2633324449728978</v>
      </c>
    </row>
    <row r="42" spans="1:7" ht="39">
      <c r="B42" s="232"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zoomScaleNormal="100" workbookViewId="0">
      <pane xSplit="1" ySplit="5" topLeftCell="B6" activePane="bottomRight" state="frozen"/>
      <selection pane="topRight"/>
      <selection pane="bottomLeft"/>
      <selection pane="bottomRight"/>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9">
      <c r="A1" s="2" t="s">
        <v>30</v>
      </c>
      <c r="B1" s="3" t="str">
        <f>'Info '!C2</f>
        <v>JSC CARTU BANK</v>
      </c>
    </row>
    <row r="2" spans="1:9">
      <c r="A2" s="2" t="s">
        <v>31</v>
      </c>
      <c r="B2" s="370">
        <v>44469</v>
      </c>
    </row>
    <row r="3" spans="1:9">
      <c r="A3" s="2"/>
    </row>
    <row r="4" spans="1:9" ht="15" thickBot="1">
      <c r="A4" s="6" t="s">
        <v>140</v>
      </c>
      <c r="B4" s="7" t="s">
        <v>139</v>
      </c>
      <c r="C4" s="7"/>
      <c r="D4" s="7"/>
      <c r="E4" s="7"/>
      <c r="F4" s="7"/>
      <c r="G4" s="7"/>
    </row>
    <row r="5" spans="1:9">
      <c r="A5" s="8" t="s">
        <v>6</v>
      </c>
      <c r="B5" s="9"/>
      <c r="C5" s="368" t="str">
        <f>INT((MONTH($B$2))/3)&amp;"Q"&amp;"-"&amp;YEAR($B$2)</f>
        <v>3Q-2021</v>
      </c>
      <c r="D5" s="368" t="str">
        <f>IF(INT(MONTH($B$2))=3, "4"&amp;"Q"&amp;"-"&amp;YEAR($B$2)-1, IF(INT(MONTH($B$2))=6, "1"&amp;"Q"&amp;"-"&amp;YEAR($B$2), IF(INT(MONTH($B$2))=9, "2"&amp;"Q"&amp;"-"&amp;YEAR($B$2),IF(INT(MONTH($B$2))=12, "3"&amp;"Q"&amp;"-"&amp;YEAR($B$2), 0))))</f>
        <v>2Q-2021</v>
      </c>
      <c r="E5" s="368" t="str">
        <f>IF(INT(MONTH($B$2))=3, "3"&amp;"Q"&amp;"-"&amp;YEAR($B$2)-1, IF(INT(MONTH($B$2))=6, "4"&amp;"Q"&amp;"-"&amp;YEAR($B$2)-1, IF(INT(MONTH($B$2))=9, "1"&amp;"Q"&amp;"-"&amp;YEAR($B$2),IF(INT(MONTH($B$2))=12, "2"&amp;"Q"&amp;"-"&amp;YEAR($B$2), 0))))</f>
        <v>1Q-2021</v>
      </c>
      <c r="F5" s="368" t="str">
        <f>IF(INT(MONTH($B$2))=3, "2"&amp;"Q"&amp;"-"&amp;YEAR($B$2)-1, IF(INT(MONTH($B$2))=6, "3"&amp;"Q"&amp;"-"&amp;YEAR($B$2)-1, IF(INT(MONTH($B$2))=9, "4"&amp;"Q"&amp;"-"&amp;YEAR($B$2)-1,IF(INT(MONTH($B$2))=12, "1"&amp;"Q"&amp;"-"&amp;YEAR($B$2), 0))))</f>
        <v>4Q-2020</v>
      </c>
      <c r="G5" s="369" t="str">
        <f>IF(INT(MONTH($B$2))=3, "1"&amp;"Q"&amp;"-"&amp;YEAR($B$2)-1, IF(INT(MONTH($B$2))=6, "2"&amp;"Q"&amp;"-"&amp;YEAR($B$2)-1, IF(INT(MONTH($B$2))=9, "3"&amp;"Q"&amp;"-"&amp;YEAR($B$2)-1,IF(INT(MONTH($B$2))=12, "4"&amp;"Q"&amp;"-"&amp;YEAR($B$2)-1, 0))))</f>
        <v>3Q-2020</v>
      </c>
    </row>
    <row r="6" spans="1:9">
      <c r="B6" s="200" t="s">
        <v>138</v>
      </c>
      <c r="C6" s="372"/>
      <c r="D6" s="372"/>
      <c r="E6" s="372"/>
      <c r="F6" s="372"/>
      <c r="G6" s="373"/>
    </row>
    <row r="7" spans="1:9">
      <c r="A7" s="10"/>
      <c r="B7" s="201" t="s">
        <v>136</v>
      </c>
      <c r="C7" s="372"/>
      <c r="D7" s="372"/>
      <c r="E7" s="372"/>
      <c r="F7" s="372"/>
      <c r="G7" s="373"/>
    </row>
    <row r="8" spans="1:9">
      <c r="A8" s="8">
        <v>1</v>
      </c>
      <c r="B8" s="11" t="s">
        <v>487</v>
      </c>
      <c r="C8" s="460">
        <v>175613617.65000001</v>
      </c>
      <c r="D8" s="460">
        <v>168291279.65000001</v>
      </c>
      <c r="E8" s="460">
        <v>180388469.65000001</v>
      </c>
      <c r="F8" s="460">
        <v>171026077</v>
      </c>
      <c r="G8" s="461">
        <v>164116199</v>
      </c>
      <c r="I8" s="746"/>
    </row>
    <row r="9" spans="1:9">
      <c r="A9" s="8">
        <v>2</v>
      </c>
      <c r="B9" s="11" t="s">
        <v>488</v>
      </c>
      <c r="C9" s="460">
        <v>259929217.65000001</v>
      </c>
      <c r="D9" s="460">
        <v>253619379.65000001</v>
      </c>
      <c r="E9" s="460">
        <v>238389069.65000001</v>
      </c>
      <c r="F9" s="460">
        <v>226728277</v>
      </c>
      <c r="G9" s="461">
        <v>187130799</v>
      </c>
      <c r="I9" s="746"/>
    </row>
    <row r="10" spans="1:9">
      <c r="A10" s="8">
        <v>3</v>
      </c>
      <c r="B10" s="11" t="s">
        <v>245</v>
      </c>
      <c r="C10" s="460">
        <v>309904913.64999998</v>
      </c>
      <c r="D10" s="460">
        <v>351699748.64999998</v>
      </c>
      <c r="E10" s="460">
        <v>419211592.64999998</v>
      </c>
      <c r="F10" s="460">
        <v>400582803</v>
      </c>
      <c r="G10" s="461">
        <v>425737869</v>
      </c>
      <c r="I10" s="746"/>
    </row>
    <row r="11" spans="1:9">
      <c r="A11" s="8">
        <v>4</v>
      </c>
      <c r="B11" s="11" t="s">
        <v>490</v>
      </c>
      <c r="C11" s="460">
        <v>138365879.42782193</v>
      </c>
      <c r="D11" s="460">
        <v>145963792.78535116</v>
      </c>
      <c r="E11" s="460">
        <v>159279293.63442346</v>
      </c>
      <c r="F11" s="460">
        <v>140186595.68914956</v>
      </c>
      <c r="G11" s="461">
        <v>88331728.488419667</v>
      </c>
      <c r="I11" s="746"/>
    </row>
    <row r="12" spans="1:9">
      <c r="A12" s="8">
        <v>5</v>
      </c>
      <c r="B12" s="11" t="s">
        <v>491</v>
      </c>
      <c r="C12" s="460">
        <v>173604853.06885102</v>
      </c>
      <c r="D12" s="460">
        <v>183360504.28682971</v>
      </c>
      <c r="E12" s="460">
        <v>200349795.65585443</v>
      </c>
      <c r="F12" s="460">
        <v>174966591.98411831</v>
      </c>
      <c r="G12" s="461">
        <v>117813197.48385058</v>
      </c>
      <c r="I12" s="746"/>
    </row>
    <row r="13" spans="1:9">
      <c r="A13" s="8">
        <v>6</v>
      </c>
      <c r="B13" s="11" t="s">
        <v>489</v>
      </c>
      <c r="C13" s="460">
        <v>265118839.3574006</v>
      </c>
      <c r="D13" s="460">
        <v>282749317.92180848</v>
      </c>
      <c r="E13" s="460">
        <v>310509572.82126808</v>
      </c>
      <c r="F13" s="460">
        <v>310408552.82748038</v>
      </c>
      <c r="G13" s="461">
        <v>238598136.8853966</v>
      </c>
      <c r="I13" s="746"/>
    </row>
    <row r="14" spans="1:9">
      <c r="A14" s="10"/>
      <c r="B14" s="200" t="s">
        <v>493</v>
      </c>
      <c r="C14" s="462"/>
      <c r="D14" s="462"/>
      <c r="E14" s="462"/>
      <c r="F14" s="462"/>
      <c r="G14" s="463"/>
      <c r="I14" s="746"/>
    </row>
    <row r="15" spans="1:9" ht="15" customHeight="1">
      <c r="A15" s="8">
        <v>7</v>
      </c>
      <c r="B15" s="11" t="s">
        <v>492</v>
      </c>
      <c r="C15" s="460">
        <v>1318377848.5747347</v>
      </c>
      <c r="D15" s="460">
        <v>1364203504.3029904</v>
      </c>
      <c r="E15" s="460">
        <v>1458081188.9781187</v>
      </c>
      <c r="F15" s="460">
        <v>1448539441.0368302</v>
      </c>
      <c r="G15" s="461">
        <v>1452187561.9034677</v>
      </c>
      <c r="I15" s="746"/>
    </row>
    <row r="16" spans="1:9">
      <c r="A16" s="10"/>
      <c r="B16" s="200" t="s">
        <v>494</v>
      </c>
      <c r="C16" s="462"/>
      <c r="D16" s="462"/>
      <c r="E16" s="462"/>
      <c r="F16" s="462"/>
      <c r="G16" s="463"/>
      <c r="I16" s="746"/>
    </row>
    <row r="17" spans="1:9">
      <c r="A17" s="8"/>
      <c r="B17" s="201" t="s">
        <v>478</v>
      </c>
      <c r="C17" s="462"/>
      <c r="D17" s="462"/>
      <c r="E17" s="462"/>
      <c r="F17" s="462"/>
      <c r="G17" s="463"/>
      <c r="I17" s="746"/>
    </row>
    <row r="18" spans="1:9">
      <c r="A18" s="8">
        <v>8</v>
      </c>
      <c r="B18" s="11" t="s">
        <v>487</v>
      </c>
      <c r="C18" s="464">
        <v>0.13320431455963214</v>
      </c>
      <c r="D18" s="464">
        <v>0.1233622983075276</v>
      </c>
      <c r="E18" s="464">
        <v>0.1237163410471151</v>
      </c>
      <c r="F18" s="464">
        <v>0.11806794634296157</v>
      </c>
      <c r="G18" s="465">
        <v>0.11301308681151576</v>
      </c>
      <c r="I18" s="746"/>
    </row>
    <row r="19" spans="1:9" ht="15" customHeight="1">
      <c r="A19" s="8">
        <v>9</v>
      </c>
      <c r="B19" s="11" t="s">
        <v>488</v>
      </c>
      <c r="C19" s="464">
        <v>0.19715836240043247</v>
      </c>
      <c r="D19" s="464">
        <v>0.1859102244276826</v>
      </c>
      <c r="E19" s="464">
        <v>0.16349505874708703</v>
      </c>
      <c r="F19" s="464">
        <v>0.15652199075622911</v>
      </c>
      <c r="G19" s="465">
        <v>0.12886131510086524</v>
      </c>
      <c r="I19" s="746"/>
    </row>
    <row r="20" spans="1:9">
      <c r="A20" s="8">
        <v>10</v>
      </c>
      <c r="B20" s="11" t="s">
        <v>245</v>
      </c>
      <c r="C20" s="464">
        <v>0.23506532211917125</v>
      </c>
      <c r="D20" s="464">
        <v>0.25780592671156727</v>
      </c>
      <c r="E20" s="464">
        <v>0.28750908784702184</v>
      </c>
      <c r="F20" s="464">
        <v>0.27654255842234599</v>
      </c>
      <c r="G20" s="465">
        <v>0.29317002856157254</v>
      </c>
      <c r="I20" s="746"/>
    </row>
    <row r="21" spans="1:9">
      <c r="A21" s="8">
        <v>11</v>
      </c>
      <c r="B21" s="11" t="s">
        <v>490</v>
      </c>
      <c r="C21" s="466">
        <v>0.10495161123755668</v>
      </c>
      <c r="D21" s="466">
        <v>0.10699561489539504</v>
      </c>
      <c r="E21" s="466">
        <v>0.10923897437155247</v>
      </c>
      <c r="F21" s="466">
        <v>9.6777893454393846E-2</v>
      </c>
      <c r="G21" s="467">
        <v>6.0826666475946173E-2</v>
      </c>
      <c r="I21" s="746"/>
    </row>
    <row r="22" spans="1:9">
      <c r="A22" s="8">
        <v>12</v>
      </c>
      <c r="B22" s="11" t="s">
        <v>491</v>
      </c>
      <c r="C22" s="466">
        <v>0.13168065077589924</v>
      </c>
      <c r="D22" s="466">
        <v>0.13440846890399516</v>
      </c>
      <c r="E22" s="466">
        <v>0.13740647446132101</v>
      </c>
      <c r="F22" s="466">
        <v>0.12078828303003016</v>
      </c>
      <c r="G22" s="467">
        <v>8.1128086050692994E-2</v>
      </c>
      <c r="I22" s="746"/>
    </row>
    <row r="23" spans="1:9">
      <c r="A23" s="8">
        <v>13</v>
      </c>
      <c r="B23" s="11" t="s">
        <v>489</v>
      </c>
      <c r="C23" s="466">
        <v>0.20109473141103967</v>
      </c>
      <c r="D23" s="466">
        <v>0.20726329834951787</v>
      </c>
      <c r="E23" s="466">
        <v>0.21295767009989722</v>
      </c>
      <c r="F23" s="466">
        <v>0.21429071520848428</v>
      </c>
      <c r="G23" s="467">
        <v>0.16430256197254023</v>
      </c>
      <c r="I23" s="746"/>
    </row>
    <row r="24" spans="1:9">
      <c r="A24" s="10"/>
      <c r="B24" s="200" t="s">
        <v>135</v>
      </c>
      <c r="C24" s="462"/>
      <c r="D24" s="462"/>
      <c r="E24" s="462"/>
      <c r="F24" s="462"/>
      <c r="G24" s="463"/>
      <c r="I24" s="746"/>
    </row>
    <row r="25" spans="1:9" ht="15" customHeight="1">
      <c r="A25" s="374">
        <v>14</v>
      </c>
      <c r="B25" s="11" t="s">
        <v>134</v>
      </c>
      <c r="C25" s="464">
        <v>5.8734843791540745E-2</v>
      </c>
      <c r="D25" s="464">
        <v>5.5542293726259066E-2</v>
      </c>
      <c r="E25" s="464">
        <v>4.9308039280143698E-2</v>
      </c>
      <c r="F25" s="464">
        <v>5.7798008621737444E-2</v>
      </c>
      <c r="G25" s="468">
        <v>5.7254344290042912E-2</v>
      </c>
      <c r="I25" s="746"/>
    </row>
    <row r="26" spans="1:9" ht="15">
      <c r="A26" s="374">
        <v>15</v>
      </c>
      <c r="B26" s="11" t="s">
        <v>133</v>
      </c>
      <c r="C26" s="464">
        <v>2.6580411114409629E-2</v>
      </c>
      <c r="D26" s="464">
        <v>2.6655256322156262E-2</v>
      </c>
      <c r="E26" s="464">
        <v>2.5907335762192122E-2</v>
      </c>
      <c r="F26" s="464">
        <v>2.6432057290733939E-2</v>
      </c>
      <c r="G26" s="468">
        <v>2.6058620101981084E-2</v>
      </c>
      <c r="I26" s="746"/>
    </row>
    <row r="27" spans="1:9" ht="15">
      <c r="A27" s="374">
        <v>16</v>
      </c>
      <c r="B27" s="11" t="s">
        <v>132</v>
      </c>
      <c r="C27" s="464">
        <v>2.4212417832762862E-2</v>
      </c>
      <c r="D27" s="464">
        <v>2.4645138820403801E-2</v>
      </c>
      <c r="E27" s="464">
        <v>2.7599250829665765E-2</v>
      </c>
      <c r="F27" s="464">
        <v>1.7974020495611802E-2</v>
      </c>
      <c r="G27" s="468">
        <v>1.7390057315518369E-2</v>
      </c>
      <c r="I27" s="746"/>
    </row>
    <row r="28" spans="1:9" ht="15">
      <c r="A28" s="374">
        <v>17</v>
      </c>
      <c r="B28" s="11" t="s">
        <v>131</v>
      </c>
      <c r="C28" s="464">
        <v>3.2154432677131126E-2</v>
      </c>
      <c r="D28" s="464">
        <v>2.8887037404102808E-2</v>
      </c>
      <c r="E28" s="464">
        <v>2.3400703517951572E-2</v>
      </c>
      <c r="F28" s="464">
        <v>3.1365951331003505E-2</v>
      </c>
      <c r="G28" s="468">
        <v>3.1195724188061824E-2</v>
      </c>
      <c r="I28" s="746"/>
    </row>
    <row r="29" spans="1:9" ht="15">
      <c r="A29" s="374">
        <v>18</v>
      </c>
      <c r="B29" s="11" t="s">
        <v>271</v>
      </c>
      <c r="C29" s="464">
        <v>2.2211413514672047E-2</v>
      </c>
      <c r="D29" s="464">
        <v>2.2677858071597234E-2</v>
      </c>
      <c r="E29" s="464">
        <v>2.4210249063772265E-2</v>
      </c>
      <c r="F29" s="464">
        <v>-1.895280121225831E-2</v>
      </c>
      <c r="G29" s="468">
        <v>-3.1113725196758139E-2</v>
      </c>
      <c r="I29" s="746"/>
    </row>
    <row r="30" spans="1:9" ht="15">
      <c r="A30" s="374">
        <v>19</v>
      </c>
      <c r="B30" s="11" t="s">
        <v>272</v>
      </c>
      <c r="C30" s="464">
        <v>0.16787117394092582</v>
      </c>
      <c r="D30" s="464">
        <v>0.17453698031898413</v>
      </c>
      <c r="E30" s="464">
        <v>0.18932634371953191</v>
      </c>
      <c r="F30" s="464">
        <v>-0.13653204235450236</v>
      </c>
      <c r="G30" s="468">
        <v>-0.21923859389273789</v>
      </c>
      <c r="I30" s="746"/>
    </row>
    <row r="31" spans="1:9">
      <c r="A31" s="10"/>
      <c r="B31" s="200" t="s">
        <v>351</v>
      </c>
      <c r="C31" s="462"/>
      <c r="D31" s="462"/>
      <c r="E31" s="462"/>
      <c r="F31" s="462"/>
      <c r="G31" s="463"/>
      <c r="I31" s="746"/>
    </row>
    <row r="32" spans="1:9" ht="15">
      <c r="A32" s="374">
        <v>20</v>
      </c>
      <c r="B32" s="11" t="s">
        <v>130</v>
      </c>
      <c r="C32" s="464">
        <v>0.35630392196599409</v>
      </c>
      <c r="D32" s="464">
        <v>0.35472797783322557</v>
      </c>
      <c r="E32" s="464">
        <v>0.34742919152744028</v>
      </c>
      <c r="F32" s="464">
        <v>0.34985489375950574</v>
      </c>
      <c r="G32" s="468">
        <v>0.3667970977145078</v>
      </c>
      <c r="I32" s="746"/>
    </row>
    <row r="33" spans="1:9" ht="15" customHeight="1">
      <c r="A33" s="374">
        <v>21</v>
      </c>
      <c r="B33" s="11" t="s">
        <v>129</v>
      </c>
      <c r="C33" s="464">
        <v>0.16969773024225895</v>
      </c>
      <c r="D33" s="464">
        <v>0.16766481389724347</v>
      </c>
      <c r="E33" s="464">
        <v>0.16016029623217928</v>
      </c>
      <c r="F33" s="464">
        <v>0.16101958424404253</v>
      </c>
      <c r="G33" s="468">
        <v>0.17179922339227699</v>
      </c>
      <c r="I33" s="746"/>
    </row>
    <row r="34" spans="1:9" ht="15">
      <c r="A34" s="374">
        <v>22</v>
      </c>
      <c r="B34" s="11" t="s">
        <v>128</v>
      </c>
      <c r="C34" s="464">
        <v>0.67609118361544418</v>
      </c>
      <c r="D34" s="464">
        <v>0.67110475618654031</v>
      </c>
      <c r="E34" s="464">
        <v>0.68939866376839776</v>
      </c>
      <c r="F34" s="464">
        <v>0.6614950302500493</v>
      </c>
      <c r="G34" s="468">
        <v>0.67483223056505193</v>
      </c>
      <c r="I34" s="746"/>
    </row>
    <row r="35" spans="1:9" ht="15" customHeight="1">
      <c r="A35" s="374">
        <v>23</v>
      </c>
      <c r="B35" s="11" t="s">
        <v>127</v>
      </c>
      <c r="C35" s="464">
        <v>0.67865249363567326</v>
      </c>
      <c r="D35" s="464">
        <v>0.69225947801502896</v>
      </c>
      <c r="E35" s="464">
        <v>0.70344948211524705</v>
      </c>
      <c r="F35" s="464">
        <v>0.67343143849694653</v>
      </c>
      <c r="G35" s="468">
        <v>0.68508977678245853</v>
      </c>
      <c r="I35" s="746"/>
    </row>
    <row r="36" spans="1:9" ht="15">
      <c r="A36" s="374">
        <v>24</v>
      </c>
      <c r="B36" s="11" t="s">
        <v>126</v>
      </c>
      <c r="C36" s="464">
        <v>-9.9150915080462032E-2</v>
      </c>
      <c r="D36" s="464">
        <v>-5.6507426203625366E-2</v>
      </c>
      <c r="E36" s="464">
        <v>2.670841919251421E-2</v>
      </c>
      <c r="F36" s="464">
        <v>0.18752038665288917</v>
      </c>
      <c r="G36" s="468">
        <v>0.12519015126108557</v>
      </c>
      <c r="I36" s="746"/>
    </row>
    <row r="37" spans="1:9" ht="15" customHeight="1">
      <c r="A37" s="10"/>
      <c r="B37" s="200" t="s">
        <v>352</v>
      </c>
      <c r="C37" s="462"/>
      <c r="D37" s="462"/>
      <c r="E37" s="462"/>
      <c r="F37" s="462"/>
      <c r="G37" s="463"/>
      <c r="I37" s="746"/>
    </row>
    <row r="38" spans="1:9" ht="15" customHeight="1">
      <c r="A38" s="374">
        <v>25</v>
      </c>
      <c r="B38" s="11" t="s">
        <v>125</v>
      </c>
      <c r="C38" s="464">
        <v>0.29753365588698838</v>
      </c>
      <c r="D38" s="464">
        <v>0.2919400858310241</v>
      </c>
      <c r="E38" s="464">
        <v>0.28325995888446787</v>
      </c>
      <c r="F38" s="464">
        <v>0.27347141396724822</v>
      </c>
      <c r="G38" s="468">
        <v>0.3086875655424145</v>
      </c>
      <c r="I38" s="746"/>
    </row>
    <row r="39" spans="1:9" ht="15" customHeight="1">
      <c r="A39" s="374">
        <v>26</v>
      </c>
      <c r="B39" s="11" t="s">
        <v>124</v>
      </c>
      <c r="C39" s="464">
        <v>0.85097565903823214</v>
      </c>
      <c r="D39" s="464">
        <v>0.86001489400574915</v>
      </c>
      <c r="E39" s="464">
        <v>0.88554498687629501</v>
      </c>
      <c r="F39" s="464">
        <v>0.8639255370211254</v>
      </c>
      <c r="G39" s="468">
        <v>0.85640675493683238</v>
      </c>
      <c r="I39" s="746"/>
    </row>
    <row r="40" spans="1:9" ht="15" customHeight="1">
      <c r="A40" s="374">
        <v>27</v>
      </c>
      <c r="B40" s="11" t="s">
        <v>123</v>
      </c>
      <c r="C40" s="464">
        <v>0.35146013112548596</v>
      </c>
      <c r="D40" s="464">
        <v>0.30285646200244348</v>
      </c>
      <c r="E40" s="464">
        <v>0.29508951140373502</v>
      </c>
      <c r="F40" s="464">
        <v>0.31707029103061257</v>
      </c>
      <c r="G40" s="468">
        <v>0.32613572964272519</v>
      </c>
      <c r="I40" s="746"/>
    </row>
    <row r="41" spans="1:9" ht="15" customHeight="1">
      <c r="A41" s="375"/>
      <c r="B41" s="200" t="s">
        <v>395</v>
      </c>
      <c r="C41" s="462"/>
      <c r="D41" s="462"/>
      <c r="E41" s="462"/>
      <c r="F41" s="462"/>
      <c r="G41" s="463"/>
      <c r="I41" s="746"/>
    </row>
    <row r="42" spans="1:9" ht="15">
      <c r="A42" s="374">
        <v>28</v>
      </c>
      <c r="B42" s="11" t="s">
        <v>378</v>
      </c>
      <c r="C42" s="469">
        <v>366706723.50065273</v>
      </c>
      <c r="D42" s="469">
        <v>396583679.82541364</v>
      </c>
      <c r="E42" s="469">
        <v>401929885.62160707</v>
      </c>
      <c r="F42" s="469">
        <v>364179944.89409655</v>
      </c>
      <c r="G42" s="470">
        <v>353567646.6511544</v>
      </c>
      <c r="I42" s="746"/>
    </row>
    <row r="43" spans="1:9" ht="15" customHeight="1">
      <c r="A43" s="374">
        <v>29</v>
      </c>
      <c r="B43" s="11" t="s">
        <v>390</v>
      </c>
      <c r="C43" s="471">
        <v>183443529.42646217</v>
      </c>
      <c r="D43" s="471">
        <v>183554387.7792919</v>
      </c>
      <c r="E43" s="471">
        <v>194922768.10077018</v>
      </c>
      <c r="F43" s="471">
        <v>195000359.53773654</v>
      </c>
      <c r="G43" s="472">
        <v>191701831.13834506</v>
      </c>
      <c r="I43" s="746"/>
    </row>
    <row r="44" spans="1:9" ht="15" customHeight="1" thickBot="1">
      <c r="A44" s="405">
        <v>30</v>
      </c>
      <c r="B44" s="406" t="s">
        <v>379</v>
      </c>
      <c r="C44" s="473">
        <v>1.9990169435093434</v>
      </c>
      <c r="D44" s="473">
        <v>2.1605785872156367</v>
      </c>
      <c r="E44" s="473">
        <v>2.0619955766984561</v>
      </c>
      <c r="F44" s="473">
        <v>1.8675860175715231</v>
      </c>
      <c r="G44" s="474">
        <v>1.8443623858553337</v>
      </c>
      <c r="I44" s="746"/>
    </row>
    <row r="45" spans="1:9" ht="15" customHeight="1">
      <c r="A45" s="405"/>
      <c r="B45" s="200" t="s">
        <v>497</v>
      </c>
      <c r="C45" s="462"/>
      <c r="D45" s="462"/>
      <c r="E45" s="462"/>
      <c r="F45" s="462"/>
      <c r="G45" s="463"/>
      <c r="I45" s="746"/>
    </row>
    <row r="46" spans="1:9" ht="15" customHeight="1">
      <c r="A46" s="405">
        <v>31</v>
      </c>
      <c r="B46" s="406" t="s">
        <v>504</v>
      </c>
      <c r="C46" s="475">
        <v>932795846.52724504</v>
      </c>
      <c r="D46" s="475">
        <v>966294672.35287499</v>
      </c>
      <c r="E46" s="475">
        <v>1060644682.2611049</v>
      </c>
      <c r="F46" s="475">
        <v>1034490332.6695256</v>
      </c>
      <c r="G46" s="476">
        <v>1039782890.381465</v>
      </c>
      <c r="I46" s="746"/>
    </row>
    <row r="47" spans="1:9" ht="15" customHeight="1">
      <c r="A47" s="405">
        <v>32</v>
      </c>
      <c r="B47" s="406" t="s">
        <v>519</v>
      </c>
      <c r="C47" s="477">
        <v>738361347.59228504</v>
      </c>
      <c r="D47" s="477">
        <v>759925219.10264087</v>
      </c>
      <c r="E47" s="477">
        <v>808096025.73969662</v>
      </c>
      <c r="F47" s="477">
        <v>832092658.43730593</v>
      </c>
      <c r="G47" s="478">
        <v>761299444.62701607</v>
      </c>
      <c r="I47" s="746"/>
    </row>
    <row r="48" spans="1:9" ht="15.75" thickBot="1">
      <c r="A48" s="376">
        <v>33</v>
      </c>
      <c r="B48" s="202" t="s">
        <v>537</v>
      </c>
      <c r="C48" s="479">
        <v>1.2633324449728978</v>
      </c>
      <c r="D48" s="479">
        <v>1.2715654752107397</v>
      </c>
      <c r="E48" s="479">
        <v>1.3125230770566358</v>
      </c>
      <c r="F48" s="479">
        <v>1.2432393462193603</v>
      </c>
      <c r="G48" s="480">
        <v>1.3658001430578823</v>
      </c>
      <c r="I48" s="746"/>
    </row>
    <row r="49" spans="1:2">
      <c r="A49" s="12"/>
    </row>
    <row r="50" spans="1:2" ht="38.25">
      <c r="B50" s="265" t="s">
        <v>479</v>
      </c>
    </row>
    <row r="51" spans="1:2" ht="51">
      <c r="B51" s="265" t="s">
        <v>394</v>
      </c>
    </row>
    <row r="53" spans="1:2">
      <c r="B53" s="26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heetViews>
  <sheetFormatPr defaultColWidth="9.28515625" defaultRowHeight="12.75"/>
  <cols>
    <col min="1" max="1" width="11.7109375" style="415" bestFit="1" customWidth="1"/>
    <col min="2" max="2" width="105.28515625" style="415" bestFit="1" customWidth="1"/>
    <col min="3" max="4" width="15.140625" style="415" bestFit="1" customWidth="1"/>
    <col min="5" max="5" width="17.42578125" style="415" bestFit="1" customWidth="1"/>
    <col min="6" max="6" width="15.140625" style="415" bestFit="1" customWidth="1"/>
    <col min="7" max="7" width="28.7109375" style="415" bestFit="1" customWidth="1"/>
    <col min="8" max="8" width="14.140625" style="415" bestFit="1" customWidth="1"/>
    <col min="9" max="16384" width="9.28515625" style="415"/>
  </cols>
  <sheetData>
    <row r="1" spans="1:8">
      <c r="A1" s="407" t="s">
        <v>30</v>
      </c>
    </row>
    <row r="2" spans="1:8" ht="13.5">
      <c r="A2" s="407" t="s">
        <v>31</v>
      </c>
      <c r="B2" s="371">
        <f>'1. key ratios '!B2</f>
        <v>44469</v>
      </c>
    </row>
    <row r="3" spans="1:8">
      <c r="A3" s="408" t="s">
        <v>544</v>
      </c>
    </row>
    <row r="5" spans="1:8" ht="15" customHeight="1">
      <c r="A5" s="687" t="s">
        <v>545</v>
      </c>
      <c r="B5" s="688"/>
      <c r="C5" s="693" t="s">
        <v>546</v>
      </c>
      <c r="D5" s="694"/>
      <c r="E5" s="694"/>
      <c r="F5" s="694"/>
      <c r="G5" s="694"/>
      <c r="H5" s="695"/>
    </row>
    <row r="6" spans="1:8">
      <c r="A6" s="689"/>
      <c r="B6" s="690"/>
      <c r="C6" s="696"/>
      <c r="D6" s="697"/>
      <c r="E6" s="697"/>
      <c r="F6" s="697"/>
      <c r="G6" s="697"/>
      <c r="H6" s="698"/>
    </row>
    <row r="7" spans="1:8">
      <c r="A7" s="691"/>
      <c r="B7" s="692"/>
      <c r="C7" s="437" t="s">
        <v>547</v>
      </c>
      <c r="D7" s="437" t="s">
        <v>548</v>
      </c>
      <c r="E7" s="437" t="s">
        <v>549</v>
      </c>
      <c r="F7" s="437" t="s">
        <v>550</v>
      </c>
      <c r="G7" s="437" t="s">
        <v>551</v>
      </c>
      <c r="H7" s="437" t="s">
        <v>109</v>
      </c>
    </row>
    <row r="8" spans="1:8">
      <c r="A8" s="410">
        <v>1</v>
      </c>
      <c r="B8" s="409" t="s">
        <v>96</v>
      </c>
      <c r="C8" s="566">
        <v>211633516</v>
      </c>
      <c r="D8" s="566">
        <v>2433076</v>
      </c>
      <c r="E8" s="566">
        <v>14054000.26</v>
      </c>
      <c r="F8" s="566">
        <v>21053000</v>
      </c>
      <c r="G8" s="566"/>
      <c r="H8" s="567">
        <f>SUM(C8:G8)</f>
        <v>249173592.25999999</v>
      </c>
    </row>
    <row r="9" spans="1:8">
      <c r="A9" s="410">
        <v>2</v>
      </c>
      <c r="B9" s="409" t="s">
        <v>97</v>
      </c>
      <c r="C9" s="566"/>
      <c r="D9" s="566"/>
      <c r="E9" s="566"/>
      <c r="F9" s="566"/>
      <c r="G9" s="566"/>
      <c r="H9" s="567">
        <f t="shared" ref="H9:H21" si="0">SUM(C9:G9)</f>
        <v>0</v>
      </c>
    </row>
    <row r="10" spans="1:8">
      <c r="A10" s="410">
        <v>3</v>
      </c>
      <c r="B10" s="409" t="s">
        <v>269</v>
      </c>
      <c r="C10" s="566"/>
      <c r="D10" s="566"/>
      <c r="E10" s="566"/>
      <c r="F10" s="566"/>
      <c r="G10" s="566"/>
      <c r="H10" s="567">
        <f t="shared" si="0"/>
        <v>0</v>
      </c>
    </row>
    <row r="11" spans="1:8">
      <c r="A11" s="410">
        <v>4</v>
      </c>
      <c r="B11" s="409" t="s">
        <v>98</v>
      </c>
      <c r="C11" s="566"/>
      <c r="D11" s="566"/>
      <c r="E11" s="566"/>
      <c r="F11" s="566"/>
      <c r="G11" s="566"/>
      <c r="H11" s="567">
        <f t="shared" si="0"/>
        <v>0</v>
      </c>
    </row>
    <row r="12" spans="1:8">
      <c r="A12" s="410">
        <v>5</v>
      </c>
      <c r="B12" s="409" t="s">
        <v>99</v>
      </c>
      <c r="C12" s="566"/>
      <c r="D12" s="566"/>
      <c r="E12" s="566"/>
      <c r="F12" s="566"/>
      <c r="G12" s="566"/>
      <c r="H12" s="567">
        <f t="shared" si="0"/>
        <v>0</v>
      </c>
    </row>
    <row r="13" spans="1:8">
      <c r="A13" s="410">
        <v>6</v>
      </c>
      <c r="B13" s="409" t="s">
        <v>100</v>
      </c>
      <c r="C13" s="566">
        <v>45308994.119999997</v>
      </c>
      <c r="D13" s="566">
        <v>61990865</v>
      </c>
      <c r="E13" s="566">
        <v>2400</v>
      </c>
      <c r="F13" s="566">
        <v>4749405.75</v>
      </c>
      <c r="G13" s="566"/>
      <c r="H13" s="567">
        <f t="shared" si="0"/>
        <v>112051664.87</v>
      </c>
    </row>
    <row r="14" spans="1:8">
      <c r="A14" s="410">
        <v>7</v>
      </c>
      <c r="B14" s="409" t="s">
        <v>101</v>
      </c>
      <c r="C14" s="566"/>
      <c r="D14" s="566">
        <v>252269814.21045691</v>
      </c>
      <c r="E14" s="566">
        <v>236835118.61452198</v>
      </c>
      <c r="F14" s="566">
        <v>295174358.0729599</v>
      </c>
      <c r="G14" s="566">
        <v>53381319.306375958</v>
      </c>
      <c r="H14" s="567">
        <f t="shared" si="0"/>
        <v>837660610.20431471</v>
      </c>
    </row>
    <row r="15" spans="1:8">
      <c r="A15" s="410">
        <v>8</v>
      </c>
      <c r="B15" s="409" t="s">
        <v>102</v>
      </c>
      <c r="C15" s="566"/>
      <c r="D15" s="566"/>
      <c r="E15" s="566"/>
      <c r="F15" s="566"/>
      <c r="G15" s="566"/>
      <c r="H15" s="567">
        <f t="shared" si="0"/>
        <v>0</v>
      </c>
    </row>
    <row r="16" spans="1:8">
      <c r="A16" s="410">
        <v>9</v>
      </c>
      <c r="B16" s="409" t="s">
        <v>103</v>
      </c>
      <c r="C16" s="566"/>
      <c r="D16" s="566"/>
      <c r="E16" s="566"/>
      <c r="F16" s="566"/>
      <c r="G16" s="566"/>
      <c r="H16" s="567">
        <f t="shared" si="0"/>
        <v>0</v>
      </c>
    </row>
    <row r="17" spans="1:8">
      <c r="A17" s="410">
        <v>10</v>
      </c>
      <c r="B17" s="440" t="s">
        <v>563</v>
      </c>
      <c r="C17" s="566"/>
      <c r="D17" s="566">
        <v>25828212.877357006</v>
      </c>
      <c r="E17" s="566">
        <v>33253782.333668023</v>
      </c>
      <c r="F17" s="566">
        <v>38055633.851479001</v>
      </c>
      <c r="G17" s="566">
        <v>52971482.509067953</v>
      </c>
      <c r="H17" s="567">
        <f t="shared" si="0"/>
        <v>150109111.57157198</v>
      </c>
    </row>
    <row r="18" spans="1:8">
      <c r="A18" s="410">
        <v>11</v>
      </c>
      <c r="B18" s="409" t="s">
        <v>105</v>
      </c>
      <c r="C18" s="566"/>
      <c r="D18" s="566"/>
      <c r="E18" s="566"/>
      <c r="F18" s="566"/>
      <c r="G18" s="566"/>
      <c r="H18" s="567">
        <f t="shared" si="0"/>
        <v>0</v>
      </c>
    </row>
    <row r="19" spans="1:8">
      <c r="A19" s="410">
        <v>12</v>
      </c>
      <c r="B19" s="409" t="s">
        <v>106</v>
      </c>
      <c r="C19" s="566"/>
      <c r="D19" s="566"/>
      <c r="E19" s="566"/>
      <c r="F19" s="566"/>
      <c r="G19" s="566"/>
      <c r="H19" s="567">
        <f t="shared" si="0"/>
        <v>0</v>
      </c>
    </row>
    <row r="20" spans="1:8">
      <c r="A20" s="410">
        <v>13</v>
      </c>
      <c r="B20" s="409" t="s">
        <v>247</v>
      </c>
      <c r="C20" s="566"/>
      <c r="D20" s="566"/>
      <c r="E20" s="566"/>
      <c r="F20" s="566"/>
      <c r="G20" s="566"/>
      <c r="H20" s="567">
        <f t="shared" si="0"/>
        <v>0</v>
      </c>
    </row>
    <row r="21" spans="1:8">
      <c r="A21" s="410">
        <v>14</v>
      </c>
      <c r="B21" s="409" t="s">
        <v>108</v>
      </c>
      <c r="C21" s="566">
        <v>32557084</v>
      </c>
      <c r="D21" s="566">
        <v>3979446.068895</v>
      </c>
      <c r="E21" s="566">
        <v>3578636.6461380008</v>
      </c>
      <c r="F21" s="566">
        <v>16113046.041647008</v>
      </c>
      <c r="G21" s="566">
        <v>52530410.484203994</v>
      </c>
      <c r="H21" s="567">
        <f t="shared" si="0"/>
        <v>108758623.24088401</v>
      </c>
    </row>
    <row r="22" spans="1:8">
      <c r="A22" s="411">
        <v>15</v>
      </c>
      <c r="B22" s="417" t="s">
        <v>109</v>
      </c>
      <c r="C22" s="567">
        <f>+SUM(C8:C16)+SUM(C18:C21)</f>
        <v>289499594.12</v>
      </c>
      <c r="D22" s="567">
        <f t="shared" ref="D22:G22" si="1">+SUM(D8:D16)+SUM(D18:D21)</f>
        <v>320673201.27935189</v>
      </c>
      <c r="E22" s="567">
        <f t="shared" si="1"/>
        <v>254470155.52065998</v>
      </c>
      <c r="F22" s="567">
        <f t="shared" si="1"/>
        <v>337089809.86460692</v>
      </c>
      <c r="G22" s="567">
        <f t="shared" si="1"/>
        <v>105911729.79057994</v>
      </c>
      <c r="H22" s="567">
        <f>+SUM(H8:H16)+SUM(H18:H21)</f>
        <v>1307644490.5751989</v>
      </c>
    </row>
    <row r="26" spans="1:8" ht="25.5">
      <c r="B26" s="441"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90" zoomScaleNormal="90" workbookViewId="0"/>
  </sheetViews>
  <sheetFormatPr defaultColWidth="9.28515625" defaultRowHeight="12.75"/>
  <cols>
    <col min="1" max="1" width="11.7109375" style="442" bestFit="1" customWidth="1"/>
    <col min="2" max="2" width="114.7109375" style="415" customWidth="1"/>
    <col min="3" max="3" width="22.42578125" style="415" customWidth="1"/>
    <col min="4" max="4" width="23.5703125" style="415" customWidth="1"/>
    <col min="5" max="8" width="22.28515625" style="415" customWidth="1"/>
    <col min="9" max="9" width="41.42578125" style="415" customWidth="1"/>
    <col min="10" max="16384" width="9.28515625" style="415"/>
  </cols>
  <sheetData>
    <row r="1" spans="1:9" ht="13.5">
      <c r="A1" s="407" t="s">
        <v>30</v>
      </c>
      <c r="B1" s="371" t="str">
        <f>'1. key ratios '!B1</f>
        <v>JSC CARTU BANK</v>
      </c>
    </row>
    <row r="2" spans="1:9" ht="13.5">
      <c r="A2" s="407" t="s">
        <v>31</v>
      </c>
      <c r="B2" s="371">
        <f>'1. key ratios '!B2</f>
        <v>44469</v>
      </c>
    </row>
    <row r="3" spans="1:9">
      <c r="A3" s="408" t="s">
        <v>552</v>
      </c>
    </row>
    <row r="4" spans="1:9">
      <c r="C4" s="443" t="s">
        <v>0</v>
      </c>
      <c r="D4" s="443" t="s">
        <v>1</v>
      </c>
      <c r="E4" s="443" t="s">
        <v>2</v>
      </c>
      <c r="F4" s="443" t="s">
        <v>3</v>
      </c>
      <c r="G4" s="443" t="s">
        <v>4</v>
      </c>
      <c r="H4" s="443" t="s">
        <v>5</v>
      </c>
      <c r="I4" s="443" t="s">
        <v>8</v>
      </c>
    </row>
    <row r="5" spans="1:9" ht="44.25" customHeight="1">
      <c r="A5" s="687" t="s">
        <v>553</v>
      </c>
      <c r="B5" s="688"/>
      <c r="C5" s="701" t="s">
        <v>554</v>
      </c>
      <c r="D5" s="701"/>
      <c r="E5" s="701" t="s">
        <v>555</v>
      </c>
      <c r="F5" s="701" t="s">
        <v>556</v>
      </c>
      <c r="G5" s="699" t="s">
        <v>557</v>
      </c>
      <c r="H5" s="699" t="s">
        <v>558</v>
      </c>
      <c r="I5" s="444" t="s">
        <v>559</v>
      </c>
    </row>
    <row r="6" spans="1:9" ht="60" customHeight="1">
      <c r="A6" s="691"/>
      <c r="B6" s="692"/>
      <c r="C6" s="433" t="s">
        <v>560</v>
      </c>
      <c r="D6" s="433" t="s">
        <v>561</v>
      </c>
      <c r="E6" s="701"/>
      <c r="F6" s="701"/>
      <c r="G6" s="700"/>
      <c r="H6" s="700"/>
      <c r="I6" s="444" t="s">
        <v>562</v>
      </c>
    </row>
    <row r="7" spans="1:9">
      <c r="A7" s="413">
        <v>1</v>
      </c>
      <c r="B7" s="409" t="s">
        <v>96</v>
      </c>
      <c r="C7" s="566"/>
      <c r="D7" s="566">
        <v>248921882</v>
      </c>
      <c r="E7" s="566"/>
      <c r="F7" s="566"/>
      <c r="G7" s="566"/>
      <c r="H7" s="566">
        <v>0</v>
      </c>
      <c r="I7" s="568">
        <f t="shared" ref="I7:I23" si="0">C7+D7-E7-F7-G7</f>
        <v>248921882</v>
      </c>
    </row>
    <row r="8" spans="1:9">
      <c r="A8" s="413">
        <v>2</v>
      </c>
      <c r="B8" s="409" t="s">
        <v>97</v>
      </c>
      <c r="C8" s="566"/>
      <c r="D8" s="566"/>
      <c r="E8" s="566"/>
      <c r="F8" s="566"/>
      <c r="G8" s="566"/>
      <c r="H8" s="566">
        <v>0</v>
      </c>
      <c r="I8" s="568">
        <f t="shared" si="0"/>
        <v>0</v>
      </c>
    </row>
    <row r="9" spans="1:9">
      <c r="A9" s="413">
        <v>3</v>
      </c>
      <c r="B9" s="409" t="s">
        <v>269</v>
      </c>
      <c r="C9" s="566"/>
      <c r="D9" s="566"/>
      <c r="E9" s="566"/>
      <c r="F9" s="566"/>
      <c r="G9" s="566"/>
      <c r="H9" s="566">
        <v>0</v>
      </c>
      <c r="I9" s="568">
        <f t="shared" si="0"/>
        <v>0</v>
      </c>
    </row>
    <row r="10" spans="1:9">
      <c r="A10" s="413">
        <v>4</v>
      </c>
      <c r="B10" s="409" t="s">
        <v>98</v>
      </c>
      <c r="C10" s="566"/>
      <c r="D10" s="566"/>
      <c r="E10" s="566"/>
      <c r="F10" s="566"/>
      <c r="G10" s="566"/>
      <c r="H10" s="566">
        <v>0</v>
      </c>
      <c r="I10" s="568">
        <f t="shared" si="0"/>
        <v>0</v>
      </c>
    </row>
    <row r="11" spans="1:9">
      <c r="A11" s="413">
        <v>5</v>
      </c>
      <c r="B11" s="409" t="s">
        <v>99</v>
      </c>
      <c r="C11" s="566"/>
      <c r="D11" s="566"/>
      <c r="E11" s="566"/>
      <c r="F11" s="566"/>
      <c r="G11" s="566"/>
      <c r="H11" s="566">
        <v>0</v>
      </c>
      <c r="I11" s="568">
        <f t="shared" si="0"/>
        <v>0</v>
      </c>
    </row>
    <row r="12" spans="1:9">
      <c r="A12" s="413">
        <v>6</v>
      </c>
      <c r="B12" s="409" t="s">
        <v>100</v>
      </c>
      <c r="C12" s="566"/>
      <c r="D12" s="566">
        <v>112051665</v>
      </c>
      <c r="E12" s="566"/>
      <c r="F12" s="566"/>
      <c r="G12" s="566"/>
      <c r="H12" s="566">
        <v>0</v>
      </c>
      <c r="I12" s="568">
        <f t="shared" si="0"/>
        <v>112051665</v>
      </c>
    </row>
    <row r="13" spans="1:9">
      <c r="A13" s="413">
        <v>7</v>
      </c>
      <c r="B13" s="409" t="s">
        <v>101</v>
      </c>
      <c r="C13" s="566">
        <v>343594634.4321</v>
      </c>
      <c r="D13" s="566">
        <v>647088956.85399532</v>
      </c>
      <c r="E13" s="566">
        <v>153022981.56285408</v>
      </c>
      <c r="F13" s="566">
        <v>11270744.291767001</v>
      </c>
      <c r="G13" s="566"/>
      <c r="H13" s="566">
        <v>1526546.74</v>
      </c>
      <c r="I13" s="568">
        <f t="shared" si="0"/>
        <v>826389865.43147433</v>
      </c>
    </row>
    <row r="14" spans="1:9">
      <c r="A14" s="413">
        <v>8</v>
      </c>
      <c r="B14" s="409" t="s">
        <v>102</v>
      </c>
      <c r="C14" s="566"/>
      <c r="D14" s="566"/>
      <c r="E14" s="566"/>
      <c r="F14" s="566"/>
      <c r="G14" s="566"/>
      <c r="H14" s="566">
        <v>0</v>
      </c>
      <c r="I14" s="568">
        <f t="shared" si="0"/>
        <v>0</v>
      </c>
    </row>
    <row r="15" spans="1:9">
      <c r="A15" s="413">
        <v>9</v>
      </c>
      <c r="B15" s="409" t="s">
        <v>103</v>
      </c>
      <c r="C15" s="566"/>
      <c r="D15" s="566"/>
      <c r="E15" s="566"/>
      <c r="F15" s="566"/>
      <c r="G15" s="566"/>
      <c r="H15" s="566">
        <v>0</v>
      </c>
      <c r="I15" s="568">
        <f t="shared" si="0"/>
        <v>0</v>
      </c>
    </row>
    <row r="16" spans="1:9">
      <c r="A16" s="413">
        <v>10</v>
      </c>
      <c r="B16" s="440" t="s">
        <v>563</v>
      </c>
      <c r="C16" s="566">
        <v>261070884.84779981</v>
      </c>
      <c r="D16" s="566">
        <v>1975143.8127000001</v>
      </c>
      <c r="E16" s="566">
        <v>112936917.08892804</v>
      </c>
      <c r="F16" s="566">
        <v>2395.3553559999937</v>
      </c>
      <c r="G16" s="566"/>
      <c r="H16" s="566">
        <v>1612595.97</v>
      </c>
      <c r="I16" s="568">
        <f t="shared" si="0"/>
        <v>150106716.21621576</v>
      </c>
    </row>
    <row r="17" spans="1:9">
      <c r="A17" s="413">
        <v>11</v>
      </c>
      <c r="B17" s="409" t="s">
        <v>105</v>
      </c>
      <c r="C17" s="566"/>
      <c r="D17" s="566"/>
      <c r="E17" s="566"/>
      <c r="F17" s="566"/>
      <c r="G17" s="566"/>
      <c r="H17" s="566">
        <v>0</v>
      </c>
      <c r="I17" s="568">
        <f t="shared" si="0"/>
        <v>0</v>
      </c>
    </row>
    <row r="18" spans="1:9">
      <c r="A18" s="413">
        <v>12</v>
      </c>
      <c r="B18" s="409" t="s">
        <v>106</v>
      </c>
      <c r="C18" s="566"/>
      <c r="D18" s="566"/>
      <c r="E18" s="566"/>
      <c r="F18" s="566"/>
      <c r="G18" s="566"/>
      <c r="H18" s="566">
        <v>0</v>
      </c>
      <c r="I18" s="568">
        <f t="shared" si="0"/>
        <v>0</v>
      </c>
    </row>
    <row r="19" spans="1:9">
      <c r="A19" s="413">
        <v>13</v>
      </c>
      <c r="B19" s="409" t="s">
        <v>247</v>
      </c>
      <c r="C19" s="566"/>
      <c r="D19" s="566"/>
      <c r="E19" s="566"/>
      <c r="F19" s="566"/>
      <c r="G19" s="566"/>
      <c r="H19" s="566">
        <v>0</v>
      </c>
      <c r="I19" s="568">
        <f t="shared" si="0"/>
        <v>0</v>
      </c>
    </row>
    <row r="20" spans="1:9">
      <c r="A20" s="413">
        <v>14</v>
      </c>
      <c r="B20" s="409" t="s">
        <v>108</v>
      </c>
      <c r="C20" s="566">
        <v>30068315.775699995</v>
      </c>
      <c r="D20" s="566">
        <v>95469873.928644046</v>
      </c>
      <c r="E20" s="566">
        <v>10153802.343460001</v>
      </c>
      <c r="F20" s="566">
        <v>332341.18341200141</v>
      </c>
      <c r="G20" s="566"/>
      <c r="H20" s="566">
        <v>218484.47</v>
      </c>
      <c r="I20" s="568">
        <f t="shared" si="0"/>
        <v>115052046.17747204</v>
      </c>
    </row>
    <row r="21" spans="1:9" s="445" customFormat="1">
      <c r="A21" s="414">
        <v>15</v>
      </c>
      <c r="B21" s="417" t="s">
        <v>109</v>
      </c>
      <c r="C21" s="567">
        <f>SUM(C7:C15)+SUM(C17:C20)</f>
        <v>373662950.20779997</v>
      </c>
      <c r="D21" s="567">
        <f t="shared" ref="D21:H21" si="1">SUM(D7:D15)+SUM(D17:D20)</f>
        <v>1103532377.7826393</v>
      </c>
      <c r="E21" s="567">
        <f t="shared" si="1"/>
        <v>163176783.90631407</v>
      </c>
      <c r="F21" s="567">
        <f t="shared" si="1"/>
        <v>11603085.475179002</v>
      </c>
      <c r="G21" s="567">
        <v>0</v>
      </c>
      <c r="H21" s="567">
        <f t="shared" si="1"/>
        <v>1745031.21</v>
      </c>
      <c r="I21" s="568">
        <f t="shared" si="0"/>
        <v>1302415458.6089461</v>
      </c>
    </row>
    <row r="22" spans="1:9">
      <c r="A22" s="446">
        <v>16</v>
      </c>
      <c r="B22" s="447" t="s">
        <v>564</v>
      </c>
      <c r="C22" s="566">
        <v>349882237.20779991</v>
      </c>
      <c r="D22" s="566">
        <v>647431513.49371064</v>
      </c>
      <c r="E22" s="566">
        <v>155384896.90631416</v>
      </c>
      <c r="F22" s="566">
        <v>11229665.47517897</v>
      </c>
      <c r="G22" s="566">
        <v>0</v>
      </c>
      <c r="H22" s="566">
        <v>1662844.37</v>
      </c>
      <c r="I22" s="568">
        <f t="shared" si="0"/>
        <v>830699188.32001746</v>
      </c>
    </row>
    <row r="23" spans="1:9">
      <c r="A23" s="446">
        <v>17</v>
      </c>
      <c r="B23" s="447" t="s">
        <v>565</v>
      </c>
      <c r="C23" s="566"/>
      <c r="D23" s="566">
        <v>56847028.758927993</v>
      </c>
      <c r="E23" s="566">
        <v>0</v>
      </c>
      <c r="F23" s="566">
        <v>372279.99999999994</v>
      </c>
      <c r="G23" s="566">
        <v>0</v>
      </c>
      <c r="H23" s="566">
        <v>0</v>
      </c>
      <c r="I23" s="568">
        <f t="shared" si="0"/>
        <v>56474748.758927993</v>
      </c>
    </row>
    <row r="26" spans="1:9" ht="25.5">
      <c r="B26" s="441"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D16" workbookViewId="0"/>
  </sheetViews>
  <sheetFormatPr defaultColWidth="9.28515625" defaultRowHeight="12.75"/>
  <cols>
    <col min="1" max="1" width="11" style="415" bestFit="1" customWidth="1"/>
    <col min="2" max="2" width="93.42578125" style="415" customWidth="1"/>
    <col min="3" max="8" width="22" style="415" customWidth="1"/>
    <col min="9" max="9" width="42.28515625" style="415" bestFit="1" customWidth="1"/>
    <col min="10" max="16384" width="9.28515625" style="415"/>
  </cols>
  <sheetData>
    <row r="1" spans="1:9">
      <c r="A1" s="407" t="s">
        <v>30</v>
      </c>
      <c r="B1" s="415" t="str">
        <f>'1. key ratios '!B1</f>
        <v>JSC CARTU BANK</v>
      </c>
    </row>
    <row r="2" spans="1:9" ht="13.5">
      <c r="A2" s="407" t="s">
        <v>31</v>
      </c>
      <c r="B2" s="371">
        <f>'1. key ratios '!B2</f>
        <v>44469</v>
      </c>
    </row>
    <row r="3" spans="1:9">
      <c r="A3" s="408" t="s">
        <v>566</v>
      </c>
    </row>
    <row r="4" spans="1:9">
      <c r="C4" s="443" t="s">
        <v>0</v>
      </c>
      <c r="D4" s="443" t="s">
        <v>1</v>
      </c>
      <c r="E4" s="443" t="s">
        <v>2</v>
      </c>
      <c r="F4" s="443" t="s">
        <v>3</v>
      </c>
      <c r="G4" s="443" t="s">
        <v>4</v>
      </c>
      <c r="H4" s="443" t="s">
        <v>5</v>
      </c>
      <c r="I4" s="443" t="s">
        <v>8</v>
      </c>
    </row>
    <row r="5" spans="1:9" ht="46.5" customHeight="1">
      <c r="A5" s="687" t="s">
        <v>707</v>
      </c>
      <c r="B5" s="688"/>
      <c r="C5" s="701" t="s">
        <v>554</v>
      </c>
      <c r="D5" s="701"/>
      <c r="E5" s="701" t="s">
        <v>555</v>
      </c>
      <c r="F5" s="701" t="s">
        <v>556</v>
      </c>
      <c r="G5" s="699" t="s">
        <v>557</v>
      </c>
      <c r="H5" s="699" t="s">
        <v>558</v>
      </c>
      <c r="I5" s="444" t="s">
        <v>559</v>
      </c>
    </row>
    <row r="6" spans="1:9" ht="75" customHeight="1">
      <c r="A6" s="691"/>
      <c r="B6" s="692"/>
      <c r="C6" s="433" t="s">
        <v>560</v>
      </c>
      <c r="D6" s="433" t="s">
        <v>561</v>
      </c>
      <c r="E6" s="701"/>
      <c r="F6" s="701"/>
      <c r="G6" s="700"/>
      <c r="H6" s="700"/>
      <c r="I6" s="444" t="s">
        <v>562</v>
      </c>
    </row>
    <row r="7" spans="1:9">
      <c r="A7" s="412">
        <v>1</v>
      </c>
      <c r="B7" s="416" t="s">
        <v>697</v>
      </c>
      <c r="C7" s="566">
        <v>377865.83000000007</v>
      </c>
      <c r="D7" s="566">
        <v>282158781.83929998</v>
      </c>
      <c r="E7" s="566">
        <v>106708.47882199999</v>
      </c>
      <c r="F7" s="566">
        <v>663509.76317499985</v>
      </c>
      <c r="G7" s="566">
        <v>0</v>
      </c>
      <c r="H7" s="566">
        <v>0</v>
      </c>
      <c r="I7" s="568">
        <f t="shared" ref="I7:I34" si="0">C7+D7-E7-F7-G7</f>
        <v>281766429.42730296</v>
      </c>
    </row>
    <row r="8" spans="1:9">
      <c r="A8" s="412">
        <v>2</v>
      </c>
      <c r="B8" s="416" t="s">
        <v>567</v>
      </c>
      <c r="C8" s="566">
        <v>403658.25280000007</v>
      </c>
      <c r="D8" s="566">
        <v>125867591.05572799</v>
      </c>
      <c r="E8" s="566">
        <v>131985.79817299999</v>
      </c>
      <c r="F8" s="566">
        <v>272506.09603399999</v>
      </c>
      <c r="G8" s="566">
        <v>0</v>
      </c>
      <c r="H8" s="566">
        <v>50248.399999999994</v>
      </c>
      <c r="I8" s="568">
        <f t="shared" si="0"/>
        <v>125866757.41432099</v>
      </c>
    </row>
    <row r="9" spans="1:9">
      <c r="A9" s="412">
        <v>3</v>
      </c>
      <c r="B9" s="416" t="s">
        <v>568</v>
      </c>
      <c r="C9" s="566">
        <v>0</v>
      </c>
      <c r="D9" s="566">
        <v>0</v>
      </c>
      <c r="E9" s="566">
        <v>0</v>
      </c>
      <c r="F9" s="566">
        <v>0</v>
      </c>
      <c r="G9" s="566">
        <v>0</v>
      </c>
      <c r="H9" s="566">
        <v>0</v>
      </c>
      <c r="I9" s="568">
        <f t="shared" si="0"/>
        <v>0</v>
      </c>
    </row>
    <row r="10" spans="1:9">
      <c r="A10" s="412">
        <v>4</v>
      </c>
      <c r="B10" s="416" t="s">
        <v>698</v>
      </c>
      <c r="C10" s="566">
        <v>57959311.570000008</v>
      </c>
      <c r="D10" s="566">
        <v>44183144.639287986</v>
      </c>
      <c r="E10" s="566">
        <v>21326426.506925005</v>
      </c>
      <c r="F10" s="566">
        <v>846267.17926699994</v>
      </c>
      <c r="G10" s="566">
        <v>0</v>
      </c>
      <c r="H10" s="566">
        <v>0</v>
      </c>
      <c r="I10" s="568">
        <f t="shared" si="0"/>
        <v>79969762.523095995</v>
      </c>
    </row>
    <row r="11" spans="1:9">
      <c r="A11" s="412">
        <v>5</v>
      </c>
      <c r="B11" s="416" t="s">
        <v>569</v>
      </c>
      <c r="C11" s="566">
        <v>32778263.969999999</v>
      </c>
      <c r="D11" s="566">
        <v>45956371.330982007</v>
      </c>
      <c r="E11" s="566">
        <v>12793630.189109998</v>
      </c>
      <c r="F11" s="566">
        <v>873473.55822700006</v>
      </c>
      <c r="G11" s="566">
        <v>0</v>
      </c>
      <c r="H11" s="566">
        <v>0</v>
      </c>
      <c r="I11" s="568">
        <f t="shared" si="0"/>
        <v>65067531.553645</v>
      </c>
    </row>
    <row r="12" spans="1:9">
      <c r="A12" s="412">
        <v>6</v>
      </c>
      <c r="B12" s="416" t="s">
        <v>570</v>
      </c>
      <c r="C12" s="566">
        <v>7177171.9199999999</v>
      </c>
      <c r="D12" s="566">
        <v>43656374.208977997</v>
      </c>
      <c r="E12" s="566">
        <v>3628231.003604</v>
      </c>
      <c r="F12" s="566">
        <v>807895.04267999972</v>
      </c>
      <c r="G12" s="566">
        <v>0</v>
      </c>
      <c r="H12" s="566">
        <v>0</v>
      </c>
      <c r="I12" s="568">
        <f t="shared" si="0"/>
        <v>46397420.082693994</v>
      </c>
    </row>
    <row r="13" spans="1:9">
      <c r="A13" s="412">
        <v>7</v>
      </c>
      <c r="B13" s="416" t="s">
        <v>571</v>
      </c>
      <c r="C13" s="566">
        <v>7083000.0199999986</v>
      </c>
      <c r="D13" s="566">
        <v>6075523.5768919997</v>
      </c>
      <c r="E13" s="566">
        <v>2518557.2751070005</v>
      </c>
      <c r="F13" s="566">
        <v>70415.776513000019</v>
      </c>
      <c r="G13" s="566">
        <v>0</v>
      </c>
      <c r="H13" s="566">
        <v>0</v>
      </c>
      <c r="I13" s="568">
        <f t="shared" si="0"/>
        <v>10569550.545272</v>
      </c>
    </row>
    <row r="14" spans="1:9">
      <c r="A14" s="412">
        <v>8</v>
      </c>
      <c r="B14" s="416" t="s">
        <v>572</v>
      </c>
      <c r="C14" s="566">
        <v>17702967.730100002</v>
      </c>
      <c r="D14" s="566">
        <v>16770978.202705998</v>
      </c>
      <c r="E14" s="566">
        <v>8352573.2777700005</v>
      </c>
      <c r="F14" s="566">
        <v>305893.95122500003</v>
      </c>
      <c r="G14" s="566">
        <v>0</v>
      </c>
      <c r="H14" s="566">
        <v>0</v>
      </c>
      <c r="I14" s="568">
        <f t="shared" si="0"/>
        <v>25815478.703810997</v>
      </c>
    </row>
    <row r="15" spans="1:9">
      <c r="A15" s="412">
        <v>9</v>
      </c>
      <c r="B15" s="416" t="s">
        <v>573</v>
      </c>
      <c r="C15" s="566">
        <v>77206414.893900022</v>
      </c>
      <c r="D15" s="566">
        <v>86409012.713272989</v>
      </c>
      <c r="E15" s="566">
        <v>38344186.792057015</v>
      </c>
      <c r="F15" s="566">
        <v>1556892.3177040007</v>
      </c>
      <c r="G15" s="566">
        <v>0</v>
      </c>
      <c r="H15" s="566">
        <v>1526546.74</v>
      </c>
      <c r="I15" s="568">
        <f t="shared" si="0"/>
        <v>123714348.49741201</v>
      </c>
    </row>
    <row r="16" spans="1:9">
      <c r="A16" s="412">
        <v>10</v>
      </c>
      <c r="B16" s="416" t="s">
        <v>574</v>
      </c>
      <c r="C16" s="566">
        <v>0</v>
      </c>
      <c r="D16" s="566">
        <v>1774973.7071279997</v>
      </c>
      <c r="E16" s="566">
        <v>8768.5351019999998</v>
      </c>
      <c r="F16" s="566">
        <v>33618.046253</v>
      </c>
      <c r="G16" s="566">
        <v>0</v>
      </c>
      <c r="H16" s="566">
        <v>0</v>
      </c>
      <c r="I16" s="568">
        <f t="shared" si="0"/>
        <v>1732587.1257729998</v>
      </c>
    </row>
    <row r="17" spans="1:9">
      <c r="A17" s="412">
        <v>11</v>
      </c>
      <c r="B17" s="416" t="s">
        <v>575</v>
      </c>
      <c r="C17" s="566">
        <v>0</v>
      </c>
      <c r="D17" s="566">
        <v>383668.13620499999</v>
      </c>
      <c r="E17" s="566">
        <v>0</v>
      </c>
      <c r="F17" s="566">
        <v>7648.4262509999999</v>
      </c>
      <c r="G17" s="566">
        <v>0</v>
      </c>
      <c r="H17" s="566">
        <v>0</v>
      </c>
      <c r="I17" s="568">
        <f t="shared" si="0"/>
        <v>376019.70995399996</v>
      </c>
    </row>
    <row r="18" spans="1:9">
      <c r="A18" s="412">
        <v>12</v>
      </c>
      <c r="B18" s="416" t="s">
        <v>576</v>
      </c>
      <c r="C18" s="566">
        <v>21726692.82</v>
      </c>
      <c r="D18" s="566">
        <v>10756747.910941999</v>
      </c>
      <c r="E18" s="566">
        <v>6958982.7214619992</v>
      </c>
      <c r="F18" s="566">
        <v>151537.34475799999</v>
      </c>
      <c r="G18" s="566">
        <v>0</v>
      </c>
      <c r="H18" s="566">
        <v>0</v>
      </c>
      <c r="I18" s="568">
        <f t="shared" si="0"/>
        <v>25372920.664721999</v>
      </c>
    </row>
    <row r="19" spans="1:9">
      <c r="A19" s="412">
        <v>13</v>
      </c>
      <c r="B19" s="416" t="s">
        <v>577</v>
      </c>
      <c r="C19" s="566">
        <v>5166293.7200000007</v>
      </c>
      <c r="D19" s="566">
        <v>26065154.853243999</v>
      </c>
      <c r="E19" s="566">
        <v>2142060.6863950002</v>
      </c>
      <c r="F19" s="566">
        <v>512024.99314000004</v>
      </c>
      <c r="G19" s="566">
        <v>0</v>
      </c>
      <c r="H19" s="566">
        <v>0</v>
      </c>
      <c r="I19" s="568">
        <f t="shared" si="0"/>
        <v>28577362.893708996</v>
      </c>
    </row>
    <row r="20" spans="1:9">
      <c r="A20" s="412">
        <v>14</v>
      </c>
      <c r="B20" s="416" t="s">
        <v>578</v>
      </c>
      <c r="C20" s="566">
        <v>42103424.61999999</v>
      </c>
      <c r="D20" s="566">
        <v>28760841.575550012</v>
      </c>
      <c r="E20" s="566">
        <v>17141351.065213997</v>
      </c>
      <c r="F20" s="566">
        <v>435713.92589599994</v>
      </c>
      <c r="G20" s="566">
        <v>0</v>
      </c>
      <c r="H20" s="566">
        <v>0</v>
      </c>
      <c r="I20" s="568">
        <f t="shared" si="0"/>
        <v>53287201.204440005</v>
      </c>
    </row>
    <row r="21" spans="1:9">
      <c r="A21" s="412">
        <v>15</v>
      </c>
      <c r="B21" s="416" t="s">
        <v>579</v>
      </c>
      <c r="C21" s="566">
        <v>4391795.47</v>
      </c>
      <c r="D21" s="566">
        <v>335829.00255999999</v>
      </c>
      <c r="E21" s="566">
        <v>1338632.6190750001</v>
      </c>
      <c r="F21" s="566">
        <v>1891.3238199999998</v>
      </c>
      <c r="G21" s="566">
        <v>0</v>
      </c>
      <c r="H21" s="566">
        <v>0</v>
      </c>
      <c r="I21" s="568">
        <f t="shared" si="0"/>
        <v>3387100.5296649993</v>
      </c>
    </row>
    <row r="22" spans="1:9">
      <c r="A22" s="412">
        <v>16</v>
      </c>
      <c r="B22" s="416" t="s">
        <v>580</v>
      </c>
      <c r="C22" s="566">
        <v>73667.63</v>
      </c>
      <c r="D22" s="566">
        <v>15713459.056496</v>
      </c>
      <c r="E22" s="566">
        <v>36833.816350000001</v>
      </c>
      <c r="F22" s="566">
        <v>312280</v>
      </c>
      <c r="G22" s="566">
        <v>0</v>
      </c>
      <c r="H22" s="566">
        <v>0</v>
      </c>
      <c r="I22" s="568">
        <f t="shared" si="0"/>
        <v>15438012.870146001</v>
      </c>
    </row>
    <row r="23" spans="1:9">
      <c r="A23" s="412">
        <v>17</v>
      </c>
      <c r="B23" s="416" t="s">
        <v>701</v>
      </c>
      <c r="C23" s="566">
        <v>1721520.7400000002</v>
      </c>
      <c r="D23" s="566">
        <v>23818306.930347998</v>
      </c>
      <c r="E23" s="566">
        <v>1620894.8498430001</v>
      </c>
      <c r="F23" s="566">
        <v>253495.34979899999</v>
      </c>
      <c r="G23" s="566">
        <v>0</v>
      </c>
      <c r="H23" s="566">
        <v>0</v>
      </c>
      <c r="I23" s="568">
        <f t="shared" si="0"/>
        <v>23665437.470705997</v>
      </c>
    </row>
    <row r="24" spans="1:9">
      <c r="A24" s="412">
        <v>18</v>
      </c>
      <c r="B24" s="416" t="s">
        <v>581</v>
      </c>
      <c r="C24" s="566">
        <v>2092276</v>
      </c>
      <c r="D24" s="566">
        <v>1645829.1685239999</v>
      </c>
      <c r="E24" s="566">
        <v>1103404.662118</v>
      </c>
      <c r="F24" s="566">
        <v>4287.9722659999998</v>
      </c>
      <c r="G24" s="566">
        <v>0</v>
      </c>
      <c r="H24" s="566">
        <v>0</v>
      </c>
      <c r="I24" s="568">
        <f t="shared" si="0"/>
        <v>2630412.5341399997</v>
      </c>
    </row>
    <row r="25" spans="1:9">
      <c r="A25" s="412">
        <v>19</v>
      </c>
      <c r="B25" s="416" t="s">
        <v>582</v>
      </c>
      <c r="C25" s="566">
        <v>34086352.879999995</v>
      </c>
      <c r="D25" s="566">
        <v>782605.461152</v>
      </c>
      <c r="E25" s="566">
        <v>13707700.980323996</v>
      </c>
      <c r="F25" s="566">
        <v>15599.596706</v>
      </c>
      <c r="G25" s="566">
        <v>0</v>
      </c>
      <c r="H25" s="566">
        <v>0</v>
      </c>
      <c r="I25" s="568">
        <f t="shared" si="0"/>
        <v>21145657.764122002</v>
      </c>
    </row>
    <row r="26" spans="1:9">
      <c r="A26" s="412">
        <v>20</v>
      </c>
      <c r="B26" s="416" t="s">
        <v>700</v>
      </c>
      <c r="C26" s="566">
        <v>525819.42999999993</v>
      </c>
      <c r="D26" s="566">
        <v>59278312.017267004</v>
      </c>
      <c r="E26" s="566">
        <v>1809475.6451160002</v>
      </c>
      <c r="F26" s="566">
        <v>838965.13685899996</v>
      </c>
      <c r="G26" s="566">
        <v>0</v>
      </c>
      <c r="H26" s="566">
        <v>0</v>
      </c>
      <c r="I26" s="568">
        <f t="shared" si="0"/>
        <v>57155690.665292002</v>
      </c>
    </row>
    <row r="27" spans="1:9">
      <c r="A27" s="412">
        <v>21</v>
      </c>
      <c r="B27" s="416" t="s">
        <v>583</v>
      </c>
      <c r="C27" s="566">
        <v>59.27</v>
      </c>
      <c r="D27" s="566">
        <v>2944201.672758</v>
      </c>
      <c r="E27" s="566">
        <v>59.27</v>
      </c>
      <c r="F27" s="566">
        <v>58748.875792999992</v>
      </c>
      <c r="G27" s="566">
        <v>0</v>
      </c>
      <c r="H27" s="566">
        <v>0</v>
      </c>
      <c r="I27" s="568">
        <f t="shared" si="0"/>
        <v>2885452.7969649998</v>
      </c>
    </row>
    <row r="28" spans="1:9">
      <c r="A28" s="412">
        <v>22</v>
      </c>
      <c r="B28" s="416" t="s">
        <v>584</v>
      </c>
      <c r="C28" s="566">
        <v>6953498.79</v>
      </c>
      <c r="D28" s="566">
        <v>49860934.131788</v>
      </c>
      <c r="E28" s="566">
        <v>6503778.2697839998</v>
      </c>
      <c r="F28" s="566">
        <v>936745.93599999999</v>
      </c>
      <c r="G28" s="566">
        <v>0</v>
      </c>
      <c r="H28" s="566">
        <v>0</v>
      </c>
      <c r="I28" s="568">
        <f t="shared" si="0"/>
        <v>49373908.716004007</v>
      </c>
    </row>
    <row r="29" spans="1:9">
      <c r="A29" s="412">
        <v>23</v>
      </c>
      <c r="B29" s="416" t="s">
        <v>585</v>
      </c>
      <c r="C29" s="566">
        <v>9766006.7499999981</v>
      </c>
      <c r="D29" s="566">
        <v>75737855.203652054</v>
      </c>
      <c r="E29" s="566">
        <v>3167845.1124969996</v>
      </c>
      <c r="F29" s="566">
        <v>1507862.6917530005</v>
      </c>
      <c r="G29" s="566">
        <v>0</v>
      </c>
      <c r="H29" s="566">
        <v>80215.28</v>
      </c>
      <c r="I29" s="568">
        <f t="shared" si="0"/>
        <v>80828154.149402052</v>
      </c>
    </row>
    <row r="30" spans="1:9">
      <c r="A30" s="412">
        <v>24</v>
      </c>
      <c r="B30" s="416" t="s">
        <v>699</v>
      </c>
      <c r="C30" s="566">
        <v>16395162.220000003</v>
      </c>
      <c r="D30" s="566">
        <v>45840014.811467029</v>
      </c>
      <c r="E30" s="566">
        <v>10877302.705427</v>
      </c>
      <c r="F30" s="566">
        <v>556272.62325499987</v>
      </c>
      <c r="G30" s="566">
        <v>0</v>
      </c>
      <c r="H30" s="566">
        <v>0</v>
      </c>
      <c r="I30" s="568">
        <f t="shared" si="0"/>
        <v>50801601.702785037</v>
      </c>
    </row>
    <row r="31" spans="1:9">
      <c r="A31" s="412">
        <v>25</v>
      </c>
      <c r="B31" s="416" t="s">
        <v>586</v>
      </c>
      <c r="C31" s="566">
        <v>4034930.1480999999</v>
      </c>
      <c r="D31" s="566">
        <v>31424130.025749002</v>
      </c>
      <c r="E31" s="566">
        <v>1617349.5290290001</v>
      </c>
      <c r="F31" s="566">
        <v>549269.83771099988</v>
      </c>
      <c r="G31" s="566">
        <v>0</v>
      </c>
      <c r="H31" s="566">
        <v>0</v>
      </c>
      <c r="I31" s="568">
        <f t="shared" si="0"/>
        <v>33292440.807109006</v>
      </c>
    </row>
    <row r="32" spans="1:9">
      <c r="A32" s="412">
        <v>26</v>
      </c>
      <c r="B32" s="416" t="s">
        <v>696</v>
      </c>
      <c r="C32" s="566">
        <v>156082.53290000002</v>
      </c>
      <c r="D32" s="566">
        <v>1763082.7806640014</v>
      </c>
      <c r="E32" s="566">
        <v>148157.11700999996</v>
      </c>
      <c r="F32" s="566">
        <v>29129.710094000024</v>
      </c>
      <c r="G32" s="566">
        <v>0</v>
      </c>
      <c r="H32" s="566">
        <v>5833.95</v>
      </c>
      <c r="I32" s="568">
        <f t="shared" si="0"/>
        <v>1741878.4864600014</v>
      </c>
    </row>
    <row r="33" spans="1:9">
      <c r="A33" s="412">
        <v>27</v>
      </c>
      <c r="B33" s="412" t="s">
        <v>587</v>
      </c>
      <c r="C33" s="566">
        <v>23780713</v>
      </c>
      <c r="D33" s="566">
        <v>75568653.769999996</v>
      </c>
      <c r="E33" s="566">
        <v>7791887</v>
      </c>
      <c r="F33" s="566">
        <v>1140</v>
      </c>
      <c r="G33" s="566">
        <v>0</v>
      </c>
      <c r="H33" s="566">
        <v>82186.84</v>
      </c>
      <c r="I33" s="568">
        <f t="shared" si="0"/>
        <v>91556339.769999996</v>
      </c>
    </row>
    <row r="34" spans="1:9">
      <c r="A34" s="412">
        <v>28</v>
      </c>
      <c r="B34" s="417" t="s">
        <v>109</v>
      </c>
      <c r="C34" s="567">
        <f>SUM(C7:C33)</f>
        <v>373662950.20780009</v>
      </c>
      <c r="D34" s="567">
        <f t="shared" ref="D34:H34" si="1">SUM(D7:D33)</f>
        <v>1103532377.7826409</v>
      </c>
      <c r="E34" s="567">
        <f t="shared" si="1"/>
        <v>163176783.90631399</v>
      </c>
      <c r="F34" s="567">
        <f t="shared" si="1"/>
        <v>11603085.475179</v>
      </c>
      <c r="G34" s="567">
        <v>0</v>
      </c>
      <c r="H34" s="567">
        <f t="shared" si="1"/>
        <v>1745031.21</v>
      </c>
      <c r="I34" s="568">
        <f t="shared" si="0"/>
        <v>1302415458.6089482</v>
      </c>
    </row>
    <row r="36" spans="1:9">
      <c r="B36" s="448"/>
    </row>
    <row r="42" spans="1:9">
      <c r="A42" s="445"/>
      <c r="B42" s="445"/>
    </row>
    <row r="43" spans="1:9">
      <c r="A43" s="445"/>
      <c r="B43" s="445"/>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heetViews>
  <sheetFormatPr defaultColWidth="9.28515625" defaultRowHeight="12.75"/>
  <cols>
    <col min="1" max="1" width="11.7109375" style="415" bestFit="1" customWidth="1"/>
    <col min="2" max="2" width="108" style="415" bestFit="1" customWidth="1"/>
    <col min="3" max="4" width="35.5703125" style="415" customWidth="1"/>
    <col min="5" max="16384" width="9.28515625" style="415"/>
  </cols>
  <sheetData>
    <row r="1" spans="1:4">
      <c r="A1" s="407" t="s">
        <v>30</v>
      </c>
      <c r="B1" s="415" t="str">
        <f>'1. key ratios '!B1</f>
        <v>JSC CARTU BANK</v>
      </c>
    </row>
    <row r="2" spans="1:4" ht="13.5">
      <c r="A2" s="407" t="s">
        <v>31</v>
      </c>
      <c r="B2" s="371">
        <f>'1. key ratios '!B2</f>
        <v>44469</v>
      </c>
    </row>
    <row r="3" spans="1:4">
      <c r="A3" s="408" t="s">
        <v>588</v>
      </c>
    </row>
    <row r="5" spans="1:4" ht="25.5">
      <c r="A5" s="702" t="s">
        <v>589</v>
      </c>
      <c r="B5" s="702"/>
      <c r="C5" s="437" t="s">
        <v>590</v>
      </c>
      <c r="D5" s="437" t="s">
        <v>591</v>
      </c>
    </row>
    <row r="6" spans="1:4">
      <c r="A6" s="418">
        <v>1</v>
      </c>
      <c r="B6" s="419" t="s">
        <v>592</v>
      </c>
      <c r="C6" s="567">
        <v>172411134.33000001</v>
      </c>
      <c r="D6" s="567">
        <v>376030</v>
      </c>
    </row>
    <row r="7" spans="1:4">
      <c r="A7" s="420">
        <v>2</v>
      </c>
      <c r="B7" s="419" t="s">
        <v>593</v>
      </c>
      <c r="C7" s="567">
        <v>11380058.436440576</v>
      </c>
      <c r="D7" s="567">
        <f>SUM(D8:D11)</f>
        <v>0</v>
      </c>
    </row>
    <row r="8" spans="1:4">
      <c r="A8" s="420">
        <v>2.1</v>
      </c>
      <c r="B8" s="421" t="s">
        <v>704</v>
      </c>
      <c r="C8" s="566">
        <v>7798662.3174367873</v>
      </c>
      <c r="D8" s="566"/>
    </row>
    <row r="9" spans="1:4">
      <c r="A9" s="420">
        <v>2.2000000000000002</v>
      </c>
      <c r="B9" s="421" t="s">
        <v>702</v>
      </c>
      <c r="C9" s="566">
        <v>3581396.1190037881</v>
      </c>
      <c r="D9" s="566"/>
    </row>
    <row r="10" spans="1:4">
      <c r="A10" s="420">
        <v>2.2999999999999998</v>
      </c>
      <c r="B10" s="421" t="s">
        <v>594</v>
      </c>
      <c r="C10" s="566">
        <v>0</v>
      </c>
      <c r="D10" s="566"/>
    </row>
    <row r="11" spans="1:4">
      <c r="A11" s="420">
        <v>2.4</v>
      </c>
      <c r="B11" s="421" t="s">
        <v>595</v>
      </c>
      <c r="C11" s="566">
        <v>0</v>
      </c>
      <c r="D11" s="566"/>
    </row>
    <row r="12" spans="1:4">
      <c r="A12" s="418">
        <v>3</v>
      </c>
      <c r="B12" s="419" t="s">
        <v>596</v>
      </c>
      <c r="C12" s="567">
        <v>17176629.560681794</v>
      </c>
      <c r="D12" s="567">
        <f>SUM(D13:D18)</f>
        <v>3750</v>
      </c>
    </row>
    <row r="13" spans="1:4">
      <c r="A13" s="420">
        <v>3.1</v>
      </c>
      <c r="B13" s="421" t="s">
        <v>597</v>
      </c>
      <c r="C13" s="566">
        <v>1667354.6080199999</v>
      </c>
      <c r="D13" s="566"/>
    </row>
    <row r="14" spans="1:4">
      <c r="A14" s="420">
        <v>3.2</v>
      </c>
      <c r="B14" s="421" t="s">
        <v>598</v>
      </c>
      <c r="C14" s="566">
        <v>2616761.8993351832</v>
      </c>
      <c r="D14" s="566"/>
    </row>
    <row r="15" spans="1:4">
      <c r="A15" s="420">
        <v>3.3</v>
      </c>
      <c r="B15" s="421" t="s">
        <v>693</v>
      </c>
      <c r="C15" s="566">
        <v>9646246.0725327563</v>
      </c>
      <c r="D15" s="566"/>
    </row>
    <row r="16" spans="1:4">
      <c r="A16" s="420">
        <v>3.4</v>
      </c>
      <c r="B16" s="421" t="s">
        <v>703</v>
      </c>
      <c r="C16" s="566">
        <v>1732914.291457393</v>
      </c>
      <c r="D16" s="566"/>
    </row>
    <row r="17" spans="1:4">
      <c r="A17" s="420">
        <v>3.5</v>
      </c>
      <c r="B17" s="421" t="s">
        <v>599</v>
      </c>
      <c r="C17" s="566">
        <v>1360668.3593364644</v>
      </c>
      <c r="D17" s="566">
        <v>3750</v>
      </c>
    </row>
    <row r="18" spans="1:4">
      <c r="A18" s="420">
        <v>3.6</v>
      </c>
      <c r="B18" s="421" t="s">
        <v>600</v>
      </c>
      <c r="C18" s="566">
        <v>152684.32999999999</v>
      </c>
      <c r="D18" s="566"/>
    </row>
    <row r="19" spans="1:4">
      <c r="A19" s="422">
        <v>4</v>
      </c>
      <c r="B19" s="419" t="s">
        <v>601</v>
      </c>
      <c r="C19" s="567">
        <f>C6+C7-C12</f>
        <v>166614563.20575881</v>
      </c>
      <c r="D19" s="567">
        <f>D6+D7-D12</f>
        <v>372280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heetViews>
  <sheetFormatPr defaultColWidth="9.28515625" defaultRowHeight="12.75"/>
  <cols>
    <col min="1" max="1" width="11.7109375" style="415" bestFit="1" customWidth="1"/>
    <col min="2" max="2" width="124.7109375" style="415" customWidth="1"/>
    <col min="3" max="3" width="31.5703125" style="415" customWidth="1"/>
    <col min="4" max="4" width="39.28515625" style="415" customWidth="1"/>
    <col min="5" max="16384" width="9.28515625" style="415"/>
  </cols>
  <sheetData>
    <row r="1" spans="1:4">
      <c r="A1" s="407" t="s">
        <v>30</v>
      </c>
      <c r="B1" s="415" t="str">
        <f>'1. key ratios '!B1</f>
        <v>JSC CARTU BANK</v>
      </c>
    </row>
    <row r="2" spans="1:4" ht="13.5">
      <c r="A2" s="407" t="s">
        <v>31</v>
      </c>
      <c r="B2" s="371">
        <f>'1. key ratios '!B2</f>
        <v>44469</v>
      </c>
    </row>
    <row r="3" spans="1:4">
      <c r="A3" s="408" t="s">
        <v>602</v>
      </c>
    </row>
    <row r="4" spans="1:4">
      <c r="A4" s="408"/>
    </row>
    <row r="5" spans="1:4" ht="15" customHeight="1">
      <c r="A5" s="703" t="s">
        <v>705</v>
      </c>
      <c r="B5" s="704"/>
      <c r="C5" s="693" t="s">
        <v>603</v>
      </c>
      <c r="D5" s="707" t="s">
        <v>604</v>
      </c>
    </row>
    <row r="6" spans="1:4">
      <c r="A6" s="705"/>
      <c r="B6" s="706"/>
      <c r="C6" s="696"/>
      <c r="D6" s="707"/>
    </row>
    <row r="7" spans="1:4">
      <c r="A7" s="417">
        <v>1</v>
      </c>
      <c r="B7" s="417" t="s">
        <v>592</v>
      </c>
      <c r="C7" s="567">
        <v>364769753.50239992</v>
      </c>
      <c r="D7" s="569"/>
    </row>
    <row r="8" spans="1:4">
      <c r="A8" s="412">
        <v>2</v>
      </c>
      <c r="B8" s="412" t="s">
        <v>605</v>
      </c>
      <c r="C8" s="566">
        <v>15498742.337052692</v>
      </c>
      <c r="D8" s="569"/>
    </row>
    <row r="9" spans="1:4">
      <c r="A9" s="412">
        <v>3</v>
      </c>
      <c r="B9" s="423" t="s">
        <v>606</v>
      </c>
      <c r="C9" s="566">
        <v>1.2000010447081877E-3</v>
      </c>
      <c r="D9" s="569"/>
    </row>
    <row r="10" spans="1:4">
      <c r="A10" s="412">
        <v>4</v>
      </c>
      <c r="B10" s="412" t="s">
        <v>607</v>
      </c>
      <c r="C10" s="566">
        <v>30438103.842852693</v>
      </c>
      <c r="D10" s="569"/>
    </row>
    <row r="11" spans="1:4">
      <c r="A11" s="412">
        <v>5</v>
      </c>
      <c r="B11" s="424" t="s">
        <v>608</v>
      </c>
      <c r="C11" s="566">
        <v>0</v>
      </c>
      <c r="D11" s="569"/>
    </row>
    <row r="12" spans="1:4">
      <c r="A12" s="412">
        <v>6</v>
      </c>
      <c r="B12" s="424" t="s">
        <v>609</v>
      </c>
      <c r="C12" s="566">
        <v>0</v>
      </c>
      <c r="D12" s="569"/>
    </row>
    <row r="13" spans="1:4">
      <c r="A13" s="412">
        <v>7</v>
      </c>
      <c r="B13" s="424" t="s">
        <v>610</v>
      </c>
      <c r="C13" s="566">
        <v>18901466.772255782</v>
      </c>
      <c r="D13" s="569"/>
    </row>
    <row r="14" spans="1:4">
      <c r="A14" s="412">
        <v>8</v>
      </c>
      <c r="B14" s="424" t="s">
        <v>611</v>
      </c>
      <c r="C14" s="566">
        <v>7019483.2400000002</v>
      </c>
      <c r="D14" s="566">
        <v>7100498.8900000006</v>
      </c>
    </row>
    <row r="15" spans="1:4">
      <c r="A15" s="412">
        <v>9</v>
      </c>
      <c r="B15" s="424" t="s">
        <v>612</v>
      </c>
      <c r="C15" s="566"/>
      <c r="D15" s="566"/>
    </row>
    <row r="16" spans="1:4">
      <c r="A16" s="412">
        <v>10</v>
      </c>
      <c r="B16" s="424" t="s">
        <v>613</v>
      </c>
      <c r="C16" s="566">
        <v>1667354.6080199999</v>
      </c>
      <c r="D16" s="569"/>
    </row>
    <row r="17" spans="1:4">
      <c r="A17" s="412">
        <v>11</v>
      </c>
      <c r="B17" s="424" t="s">
        <v>614</v>
      </c>
      <c r="C17" s="566">
        <v>0</v>
      </c>
      <c r="D17" s="566"/>
    </row>
    <row r="18" spans="1:4">
      <c r="A18" s="412">
        <v>12</v>
      </c>
      <c r="B18" s="421" t="s">
        <v>710</v>
      </c>
      <c r="C18" s="566">
        <v>2849799.2225769111</v>
      </c>
      <c r="D18" s="569"/>
    </row>
    <row r="19" spans="1:4">
      <c r="A19" s="417">
        <v>13</v>
      </c>
      <c r="B19" s="449" t="s">
        <v>601</v>
      </c>
      <c r="C19" s="567">
        <f>C7+C8+C9-C10</f>
        <v>349830391.99779993</v>
      </c>
      <c r="D19" s="570"/>
    </row>
    <row r="22" spans="1:4">
      <c r="B22" s="407"/>
    </row>
    <row r="23" spans="1:4">
      <c r="B23" s="407"/>
    </row>
    <row r="24" spans="1:4">
      <c r="B24" s="40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opLeftCell="J1" workbookViewId="0">
      <selection activeCell="C12" sqref="C12:U14"/>
    </sheetView>
  </sheetViews>
  <sheetFormatPr defaultColWidth="9.28515625" defaultRowHeight="12.75"/>
  <cols>
    <col min="1" max="1" width="11.7109375" style="415" bestFit="1" customWidth="1"/>
    <col min="2" max="2" width="80.7109375" style="415" customWidth="1"/>
    <col min="3" max="3" width="15.5703125" style="415" customWidth="1"/>
    <col min="4" max="5" width="22.28515625" style="415" customWidth="1"/>
    <col min="6" max="6" width="23.42578125" style="415" customWidth="1"/>
    <col min="7" max="14" width="22.28515625" style="415" customWidth="1"/>
    <col min="15" max="15" width="23.28515625" style="415" bestFit="1" customWidth="1"/>
    <col min="16" max="16" width="21.7109375" style="415" bestFit="1" customWidth="1"/>
    <col min="17" max="19" width="19" style="415" bestFit="1" customWidth="1"/>
    <col min="20" max="20" width="16.28515625" style="415" customWidth="1"/>
    <col min="21" max="21" width="21" style="415" customWidth="1"/>
    <col min="22" max="22" width="20" style="415" customWidth="1"/>
    <col min="23" max="16384" width="9.28515625" style="415"/>
  </cols>
  <sheetData>
    <row r="1" spans="1:22">
      <c r="A1" s="407" t="s">
        <v>30</v>
      </c>
      <c r="B1" s="415" t="str">
        <f>'1. key ratios '!B1</f>
        <v>JSC CARTU BANK</v>
      </c>
    </row>
    <row r="2" spans="1:22" ht="13.5">
      <c r="A2" s="407" t="s">
        <v>31</v>
      </c>
      <c r="B2" s="371">
        <f>'1. key ratios '!B2</f>
        <v>44469</v>
      </c>
      <c r="C2" s="442"/>
    </row>
    <row r="3" spans="1:22">
      <c r="A3" s="408" t="s">
        <v>615</v>
      </c>
    </row>
    <row r="5" spans="1:22" ht="15" customHeight="1">
      <c r="A5" s="693" t="s">
        <v>540</v>
      </c>
      <c r="B5" s="695"/>
      <c r="C5" s="710" t="s">
        <v>616</v>
      </c>
      <c r="D5" s="711"/>
      <c r="E5" s="711"/>
      <c r="F5" s="711"/>
      <c r="G5" s="711"/>
      <c r="H5" s="711"/>
      <c r="I5" s="711"/>
      <c r="J5" s="711"/>
      <c r="K5" s="711"/>
      <c r="L5" s="711"/>
      <c r="M5" s="711"/>
      <c r="N5" s="711"/>
      <c r="O5" s="711"/>
      <c r="P5" s="711"/>
      <c r="Q5" s="711"/>
      <c r="R5" s="711"/>
      <c r="S5" s="711"/>
      <c r="T5" s="711"/>
      <c r="U5" s="712"/>
      <c r="V5" s="450"/>
    </row>
    <row r="6" spans="1:22">
      <c r="A6" s="708"/>
      <c r="B6" s="709"/>
      <c r="C6" s="713" t="s">
        <v>109</v>
      </c>
      <c r="D6" s="715" t="s">
        <v>617</v>
      </c>
      <c r="E6" s="715"/>
      <c r="F6" s="700"/>
      <c r="G6" s="716" t="s">
        <v>618</v>
      </c>
      <c r="H6" s="717"/>
      <c r="I6" s="717"/>
      <c r="J6" s="717"/>
      <c r="K6" s="718"/>
      <c r="L6" s="439"/>
      <c r="M6" s="719" t="s">
        <v>619</v>
      </c>
      <c r="N6" s="719"/>
      <c r="O6" s="700"/>
      <c r="P6" s="700"/>
      <c r="Q6" s="700"/>
      <c r="R6" s="700"/>
      <c r="S6" s="700"/>
      <c r="T6" s="700"/>
      <c r="U6" s="700"/>
      <c r="V6" s="439"/>
    </row>
    <row r="7" spans="1:22" ht="25.5">
      <c r="A7" s="696"/>
      <c r="B7" s="698"/>
      <c r="C7" s="714"/>
      <c r="D7" s="451"/>
      <c r="E7" s="444" t="s">
        <v>620</v>
      </c>
      <c r="F7" s="444" t="s">
        <v>621</v>
      </c>
      <c r="G7" s="442"/>
      <c r="H7" s="444" t="s">
        <v>620</v>
      </c>
      <c r="I7" s="444" t="s">
        <v>622</v>
      </c>
      <c r="J7" s="444" t="s">
        <v>623</v>
      </c>
      <c r="K7" s="444" t="s">
        <v>624</v>
      </c>
      <c r="L7" s="438"/>
      <c r="M7" s="433" t="s">
        <v>625</v>
      </c>
      <c r="N7" s="444" t="s">
        <v>623</v>
      </c>
      <c r="O7" s="444" t="s">
        <v>626</v>
      </c>
      <c r="P7" s="444" t="s">
        <v>627</v>
      </c>
      <c r="Q7" s="444" t="s">
        <v>628</v>
      </c>
      <c r="R7" s="444" t="s">
        <v>629</v>
      </c>
      <c r="S7" s="444" t="s">
        <v>630</v>
      </c>
      <c r="T7" s="452" t="s">
        <v>631</v>
      </c>
      <c r="U7" s="444" t="s">
        <v>632</v>
      </c>
      <c r="V7" s="450"/>
    </row>
    <row r="8" spans="1:22">
      <c r="A8" s="453">
        <v>1</v>
      </c>
      <c r="B8" s="417" t="s">
        <v>633</v>
      </c>
      <c r="C8" s="567">
        <f>SUM(C9:C14)</f>
        <v>981831436.64520073</v>
      </c>
      <c r="D8" s="567">
        <f t="shared" ref="D8:U8" si="0">SUM(D9:D14)</f>
        <v>562814148.67250013</v>
      </c>
      <c r="E8" s="567">
        <f t="shared" si="0"/>
        <v>15814359.75</v>
      </c>
      <c r="F8" s="567">
        <f t="shared" si="0"/>
        <v>120109.51869999999</v>
      </c>
      <c r="G8" s="567">
        <f t="shared" si="0"/>
        <v>69186895.974900052</v>
      </c>
      <c r="H8" s="567">
        <f t="shared" si="0"/>
        <v>3034581.7800000003</v>
      </c>
      <c r="I8" s="567">
        <f t="shared" si="0"/>
        <v>2444242.5200000005</v>
      </c>
      <c r="J8" s="567">
        <f t="shared" si="0"/>
        <v>3384861.88</v>
      </c>
      <c r="K8" s="567">
        <f t="shared" si="0"/>
        <v>1855376.0449000001</v>
      </c>
      <c r="L8" s="567">
        <f t="shared" si="0"/>
        <v>349830391.99780011</v>
      </c>
      <c r="M8" s="567">
        <f t="shared" si="0"/>
        <v>11128345.379999999</v>
      </c>
      <c r="N8" s="567">
        <f t="shared" si="0"/>
        <v>395611.56999999995</v>
      </c>
      <c r="O8" s="567">
        <f t="shared" si="0"/>
        <v>6610046.9100000001</v>
      </c>
      <c r="P8" s="567">
        <f t="shared" si="0"/>
        <v>42842882.269999996</v>
      </c>
      <c r="Q8" s="567">
        <f t="shared" si="0"/>
        <v>67257811.610000014</v>
      </c>
      <c r="R8" s="567">
        <f t="shared" si="0"/>
        <v>81106187.252000034</v>
      </c>
      <c r="S8" s="567">
        <f t="shared" si="0"/>
        <v>28054640.335800007</v>
      </c>
      <c r="T8" s="567">
        <f t="shared" si="0"/>
        <v>19260605.689999994</v>
      </c>
      <c r="U8" s="567">
        <f t="shared" si="0"/>
        <v>16392857.520000001</v>
      </c>
    </row>
    <row r="9" spans="1:22">
      <c r="A9" s="412">
        <v>1.1000000000000001</v>
      </c>
      <c r="B9" s="435" t="s">
        <v>634</v>
      </c>
      <c r="C9" s="571"/>
      <c r="D9" s="566"/>
      <c r="E9" s="566"/>
      <c r="F9" s="566"/>
      <c r="G9" s="566"/>
      <c r="H9" s="566"/>
      <c r="I9" s="566"/>
      <c r="J9" s="566"/>
      <c r="K9" s="566"/>
      <c r="L9" s="566"/>
      <c r="M9" s="566"/>
      <c r="N9" s="566"/>
      <c r="O9" s="566"/>
      <c r="P9" s="566"/>
      <c r="Q9" s="566"/>
      <c r="R9" s="566"/>
      <c r="S9" s="566"/>
      <c r="T9" s="566"/>
      <c r="U9" s="566"/>
    </row>
    <row r="10" spans="1:22">
      <c r="A10" s="412">
        <v>1.2</v>
      </c>
      <c r="B10" s="435" t="s">
        <v>635</v>
      </c>
      <c r="C10" s="571"/>
      <c r="D10" s="566"/>
      <c r="E10" s="566"/>
      <c r="F10" s="566"/>
      <c r="G10" s="566"/>
      <c r="H10" s="566"/>
      <c r="I10" s="566"/>
      <c r="J10" s="566"/>
      <c r="K10" s="566"/>
      <c r="L10" s="566"/>
      <c r="M10" s="566"/>
      <c r="N10" s="566"/>
      <c r="O10" s="566"/>
      <c r="P10" s="566"/>
      <c r="Q10" s="566"/>
      <c r="R10" s="566"/>
      <c r="S10" s="566"/>
      <c r="T10" s="566"/>
      <c r="U10" s="566"/>
    </row>
    <row r="11" spans="1:22">
      <c r="A11" s="412">
        <v>1.3</v>
      </c>
      <c r="B11" s="435" t="s">
        <v>636</v>
      </c>
      <c r="C11" s="571"/>
      <c r="D11" s="566"/>
      <c r="E11" s="566"/>
      <c r="F11" s="566"/>
      <c r="G11" s="566"/>
      <c r="H11" s="566"/>
      <c r="I11" s="566"/>
      <c r="J11" s="566"/>
      <c r="K11" s="566"/>
      <c r="L11" s="566"/>
      <c r="M11" s="566"/>
      <c r="N11" s="566"/>
      <c r="O11" s="566"/>
      <c r="P11" s="566"/>
      <c r="Q11" s="566"/>
      <c r="R11" s="566"/>
      <c r="S11" s="566"/>
      <c r="T11" s="566"/>
      <c r="U11" s="566"/>
    </row>
    <row r="12" spans="1:22">
      <c r="A12" s="412">
        <v>1.4</v>
      </c>
      <c r="B12" s="435" t="s">
        <v>637</v>
      </c>
      <c r="C12" s="571">
        <v>10000000</v>
      </c>
      <c r="D12" s="566">
        <v>10000000</v>
      </c>
      <c r="E12" s="566">
        <v>0</v>
      </c>
      <c r="F12" s="566">
        <v>0</v>
      </c>
      <c r="G12" s="566">
        <v>0</v>
      </c>
      <c r="H12" s="566">
        <v>0</v>
      </c>
      <c r="I12" s="566">
        <v>0</v>
      </c>
      <c r="J12" s="566">
        <v>0</v>
      </c>
      <c r="K12" s="566">
        <v>0</v>
      </c>
      <c r="L12" s="566">
        <v>0</v>
      </c>
      <c r="M12" s="566">
        <v>0</v>
      </c>
      <c r="N12" s="566">
        <v>0</v>
      </c>
      <c r="O12" s="566">
        <v>0</v>
      </c>
      <c r="P12" s="566">
        <v>0</v>
      </c>
      <c r="Q12" s="566">
        <v>0</v>
      </c>
      <c r="R12" s="566">
        <v>0</v>
      </c>
      <c r="S12" s="566">
        <v>0</v>
      </c>
      <c r="T12" s="566">
        <v>0</v>
      </c>
      <c r="U12" s="566">
        <v>0</v>
      </c>
    </row>
    <row r="13" spans="1:22">
      <c r="A13" s="412">
        <v>1.5</v>
      </c>
      <c r="B13" s="435" t="s">
        <v>638</v>
      </c>
      <c r="C13" s="571">
        <v>882879441.69740069</v>
      </c>
      <c r="D13" s="566">
        <v>503885189.72530013</v>
      </c>
      <c r="E13" s="566">
        <v>12868936.51</v>
      </c>
      <c r="F13" s="566">
        <v>17738.02529999999</v>
      </c>
      <c r="G13" s="566">
        <v>61130306.130000047</v>
      </c>
      <c r="H13" s="566">
        <v>2755621.62</v>
      </c>
      <c r="I13" s="566">
        <v>2444242.5200000005</v>
      </c>
      <c r="J13" s="566">
        <v>3142126.94</v>
      </c>
      <c r="K13" s="566">
        <v>1855375.5</v>
      </c>
      <c r="L13" s="566">
        <v>317863945.84210014</v>
      </c>
      <c r="M13" s="566">
        <v>9291720.8399999999</v>
      </c>
      <c r="N13" s="566">
        <v>235726.37</v>
      </c>
      <c r="O13" s="566">
        <v>5979878.8700000001</v>
      </c>
      <c r="P13" s="566">
        <v>41834593.309999995</v>
      </c>
      <c r="Q13" s="566">
        <v>57350206.670000009</v>
      </c>
      <c r="R13" s="566">
        <v>80234085.712000027</v>
      </c>
      <c r="S13" s="566">
        <v>18619752.310100004</v>
      </c>
      <c r="T13" s="566">
        <v>19186938.059999995</v>
      </c>
      <c r="U13" s="566">
        <v>16244552.660000002</v>
      </c>
    </row>
    <row r="14" spans="1:22">
      <c r="A14" s="412">
        <v>1.6</v>
      </c>
      <c r="B14" s="435" t="s">
        <v>639</v>
      </c>
      <c r="C14" s="571">
        <v>88951994.94780004</v>
      </c>
      <c r="D14" s="566">
        <v>48928958.947200008</v>
      </c>
      <c r="E14" s="566">
        <v>2945423.24</v>
      </c>
      <c r="F14" s="566">
        <v>102371.49339999999</v>
      </c>
      <c r="G14" s="566">
        <v>8056589.844899999</v>
      </c>
      <c r="H14" s="566">
        <v>278960.16000000003</v>
      </c>
      <c r="I14" s="566">
        <v>0</v>
      </c>
      <c r="J14" s="566">
        <v>242734.94</v>
      </c>
      <c r="K14" s="566">
        <v>0.54489999999999994</v>
      </c>
      <c r="L14" s="566">
        <v>31966446.155699994</v>
      </c>
      <c r="M14" s="566">
        <v>1836624.54</v>
      </c>
      <c r="N14" s="566">
        <v>159885.19999999998</v>
      </c>
      <c r="O14" s="566">
        <v>630168.04</v>
      </c>
      <c r="P14" s="566">
        <v>1008288.9599999998</v>
      </c>
      <c r="Q14" s="566">
        <v>9907604.9399999976</v>
      </c>
      <c r="R14" s="566">
        <v>872101.53999999992</v>
      </c>
      <c r="S14" s="566">
        <v>9434888.025700001</v>
      </c>
      <c r="T14" s="566">
        <v>73667.63</v>
      </c>
      <c r="U14" s="566">
        <v>148304.85999999996</v>
      </c>
    </row>
    <row r="15" spans="1:22">
      <c r="A15" s="453">
        <v>2</v>
      </c>
      <c r="B15" s="417" t="s">
        <v>640</v>
      </c>
      <c r="C15" s="567">
        <f>SUM(C16:C21)</f>
        <v>55083289.259999998</v>
      </c>
      <c r="D15" s="567">
        <f t="shared" ref="D15:U15" si="1">SUM(D16:D21)</f>
        <v>55083289.259999998</v>
      </c>
      <c r="E15" s="567">
        <f t="shared" si="1"/>
        <v>0</v>
      </c>
      <c r="F15" s="567">
        <f t="shared" si="1"/>
        <v>0</v>
      </c>
      <c r="G15" s="567">
        <f t="shared" si="1"/>
        <v>0</v>
      </c>
      <c r="H15" s="567">
        <f t="shared" si="1"/>
        <v>0</v>
      </c>
      <c r="I15" s="567">
        <f t="shared" si="1"/>
        <v>0</v>
      </c>
      <c r="J15" s="567">
        <f t="shared" si="1"/>
        <v>0</v>
      </c>
      <c r="K15" s="567">
        <f t="shared" si="1"/>
        <v>0</v>
      </c>
      <c r="L15" s="567">
        <f t="shared" si="1"/>
        <v>0</v>
      </c>
      <c r="M15" s="567">
        <f t="shared" si="1"/>
        <v>0</v>
      </c>
      <c r="N15" s="567">
        <f t="shared" si="1"/>
        <v>0</v>
      </c>
      <c r="O15" s="567">
        <f t="shared" si="1"/>
        <v>0</v>
      </c>
      <c r="P15" s="567">
        <f t="shared" si="1"/>
        <v>0</v>
      </c>
      <c r="Q15" s="567">
        <f t="shared" si="1"/>
        <v>0</v>
      </c>
      <c r="R15" s="567">
        <f t="shared" si="1"/>
        <v>0</v>
      </c>
      <c r="S15" s="567">
        <f t="shared" si="1"/>
        <v>0</v>
      </c>
      <c r="T15" s="567">
        <f t="shared" si="1"/>
        <v>0</v>
      </c>
      <c r="U15" s="567">
        <f t="shared" si="1"/>
        <v>0</v>
      </c>
    </row>
    <row r="16" spans="1:22">
      <c r="A16" s="412">
        <v>2.1</v>
      </c>
      <c r="B16" s="435" t="s">
        <v>634</v>
      </c>
      <c r="C16" s="571">
        <v>0</v>
      </c>
      <c r="D16" s="566">
        <v>0</v>
      </c>
      <c r="E16" s="566"/>
      <c r="F16" s="566"/>
      <c r="G16" s="566"/>
      <c r="H16" s="566"/>
      <c r="I16" s="566"/>
      <c r="J16" s="566"/>
      <c r="K16" s="566"/>
      <c r="L16" s="566"/>
      <c r="M16" s="566"/>
      <c r="N16" s="566"/>
      <c r="O16" s="566"/>
      <c r="P16" s="566"/>
      <c r="Q16" s="566"/>
      <c r="R16" s="566"/>
      <c r="S16" s="566"/>
      <c r="T16" s="566"/>
      <c r="U16" s="566"/>
    </row>
    <row r="17" spans="1:21">
      <c r="A17" s="412">
        <v>2.2000000000000002</v>
      </c>
      <c r="B17" s="435" t="s">
        <v>635</v>
      </c>
      <c r="C17" s="571">
        <v>36469289.259999998</v>
      </c>
      <c r="D17" s="566">
        <v>36469289.259999998</v>
      </c>
      <c r="E17" s="566"/>
      <c r="F17" s="566"/>
      <c r="G17" s="566"/>
      <c r="H17" s="566"/>
      <c r="I17" s="566"/>
      <c r="J17" s="566"/>
      <c r="K17" s="566"/>
      <c r="L17" s="566"/>
      <c r="M17" s="566"/>
      <c r="N17" s="566"/>
      <c r="O17" s="566"/>
      <c r="P17" s="566"/>
      <c r="Q17" s="566"/>
      <c r="R17" s="566"/>
      <c r="S17" s="566"/>
      <c r="T17" s="566"/>
      <c r="U17" s="566"/>
    </row>
    <row r="18" spans="1:21">
      <c r="A18" s="412">
        <v>2.2999999999999998</v>
      </c>
      <c r="B18" s="435" t="s">
        <v>636</v>
      </c>
      <c r="C18" s="571"/>
      <c r="D18" s="566"/>
      <c r="E18" s="566"/>
      <c r="F18" s="566"/>
      <c r="G18" s="566"/>
      <c r="H18" s="566"/>
      <c r="I18" s="566"/>
      <c r="J18" s="566"/>
      <c r="K18" s="566"/>
      <c r="L18" s="566"/>
      <c r="M18" s="566"/>
      <c r="N18" s="566"/>
      <c r="O18" s="566"/>
      <c r="P18" s="566"/>
      <c r="Q18" s="566"/>
      <c r="R18" s="566"/>
      <c r="S18" s="566"/>
      <c r="T18" s="566"/>
      <c r="U18" s="566"/>
    </row>
    <row r="19" spans="1:21">
      <c r="A19" s="412">
        <v>2.4</v>
      </c>
      <c r="B19" s="435" t="s">
        <v>637</v>
      </c>
      <c r="C19" s="571"/>
      <c r="D19" s="566"/>
      <c r="E19" s="566"/>
      <c r="F19" s="566"/>
      <c r="G19" s="566"/>
      <c r="H19" s="566"/>
      <c r="I19" s="566"/>
      <c r="J19" s="566"/>
      <c r="K19" s="566"/>
      <c r="L19" s="566"/>
      <c r="M19" s="566"/>
      <c r="N19" s="566"/>
      <c r="O19" s="566"/>
      <c r="P19" s="566"/>
      <c r="Q19" s="566"/>
      <c r="R19" s="566"/>
      <c r="S19" s="566"/>
      <c r="T19" s="566"/>
      <c r="U19" s="566"/>
    </row>
    <row r="20" spans="1:21">
      <c r="A20" s="412">
        <v>2.5</v>
      </c>
      <c r="B20" s="435" t="s">
        <v>638</v>
      </c>
      <c r="C20" s="571">
        <v>18614000</v>
      </c>
      <c r="D20" s="566">
        <v>18614000</v>
      </c>
      <c r="E20" s="566">
        <v>0</v>
      </c>
      <c r="F20" s="566">
        <v>0</v>
      </c>
      <c r="G20" s="566">
        <v>0</v>
      </c>
      <c r="H20" s="566">
        <v>0</v>
      </c>
      <c r="I20" s="566">
        <v>0</v>
      </c>
      <c r="J20" s="566">
        <v>0</v>
      </c>
      <c r="K20" s="566">
        <v>0</v>
      </c>
      <c r="L20" s="566">
        <v>0</v>
      </c>
      <c r="M20" s="566">
        <v>0</v>
      </c>
      <c r="N20" s="566">
        <v>0</v>
      </c>
      <c r="O20" s="566">
        <v>0</v>
      </c>
      <c r="P20" s="566">
        <v>0</v>
      </c>
      <c r="Q20" s="566">
        <v>0</v>
      </c>
      <c r="R20" s="566">
        <v>0</v>
      </c>
      <c r="S20" s="566">
        <v>0</v>
      </c>
      <c r="T20" s="566">
        <v>0</v>
      </c>
      <c r="U20" s="566">
        <v>0</v>
      </c>
    </row>
    <row r="21" spans="1:21">
      <c r="A21" s="412">
        <v>2.6</v>
      </c>
      <c r="B21" s="435" t="s">
        <v>639</v>
      </c>
      <c r="C21" s="571"/>
      <c r="D21" s="566"/>
      <c r="E21" s="566"/>
      <c r="F21" s="566"/>
      <c r="G21" s="566"/>
      <c r="H21" s="566"/>
      <c r="I21" s="566"/>
      <c r="J21" s="566"/>
      <c r="K21" s="566"/>
      <c r="L21" s="566"/>
      <c r="M21" s="566"/>
      <c r="N21" s="566"/>
      <c r="O21" s="566"/>
      <c r="P21" s="566"/>
      <c r="Q21" s="566"/>
      <c r="R21" s="566"/>
      <c r="S21" s="566"/>
      <c r="T21" s="566"/>
      <c r="U21" s="566"/>
    </row>
    <row r="22" spans="1:21">
      <c r="A22" s="453">
        <v>3</v>
      </c>
      <c r="B22" s="417" t="s">
        <v>695</v>
      </c>
      <c r="C22" s="567">
        <f>SUM(C23:C28)</f>
        <v>81068979.649900019</v>
      </c>
      <c r="D22" s="566">
        <f t="shared" ref="D22:U22" si="2">SUM(D23:D28)</f>
        <v>51754940.750000007</v>
      </c>
      <c r="E22" s="572">
        <f t="shared" si="2"/>
        <v>0</v>
      </c>
      <c r="F22" s="572"/>
      <c r="G22" s="566">
        <f t="shared" si="2"/>
        <v>240000</v>
      </c>
      <c r="H22" s="572"/>
      <c r="I22" s="572"/>
      <c r="J22" s="572"/>
      <c r="K22" s="572"/>
      <c r="L22" s="566">
        <f t="shared" si="2"/>
        <v>5283498.5</v>
      </c>
      <c r="M22" s="572"/>
      <c r="N22" s="572"/>
      <c r="O22" s="572"/>
      <c r="P22" s="572"/>
      <c r="Q22" s="572"/>
      <c r="R22" s="572"/>
      <c r="S22" s="572"/>
      <c r="T22" s="572"/>
      <c r="U22" s="566">
        <f t="shared" si="2"/>
        <v>0</v>
      </c>
    </row>
    <row r="23" spans="1:21">
      <c r="A23" s="412">
        <v>3.1</v>
      </c>
      <c r="B23" s="435" t="s">
        <v>634</v>
      </c>
      <c r="C23" s="571"/>
      <c r="D23" s="566"/>
      <c r="E23" s="572"/>
      <c r="F23" s="572"/>
      <c r="G23" s="566"/>
      <c r="H23" s="572"/>
      <c r="I23" s="572"/>
      <c r="J23" s="572"/>
      <c r="K23" s="572"/>
      <c r="L23" s="566"/>
      <c r="M23" s="572"/>
      <c r="N23" s="572"/>
      <c r="O23" s="572"/>
      <c r="P23" s="572"/>
      <c r="Q23" s="572"/>
      <c r="R23" s="572"/>
      <c r="S23" s="572"/>
      <c r="T23" s="572"/>
      <c r="U23" s="566"/>
    </row>
    <row r="24" spans="1:21">
      <c r="A24" s="412">
        <v>3.2</v>
      </c>
      <c r="B24" s="435" t="s">
        <v>635</v>
      </c>
      <c r="C24" s="571"/>
      <c r="D24" s="566"/>
      <c r="E24" s="572"/>
      <c r="F24" s="572"/>
      <c r="G24" s="566"/>
      <c r="H24" s="572"/>
      <c r="I24" s="572"/>
      <c r="J24" s="572"/>
      <c r="K24" s="572"/>
      <c r="L24" s="566"/>
      <c r="M24" s="572"/>
      <c r="N24" s="572"/>
      <c r="O24" s="572"/>
      <c r="P24" s="572"/>
      <c r="Q24" s="572"/>
      <c r="R24" s="572"/>
      <c r="S24" s="572"/>
      <c r="T24" s="572"/>
      <c r="U24" s="566"/>
    </row>
    <row r="25" spans="1:21">
      <c r="A25" s="412">
        <v>3.3</v>
      </c>
      <c r="B25" s="435" t="s">
        <v>636</v>
      </c>
      <c r="C25" s="571"/>
      <c r="D25" s="566"/>
      <c r="E25" s="572"/>
      <c r="F25" s="572"/>
      <c r="G25" s="566"/>
      <c r="H25" s="572"/>
      <c r="I25" s="572"/>
      <c r="J25" s="572"/>
      <c r="K25" s="572"/>
      <c r="L25" s="566"/>
      <c r="M25" s="572"/>
      <c r="N25" s="572"/>
      <c r="O25" s="572"/>
      <c r="P25" s="572"/>
      <c r="Q25" s="572"/>
      <c r="R25" s="572"/>
      <c r="S25" s="572"/>
      <c r="T25" s="572"/>
      <c r="U25" s="566"/>
    </row>
    <row r="26" spans="1:21">
      <c r="A26" s="412">
        <v>3.4</v>
      </c>
      <c r="B26" s="435" t="s">
        <v>637</v>
      </c>
      <c r="C26" s="571">
        <v>443878.84000000008</v>
      </c>
      <c r="D26" s="566">
        <v>443878.84000000008</v>
      </c>
      <c r="E26" s="572"/>
      <c r="F26" s="572"/>
      <c r="G26" s="566">
        <v>0</v>
      </c>
      <c r="H26" s="572"/>
      <c r="I26" s="572"/>
      <c r="J26" s="572"/>
      <c r="K26" s="572"/>
      <c r="L26" s="566">
        <v>0</v>
      </c>
      <c r="M26" s="572"/>
      <c r="N26" s="572"/>
      <c r="O26" s="572"/>
      <c r="P26" s="572"/>
      <c r="Q26" s="572"/>
      <c r="R26" s="572"/>
      <c r="S26" s="572"/>
      <c r="T26" s="572"/>
      <c r="U26" s="566">
        <v>0</v>
      </c>
    </row>
    <row r="27" spans="1:21">
      <c r="A27" s="412">
        <v>3.5</v>
      </c>
      <c r="B27" s="435" t="s">
        <v>638</v>
      </c>
      <c r="C27" s="571">
        <v>79108513.49000001</v>
      </c>
      <c r="D27" s="566">
        <v>51310061.910000004</v>
      </c>
      <c r="E27" s="572"/>
      <c r="F27" s="572"/>
      <c r="G27" s="566">
        <v>240000</v>
      </c>
      <c r="H27" s="572"/>
      <c r="I27" s="572"/>
      <c r="J27" s="572"/>
      <c r="K27" s="572"/>
      <c r="L27" s="566">
        <v>5283498.5</v>
      </c>
      <c r="M27" s="572"/>
      <c r="N27" s="572"/>
      <c r="O27" s="572"/>
      <c r="P27" s="572"/>
      <c r="Q27" s="572"/>
      <c r="R27" s="572"/>
      <c r="S27" s="572"/>
      <c r="T27" s="572"/>
      <c r="U27" s="566">
        <v>0</v>
      </c>
    </row>
    <row r="28" spans="1:21">
      <c r="A28" s="412">
        <v>3.6</v>
      </c>
      <c r="B28" s="435" t="s">
        <v>639</v>
      </c>
      <c r="C28" s="571">
        <v>1516587.3198999998</v>
      </c>
      <c r="D28" s="566">
        <v>1000</v>
      </c>
      <c r="E28" s="572"/>
      <c r="F28" s="572"/>
      <c r="G28" s="566">
        <v>0</v>
      </c>
      <c r="H28" s="572"/>
      <c r="I28" s="572"/>
      <c r="J28" s="572"/>
      <c r="K28" s="572"/>
      <c r="L28" s="566">
        <v>0</v>
      </c>
      <c r="M28" s="572"/>
      <c r="N28" s="572"/>
      <c r="O28" s="572"/>
      <c r="P28" s="572"/>
      <c r="Q28" s="572"/>
      <c r="R28" s="572"/>
      <c r="S28" s="572"/>
      <c r="T28" s="572"/>
      <c r="U28" s="566">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heetViews>
  <sheetFormatPr defaultColWidth="9.28515625" defaultRowHeight="12.75"/>
  <cols>
    <col min="1" max="1" width="11.7109375" style="415" bestFit="1" customWidth="1"/>
    <col min="2" max="2" width="90.28515625" style="415" bestFit="1" customWidth="1"/>
    <col min="3" max="3" width="19.7109375" style="415" customWidth="1"/>
    <col min="4" max="4" width="21.140625" style="415" customWidth="1"/>
    <col min="5" max="5" width="17.140625" style="415" customWidth="1"/>
    <col min="6" max="6" width="22.28515625" style="415" customWidth="1"/>
    <col min="7" max="7" width="19.28515625" style="415" customWidth="1"/>
    <col min="8" max="8" width="17.140625" style="415" customWidth="1"/>
    <col min="9" max="14" width="22.28515625" style="415" customWidth="1"/>
    <col min="15" max="15" width="23" style="415" customWidth="1"/>
    <col min="16" max="16" width="21.7109375" style="415" bestFit="1" customWidth="1"/>
    <col min="17" max="19" width="19" style="415" bestFit="1" customWidth="1"/>
    <col min="20" max="20" width="14.7109375" style="415" customWidth="1"/>
    <col min="21" max="21" width="20" style="415" customWidth="1"/>
    <col min="22" max="16384" width="9.28515625" style="415"/>
  </cols>
  <sheetData>
    <row r="1" spans="1:21">
      <c r="A1" s="407" t="s">
        <v>30</v>
      </c>
      <c r="B1" s="415" t="str">
        <f>'1. key ratios '!B1</f>
        <v>JSC CARTU BANK</v>
      </c>
    </row>
    <row r="2" spans="1:21" ht="13.5">
      <c r="A2" s="407" t="s">
        <v>31</v>
      </c>
      <c r="B2" s="371">
        <f>'1. key ratios '!B2</f>
        <v>44469</v>
      </c>
      <c r="C2" s="371"/>
    </row>
    <row r="3" spans="1:21">
      <c r="A3" s="408" t="s">
        <v>642</v>
      </c>
    </row>
    <row r="5" spans="1:21" ht="13.5" customHeight="1">
      <c r="A5" s="720" t="s">
        <v>643</v>
      </c>
      <c r="B5" s="721"/>
      <c r="C5" s="729" t="s">
        <v>644</v>
      </c>
      <c r="D5" s="730"/>
      <c r="E5" s="730"/>
      <c r="F5" s="730"/>
      <c r="G5" s="730"/>
      <c r="H5" s="730"/>
      <c r="I5" s="730"/>
      <c r="J5" s="730"/>
      <c r="K5" s="730"/>
      <c r="L5" s="730"/>
      <c r="M5" s="730"/>
      <c r="N5" s="730"/>
      <c r="O5" s="730"/>
      <c r="P5" s="730"/>
      <c r="Q5" s="730"/>
      <c r="R5" s="730"/>
      <c r="S5" s="730"/>
      <c r="T5" s="731"/>
      <c r="U5" s="450"/>
    </row>
    <row r="6" spans="1:21">
      <c r="A6" s="722"/>
      <c r="B6" s="723"/>
      <c r="C6" s="713" t="s">
        <v>109</v>
      </c>
      <c r="D6" s="726" t="s">
        <v>645</v>
      </c>
      <c r="E6" s="726"/>
      <c r="F6" s="727"/>
      <c r="G6" s="728" t="s">
        <v>646</v>
      </c>
      <c r="H6" s="726"/>
      <c r="I6" s="726"/>
      <c r="J6" s="726"/>
      <c r="K6" s="727"/>
      <c r="L6" s="716" t="s">
        <v>647</v>
      </c>
      <c r="M6" s="717"/>
      <c r="N6" s="717"/>
      <c r="O6" s="717"/>
      <c r="P6" s="717"/>
      <c r="Q6" s="717"/>
      <c r="R6" s="717"/>
      <c r="S6" s="717"/>
      <c r="T6" s="718"/>
      <c r="U6" s="439"/>
    </row>
    <row r="7" spans="1:21">
      <c r="A7" s="724"/>
      <c r="B7" s="725"/>
      <c r="C7" s="714"/>
      <c r="E7" s="433" t="s">
        <v>620</v>
      </c>
      <c r="F7" s="444" t="s">
        <v>621</v>
      </c>
      <c r="H7" s="433" t="s">
        <v>620</v>
      </c>
      <c r="I7" s="444" t="s">
        <v>622</v>
      </c>
      <c r="J7" s="444" t="s">
        <v>623</v>
      </c>
      <c r="K7" s="444" t="s">
        <v>624</v>
      </c>
      <c r="L7" s="454"/>
      <c r="M7" s="433" t="s">
        <v>625</v>
      </c>
      <c r="N7" s="444" t="s">
        <v>623</v>
      </c>
      <c r="O7" s="444" t="s">
        <v>626</v>
      </c>
      <c r="P7" s="444" t="s">
        <v>627</v>
      </c>
      <c r="Q7" s="444" t="s">
        <v>628</v>
      </c>
      <c r="R7" s="444" t="s">
        <v>629</v>
      </c>
      <c r="S7" s="444" t="s">
        <v>630</v>
      </c>
      <c r="T7" s="452" t="s">
        <v>631</v>
      </c>
      <c r="U7" s="450"/>
    </row>
    <row r="8" spans="1:21">
      <c r="A8" s="454">
        <v>1</v>
      </c>
      <c r="B8" s="449" t="s">
        <v>633</v>
      </c>
      <c r="C8" s="573">
        <v>981831436.64520121</v>
      </c>
      <c r="D8" s="566">
        <v>562814148.67250013</v>
      </c>
      <c r="E8" s="566">
        <v>15814359.750000002</v>
      </c>
      <c r="F8" s="566">
        <v>120109.5187</v>
      </c>
      <c r="G8" s="566">
        <v>69186895.974900067</v>
      </c>
      <c r="H8" s="566">
        <v>3034581.7800000003</v>
      </c>
      <c r="I8" s="566">
        <v>2444242.5200000005</v>
      </c>
      <c r="J8" s="566">
        <v>3384861.88</v>
      </c>
      <c r="K8" s="566">
        <v>1855376.0449000001</v>
      </c>
      <c r="L8" s="566">
        <v>349830391.99779987</v>
      </c>
      <c r="M8" s="566">
        <v>11128345.379999997</v>
      </c>
      <c r="N8" s="566">
        <v>395611.57</v>
      </c>
      <c r="O8" s="566">
        <v>6610046.9100000001</v>
      </c>
      <c r="P8" s="566">
        <v>42842882.269999996</v>
      </c>
      <c r="Q8" s="566">
        <v>67257811.609999999</v>
      </c>
      <c r="R8" s="566">
        <v>81106187.252000019</v>
      </c>
      <c r="S8" s="566">
        <v>28054640.335799996</v>
      </c>
      <c r="T8" s="566">
        <v>19260605.689999994</v>
      </c>
    </row>
    <row r="9" spans="1:21">
      <c r="A9" s="435">
        <v>1.1000000000000001</v>
      </c>
      <c r="B9" s="435" t="s">
        <v>648</v>
      </c>
      <c r="C9" s="571">
        <v>951698595.77320075</v>
      </c>
      <c r="D9" s="566">
        <v>532937066.74320012</v>
      </c>
      <c r="E9" s="566">
        <v>15814359.750000002</v>
      </c>
      <c r="F9" s="566">
        <v>0</v>
      </c>
      <c r="G9" s="566">
        <v>69115548.820000067</v>
      </c>
      <c r="H9" s="566">
        <v>3034581.7800000003</v>
      </c>
      <c r="I9" s="566">
        <v>2444242.5200000005</v>
      </c>
      <c r="J9" s="566">
        <v>3380761.88</v>
      </c>
      <c r="K9" s="566">
        <v>1855315.06</v>
      </c>
      <c r="L9" s="566">
        <v>349645980.20999986</v>
      </c>
      <c r="M9" s="566">
        <v>11128345.379999997</v>
      </c>
      <c r="N9" s="566">
        <v>383975.27</v>
      </c>
      <c r="O9" s="566">
        <v>6606039.8700000001</v>
      </c>
      <c r="P9" s="566">
        <v>42839633.43</v>
      </c>
      <c r="Q9" s="566">
        <v>67251985.530000001</v>
      </c>
      <c r="R9" s="566">
        <v>80969932.060000032</v>
      </c>
      <c r="S9" s="566">
        <v>28051901.98</v>
      </c>
      <c r="T9" s="566">
        <v>19260605.689999994</v>
      </c>
    </row>
    <row r="10" spans="1:21">
      <c r="A10" s="455" t="s">
        <v>14</v>
      </c>
      <c r="B10" s="455" t="s">
        <v>649</v>
      </c>
      <c r="C10" s="574">
        <v>901201742.2232008</v>
      </c>
      <c r="D10" s="566">
        <v>491922119.30320001</v>
      </c>
      <c r="E10" s="566">
        <v>15807949.390000002</v>
      </c>
      <c r="F10" s="566">
        <v>0</v>
      </c>
      <c r="G10" s="566">
        <v>69069416.140000075</v>
      </c>
      <c r="H10" s="566">
        <v>3034581.7800000003</v>
      </c>
      <c r="I10" s="566">
        <v>2444242.5200000005</v>
      </c>
      <c r="J10" s="566">
        <v>3380761.88</v>
      </c>
      <c r="K10" s="566">
        <v>1855315.06</v>
      </c>
      <c r="L10" s="566">
        <v>340210206.77999985</v>
      </c>
      <c r="M10" s="566">
        <v>10880998.779999997</v>
      </c>
      <c r="N10" s="566">
        <v>383975.27</v>
      </c>
      <c r="O10" s="566">
        <v>6606039.8700000001</v>
      </c>
      <c r="P10" s="566">
        <v>42839633.43</v>
      </c>
      <c r="Q10" s="566">
        <v>67251985.530000001</v>
      </c>
      <c r="R10" s="566">
        <v>78596157.160000026</v>
      </c>
      <c r="S10" s="566">
        <v>28003281.449999999</v>
      </c>
      <c r="T10" s="566">
        <v>19186938.059999995</v>
      </c>
    </row>
    <row r="11" spans="1:21">
      <c r="A11" s="425" t="s">
        <v>650</v>
      </c>
      <c r="B11" s="425" t="s">
        <v>651</v>
      </c>
      <c r="C11" s="575">
        <v>560878010.09999979</v>
      </c>
      <c r="D11" s="566">
        <v>350804667.46999979</v>
      </c>
      <c r="E11" s="566">
        <v>13642730.870000003</v>
      </c>
      <c r="F11" s="566">
        <v>0</v>
      </c>
      <c r="G11" s="566">
        <v>66786533.570000045</v>
      </c>
      <c r="H11" s="566">
        <v>2833450.0100000002</v>
      </c>
      <c r="I11" s="566">
        <v>2424468.3000000003</v>
      </c>
      <c r="J11" s="566">
        <v>3380761.88</v>
      </c>
      <c r="K11" s="566">
        <v>0</v>
      </c>
      <c r="L11" s="566">
        <v>143286809.05999991</v>
      </c>
      <c r="M11" s="566">
        <v>10149291.509999998</v>
      </c>
      <c r="N11" s="566">
        <v>383975.27</v>
      </c>
      <c r="O11" s="566">
        <v>1391643.3000000003</v>
      </c>
      <c r="P11" s="566">
        <v>24010751.769999996</v>
      </c>
      <c r="Q11" s="566">
        <v>16862777.659999993</v>
      </c>
      <c r="R11" s="566">
        <v>40095821.999999993</v>
      </c>
      <c r="S11" s="566">
        <v>7973891.6900000013</v>
      </c>
      <c r="T11" s="566">
        <v>19186938.059999995</v>
      </c>
    </row>
    <row r="12" spans="1:21">
      <c r="A12" s="425" t="s">
        <v>652</v>
      </c>
      <c r="B12" s="425" t="s">
        <v>653</v>
      </c>
      <c r="C12" s="575">
        <v>85934999.900000021</v>
      </c>
      <c r="D12" s="566">
        <v>33337539.989999995</v>
      </c>
      <c r="E12" s="566">
        <v>0</v>
      </c>
      <c r="F12" s="566">
        <v>0</v>
      </c>
      <c r="G12" s="566">
        <v>196132.51</v>
      </c>
      <c r="H12" s="566">
        <v>196132.51</v>
      </c>
      <c r="I12" s="566">
        <v>0</v>
      </c>
      <c r="J12" s="566">
        <v>0</v>
      </c>
      <c r="K12" s="566">
        <v>0</v>
      </c>
      <c r="L12" s="566">
        <v>52401327.400000006</v>
      </c>
      <c r="M12" s="566">
        <v>731707.27</v>
      </c>
      <c r="N12" s="566">
        <v>0</v>
      </c>
      <c r="O12" s="566">
        <v>0</v>
      </c>
      <c r="P12" s="566">
        <v>14148505.919999998</v>
      </c>
      <c r="Q12" s="566">
        <v>15374866.710000001</v>
      </c>
      <c r="R12" s="566">
        <v>22050401.869999994</v>
      </c>
      <c r="S12" s="566">
        <v>0</v>
      </c>
      <c r="T12" s="566">
        <v>0</v>
      </c>
    </row>
    <row r="13" spans="1:21">
      <c r="A13" s="425" t="s">
        <v>654</v>
      </c>
      <c r="B13" s="425" t="s">
        <v>655</v>
      </c>
      <c r="C13" s="575">
        <v>67539001.109999985</v>
      </c>
      <c r="D13" s="566">
        <v>29298018.300000001</v>
      </c>
      <c r="E13" s="566">
        <v>0</v>
      </c>
      <c r="F13" s="566">
        <v>0</v>
      </c>
      <c r="G13" s="566">
        <v>157674.12</v>
      </c>
      <c r="H13" s="566">
        <v>0</v>
      </c>
      <c r="I13" s="566">
        <v>0</v>
      </c>
      <c r="J13" s="566">
        <v>0</v>
      </c>
      <c r="K13" s="566">
        <v>0</v>
      </c>
      <c r="L13" s="566">
        <v>38083308.689999998</v>
      </c>
      <c r="M13" s="566">
        <v>0</v>
      </c>
      <c r="N13" s="566">
        <v>0</v>
      </c>
      <c r="O13" s="566">
        <v>0</v>
      </c>
      <c r="P13" s="566">
        <v>1909429.1600000001</v>
      </c>
      <c r="Q13" s="566">
        <v>5327414.29</v>
      </c>
      <c r="R13" s="566">
        <v>499648</v>
      </c>
      <c r="S13" s="566">
        <v>5184926.07</v>
      </c>
      <c r="T13" s="566">
        <v>0</v>
      </c>
    </row>
    <row r="14" spans="1:21">
      <c r="A14" s="425" t="s">
        <v>656</v>
      </c>
      <c r="B14" s="425" t="s">
        <v>657</v>
      </c>
      <c r="C14" s="575">
        <v>186849731.11319998</v>
      </c>
      <c r="D14" s="566">
        <v>78481893.543200031</v>
      </c>
      <c r="E14" s="566">
        <v>2165218.52</v>
      </c>
      <c r="F14" s="566">
        <v>0</v>
      </c>
      <c r="G14" s="566">
        <v>1929075.9400000002</v>
      </c>
      <c r="H14" s="566">
        <v>4999.26</v>
      </c>
      <c r="I14" s="566">
        <v>19774.22</v>
      </c>
      <c r="J14" s="566">
        <v>0</v>
      </c>
      <c r="K14" s="566">
        <v>1855315.06</v>
      </c>
      <c r="L14" s="566">
        <v>106438761.63000004</v>
      </c>
      <c r="M14" s="566">
        <v>0</v>
      </c>
      <c r="N14" s="566">
        <v>0</v>
      </c>
      <c r="O14" s="566">
        <v>5214396.5699999994</v>
      </c>
      <c r="P14" s="566">
        <v>2770946.58</v>
      </c>
      <c r="Q14" s="566">
        <v>29686926.870000005</v>
      </c>
      <c r="R14" s="566">
        <v>15950285.290000001</v>
      </c>
      <c r="S14" s="566">
        <v>14844463.689999999</v>
      </c>
      <c r="T14" s="566">
        <v>0</v>
      </c>
    </row>
    <row r="15" spans="1:21">
      <c r="A15" s="426">
        <v>1.2</v>
      </c>
      <c r="B15" s="426" t="s">
        <v>658</v>
      </c>
      <c r="C15" s="571">
        <v>165861903.764548</v>
      </c>
      <c r="D15" s="566">
        <v>10641743.139463997</v>
      </c>
      <c r="E15" s="566">
        <v>316287.19522200007</v>
      </c>
      <c r="F15" s="566">
        <v>0</v>
      </c>
      <c r="G15" s="566">
        <v>6911554.8868909944</v>
      </c>
      <c r="H15" s="566">
        <v>303458.18022200005</v>
      </c>
      <c r="I15" s="566">
        <v>244424.25083300003</v>
      </c>
      <c r="J15" s="566">
        <v>338076.18918700004</v>
      </c>
      <c r="K15" s="566">
        <v>185531.50599999999</v>
      </c>
      <c r="L15" s="566">
        <v>148308605.73819306</v>
      </c>
      <c r="M15" s="566">
        <v>3371313.2096220003</v>
      </c>
      <c r="N15" s="566">
        <v>116145.94770400001</v>
      </c>
      <c r="O15" s="566">
        <v>1981811.9591949997</v>
      </c>
      <c r="P15" s="566">
        <v>13160575.287219997</v>
      </c>
      <c r="Q15" s="566">
        <v>28851449.656865995</v>
      </c>
      <c r="R15" s="566">
        <v>36296533.647799991</v>
      </c>
      <c r="S15" s="566">
        <v>13408634.759858994</v>
      </c>
      <c r="T15" s="566">
        <v>9485385.4607139993</v>
      </c>
    </row>
    <row r="16" spans="1:21">
      <c r="A16" s="435">
        <v>1.3</v>
      </c>
      <c r="B16" s="426" t="s">
        <v>706</v>
      </c>
      <c r="C16" s="576"/>
      <c r="D16" s="576"/>
      <c r="E16" s="576"/>
      <c r="F16" s="576"/>
      <c r="G16" s="576"/>
      <c r="H16" s="576"/>
      <c r="I16" s="576"/>
      <c r="J16" s="576"/>
      <c r="K16" s="576"/>
      <c r="L16" s="576"/>
      <c r="M16" s="576"/>
      <c r="N16" s="576"/>
      <c r="O16" s="576"/>
      <c r="P16" s="576"/>
      <c r="Q16" s="576"/>
      <c r="R16" s="576"/>
      <c r="S16" s="576"/>
      <c r="T16" s="576"/>
    </row>
    <row r="17" spans="1:20">
      <c r="A17" s="429" t="s">
        <v>659</v>
      </c>
      <c r="B17" s="427" t="s">
        <v>660</v>
      </c>
      <c r="C17" s="577">
        <v>890974128.63314295</v>
      </c>
      <c r="D17" s="566">
        <v>499008768.54226571</v>
      </c>
      <c r="E17" s="566">
        <v>15649550.28347527</v>
      </c>
      <c r="F17" s="566">
        <v>0</v>
      </c>
      <c r="G17" s="566">
        <v>66963499.951442786</v>
      </c>
      <c r="H17" s="566">
        <v>3034581.7800000003</v>
      </c>
      <c r="I17" s="566">
        <v>2444242.5200000005</v>
      </c>
      <c r="J17" s="566">
        <v>3084028.0618765824</v>
      </c>
      <c r="K17" s="566">
        <v>9.5661560590995526E-3</v>
      </c>
      <c r="L17" s="566">
        <v>325001860.13943315</v>
      </c>
      <c r="M17" s="566">
        <v>11128345.379999997</v>
      </c>
      <c r="N17" s="566">
        <v>383975.27</v>
      </c>
      <c r="O17" s="566">
        <v>6585641.2400000002</v>
      </c>
      <c r="P17" s="566">
        <v>42839633.43</v>
      </c>
      <c r="Q17" s="566">
        <v>59217651.255852908</v>
      </c>
      <c r="R17" s="566">
        <v>78100223.808163822</v>
      </c>
      <c r="S17" s="566">
        <v>22878956.016461849</v>
      </c>
      <c r="T17" s="566">
        <v>19260605.689999994</v>
      </c>
    </row>
    <row r="18" spans="1:20">
      <c r="A18" s="428" t="s">
        <v>661</v>
      </c>
      <c r="B18" s="428" t="s">
        <v>662</v>
      </c>
      <c r="C18" s="578">
        <v>774810499.15953684</v>
      </c>
      <c r="D18" s="566">
        <v>409895364.4498865</v>
      </c>
      <c r="E18" s="566">
        <v>14187653.325049555</v>
      </c>
      <c r="F18" s="566">
        <v>0</v>
      </c>
      <c r="G18" s="566">
        <v>66610611.557589956</v>
      </c>
      <c r="H18" s="566">
        <v>3034581.7800000003</v>
      </c>
      <c r="I18" s="566">
        <v>2444242.5200000005</v>
      </c>
      <c r="J18" s="566">
        <v>3084028.0618765824</v>
      </c>
      <c r="K18" s="566">
        <v>9.5661560590995526E-3</v>
      </c>
      <c r="L18" s="566">
        <v>298304523.15205884</v>
      </c>
      <c r="M18" s="566">
        <v>10880998.779999997</v>
      </c>
      <c r="N18" s="566">
        <v>383975.27</v>
      </c>
      <c r="O18" s="566">
        <v>6585641.2400000002</v>
      </c>
      <c r="P18" s="566">
        <v>42187606.06314858</v>
      </c>
      <c r="Q18" s="566">
        <v>54959839.155678846</v>
      </c>
      <c r="R18" s="566">
        <v>67355736.846362919</v>
      </c>
      <c r="S18" s="566">
        <v>20796999.213661846</v>
      </c>
      <c r="T18" s="566">
        <v>19186938.059999995</v>
      </c>
    </row>
    <row r="19" spans="1:20">
      <c r="A19" s="429" t="s">
        <v>663</v>
      </c>
      <c r="B19" s="429" t="s">
        <v>664</v>
      </c>
      <c r="C19" s="579">
        <v>1251914310.427211</v>
      </c>
      <c r="D19" s="566">
        <v>846239896.76664209</v>
      </c>
      <c r="E19" s="566">
        <v>23936042.382749978</v>
      </c>
      <c r="F19" s="566">
        <v>0</v>
      </c>
      <c r="G19" s="566">
        <v>113740254.50593543</v>
      </c>
      <c r="H19" s="566">
        <v>6922241.8072333531</v>
      </c>
      <c r="I19" s="566">
        <v>1151844.5065643063</v>
      </c>
      <c r="J19" s="566">
        <v>11955100.482033364</v>
      </c>
      <c r="K19" s="566">
        <v>0</v>
      </c>
      <c r="L19" s="566">
        <v>291934159.15463525</v>
      </c>
      <c r="M19" s="566">
        <v>22621697.051842701</v>
      </c>
      <c r="N19" s="566">
        <v>491426.40060173685</v>
      </c>
      <c r="O19" s="566">
        <v>8315504.3365588468</v>
      </c>
      <c r="P19" s="566">
        <v>44919312.057242587</v>
      </c>
      <c r="Q19" s="566">
        <v>26608495.297677018</v>
      </c>
      <c r="R19" s="566">
        <v>62474516.745632388</v>
      </c>
      <c r="S19" s="566">
        <v>12531729.866288748</v>
      </c>
      <c r="T19" s="566">
        <v>24179103.710000008</v>
      </c>
    </row>
    <row r="20" spans="1:20">
      <c r="A20" s="428" t="s">
        <v>665</v>
      </c>
      <c r="B20" s="428" t="s">
        <v>662</v>
      </c>
      <c r="C20" s="578">
        <v>841184026.07134748</v>
      </c>
      <c r="D20" s="566">
        <v>502059649.78078246</v>
      </c>
      <c r="E20" s="566">
        <v>21177904.007225171</v>
      </c>
      <c r="F20" s="566">
        <v>0</v>
      </c>
      <c r="G20" s="566">
        <v>79604928.113108382</v>
      </c>
      <c r="H20" s="566">
        <v>6631909.4364701994</v>
      </c>
      <c r="I20" s="566">
        <v>448008.96445215365</v>
      </c>
      <c r="J20" s="566">
        <v>11250798.793445416</v>
      </c>
      <c r="K20" s="566">
        <v>0</v>
      </c>
      <c r="L20" s="566">
        <v>259519448.17745501</v>
      </c>
      <c r="M20" s="566">
        <v>20574621.598673243</v>
      </c>
      <c r="N20" s="566">
        <v>491426.40060173685</v>
      </c>
      <c r="O20" s="566">
        <v>8150394.7943745963</v>
      </c>
      <c r="P20" s="566">
        <v>42369776.76289089</v>
      </c>
      <c r="Q20" s="566">
        <v>21559578.168823723</v>
      </c>
      <c r="R20" s="566">
        <v>49931735.26214613</v>
      </c>
      <c r="S20" s="566">
        <v>10195597.790623844</v>
      </c>
      <c r="T20" s="566">
        <v>23798403.940000005</v>
      </c>
    </row>
    <row r="21" spans="1:20">
      <c r="A21" s="430">
        <v>1.4</v>
      </c>
      <c r="B21" s="431" t="s">
        <v>666</v>
      </c>
      <c r="C21" s="580">
        <v>13379525.204652002</v>
      </c>
      <c r="D21" s="566">
        <v>7290324.459999999</v>
      </c>
      <c r="E21" s="566">
        <v>0</v>
      </c>
      <c r="F21" s="566">
        <v>0</v>
      </c>
      <c r="G21" s="566">
        <v>2951096.3410519999</v>
      </c>
      <c r="H21" s="566">
        <v>0</v>
      </c>
      <c r="I21" s="566">
        <v>223810.75</v>
      </c>
      <c r="J21" s="566">
        <v>0</v>
      </c>
      <c r="K21" s="566">
        <v>927657.52999999991</v>
      </c>
      <c r="L21" s="566">
        <v>3138104.4036000003</v>
      </c>
      <c r="M21" s="566">
        <v>0</v>
      </c>
      <c r="N21" s="566">
        <v>0</v>
      </c>
      <c r="O21" s="566">
        <v>444182.03500000003</v>
      </c>
      <c r="P21" s="566">
        <v>0</v>
      </c>
      <c r="Q21" s="566">
        <v>0</v>
      </c>
      <c r="R21" s="566">
        <v>988950.16359999985</v>
      </c>
      <c r="S21" s="566">
        <v>1560366.6</v>
      </c>
      <c r="T21" s="566">
        <v>0</v>
      </c>
    </row>
    <row r="22" spans="1:20">
      <c r="A22" s="430">
        <v>1.5</v>
      </c>
      <c r="B22" s="431" t="s">
        <v>667</v>
      </c>
      <c r="C22" s="580">
        <v>0</v>
      </c>
      <c r="D22" s="566">
        <v>0</v>
      </c>
      <c r="E22" s="566">
        <v>0</v>
      </c>
      <c r="F22" s="566">
        <v>0</v>
      </c>
      <c r="G22" s="566">
        <v>0</v>
      </c>
      <c r="H22" s="566">
        <v>0</v>
      </c>
      <c r="I22" s="566">
        <v>0</v>
      </c>
      <c r="J22" s="566">
        <v>0</v>
      </c>
      <c r="K22" s="566">
        <v>0</v>
      </c>
      <c r="L22" s="566">
        <v>0</v>
      </c>
      <c r="M22" s="566">
        <v>0</v>
      </c>
      <c r="N22" s="566">
        <v>0</v>
      </c>
      <c r="O22" s="566">
        <v>0</v>
      </c>
      <c r="P22" s="566">
        <v>0</v>
      </c>
      <c r="Q22" s="566">
        <v>0</v>
      </c>
      <c r="R22" s="566">
        <v>0</v>
      </c>
      <c r="S22" s="566">
        <v>0</v>
      </c>
      <c r="T22" s="566">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G16" workbookViewId="0"/>
  </sheetViews>
  <sheetFormatPr defaultColWidth="9.28515625" defaultRowHeight="12.75"/>
  <cols>
    <col min="1" max="1" width="11.7109375" style="415" bestFit="1" customWidth="1"/>
    <col min="2" max="2" width="93.42578125" style="415" customWidth="1"/>
    <col min="3" max="3" width="14.7109375" style="415" customWidth="1"/>
    <col min="4" max="5" width="11.42578125" style="415" customWidth="1"/>
    <col min="6" max="7" width="11.42578125" style="450" customWidth="1"/>
    <col min="8" max="9" width="11.42578125" style="415" customWidth="1"/>
    <col min="10" max="14" width="11.42578125" style="450" customWidth="1"/>
    <col min="15" max="15" width="18.7109375" style="415" bestFit="1" customWidth="1"/>
    <col min="16" max="16384" width="9.28515625" style="415"/>
  </cols>
  <sheetData>
    <row r="1" spans="1:15">
      <c r="A1" s="407" t="s">
        <v>30</v>
      </c>
      <c r="B1" s="415" t="str">
        <f>'1. key ratios '!B1</f>
        <v>JSC CARTU BANK</v>
      </c>
      <c r="F1" s="415"/>
      <c r="G1" s="415"/>
      <c r="J1" s="415"/>
      <c r="K1" s="415"/>
      <c r="L1" s="415"/>
      <c r="M1" s="415"/>
      <c r="N1" s="415"/>
    </row>
    <row r="2" spans="1:15" ht="13.5">
      <c r="A2" s="407" t="s">
        <v>31</v>
      </c>
      <c r="B2" s="371">
        <f>'1. key ratios '!B2</f>
        <v>44469</v>
      </c>
      <c r="F2" s="415"/>
      <c r="G2" s="415"/>
      <c r="J2" s="415"/>
      <c r="K2" s="415"/>
      <c r="L2" s="415"/>
      <c r="M2" s="415"/>
      <c r="N2" s="415"/>
    </row>
    <row r="3" spans="1:15">
      <c r="A3" s="408" t="s">
        <v>668</v>
      </c>
      <c r="F3" s="415"/>
      <c r="G3" s="415"/>
      <c r="J3" s="415"/>
      <c r="K3" s="415"/>
      <c r="L3" s="415"/>
      <c r="M3" s="415"/>
      <c r="N3" s="415"/>
    </row>
    <row r="4" spans="1:15">
      <c r="F4" s="415"/>
      <c r="G4" s="415"/>
      <c r="J4" s="415"/>
      <c r="K4" s="415"/>
      <c r="L4" s="415"/>
      <c r="M4" s="415"/>
      <c r="N4" s="415"/>
    </row>
    <row r="5" spans="1:15" ht="46.5" customHeight="1">
      <c r="A5" s="687" t="s">
        <v>694</v>
      </c>
      <c r="B5" s="688"/>
      <c r="C5" s="732" t="s">
        <v>669</v>
      </c>
      <c r="D5" s="733"/>
      <c r="E5" s="733"/>
      <c r="F5" s="733"/>
      <c r="G5" s="733"/>
      <c r="H5" s="734"/>
      <c r="I5" s="732" t="s">
        <v>670</v>
      </c>
      <c r="J5" s="735"/>
      <c r="K5" s="735"/>
      <c r="L5" s="735"/>
      <c r="M5" s="735"/>
      <c r="N5" s="736"/>
      <c r="O5" s="737" t="s">
        <v>671</v>
      </c>
    </row>
    <row r="6" spans="1:15" ht="75" customHeight="1">
      <c r="A6" s="691"/>
      <c r="B6" s="692"/>
      <c r="C6" s="432"/>
      <c r="D6" s="433" t="s">
        <v>672</v>
      </c>
      <c r="E6" s="433" t="s">
        <v>673</v>
      </c>
      <c r="F6" s="433" t="s">
        <v>674</v>
      </c>
      <c r="G6" s="433" t="s">
        <v>675</v>
      </c>
      <c r="H6" s="433" t="s">
        <v>676</v>
      </c>
      <c r="I6" s="438"/>
      <c r="J6" s="433" t="s">
        <v>672</v>
      </c>
      <c r="K6" s="433" t="s">
        <v>673</v>
      </c>
      <c r="L6" s="433" t="s">
        <v>674</v>
      </c>
      <c r="M6" s="433" t="s">
        <v>675</v>
      </c>
      <c r="N6" s="433" t="s">
        <v>676</v>
      </c>
      <c r="O6" s="738"/>
    </row>
    <row r="7" spans="1:15">
      <c r="A7" s="412">
        <v>1</v>
      </c>
      <c r="B7" s="416" t="s">
        <v>697</v>
      </c>
      <c r="C7" s="581">
        <v>33536559.539999999</v>
      </c>
      <c r="D7" s="566">
        <v>33175488.169999998</v>
      </c>
      <c r="E7" s="566">
        <v>19501.22</v>
      </c>
      <c r="F7" s="582">
        <v>338302.55999999994</v>
      </c>
      <c r="G7" s="582">
        <v>0</v>
      </c>
      <c r="H7" s="566">
        <v>3267.59</v>
      </c>
      <c r="I7" s="566">
        <v>770218.24199699995</v>
      </c>
      <c r="J7" s="582">
        <v>663509.76317499985</v>
      </c>
      <c r="K7" s="582">
        <v>1950.1219999999998</v>
      </c>
      <c r="L7" s="582">
        <v>101490.76682199999</v>
      </c>
      <c r="M7" s="582">
        <v>0</v>
      </c>
      <c r="N7" s="582">
        <v>3267.59</v>
      </c>
      <c r="O7" s="566">
        <v>0</v>
      </c>
    </row>
    <row r="8" spans="1:15">
      <c r="A8" s="412">
        <v>2</v>
      </c>
      <c r="B8" s="416" t="s">
        <v>567</v>
      </c>
      <c r="C8" s="581">
        <v>14137846.277299996</v>
      </c>
      <c r="D8" s="566">
        <v>13625304.779599998</v>
      </c>
      <c r="E8" s="566">
        <v>108883.24490000001</v>
      </c>
      <c r="F8" s="582">
        <v>403658.25280000007</v>
      </c>
      <c r="G8" s="582">
        <v>0</v>
      </c>
      <c r="H8" s="566">
        <v>0</v>
      </c>
      <c r="I8" s="566">
        <v>404491.89420700003</v>
      </c>
      <c r="J8" s="582">
        <v>272506.09603400005</v>
      </c>
      <c r="K8" s="582">
        <v>10888.324102</v>
      </c>
      <c r="L8" s="582">
        <v>121097.474071</v>
      </c>
      <c r="M8" s="582">
        <v>0</v>
      </c>
      <c r="N8" s="582">
        <v>0</v>
      </c>
      <c r="O8" s="566">
        <v>0</v>
      </c>
    </row>
    <row r="9" spans="1:15">
      <c r="A9" s="412">
        <v>3</v>
      </c>
      <c r="B9" s="416" t="s">
        <v>568</v>
      </c>
      <c r="C9" s="581">
        <v>0</v>
      </c>
      <c r="D9" s="566">
        <v>0</v>
      </c>
      <c r="E9" s="566">
        <v>0</v>
      </c>
      <c r="F9" s="583">
        <v>0</v>
      </c>
      <c r="G9" s="583">
        <v>0</v>
      </c>
      <c r="H9" s="566">
        <v>0</v>
      </c>
      <c r="I9" s="566">
        <v>0</v>
      </c>
      <c r="J9" s="583">
        <v>0</v>
      </c>
      <c r="K9" s="583">
        <v>0</v>
      </c>
      <c r="L9" s="583">
        <v>0</v>
      </c>
      <c r="M9" s="583">
        <v>0</v>
      </c>
      <c r="N9" s="583">
        <v>0</v>
      </c>
      <c r="O9" s="566">
        <v>0</v>
      </c>
    </row>
    <row r="10" spans="1:15">
      <c r="A10" s="412">
        <v>4</v>
      </c>
      <c r="B10" s="416" t="s">
        <v>698</v>
      </c>
      <c r="C10" s="581">
        <v>101265508.65999997</v>
      </c>
      <c r="D10" s="566">
        <v>42313358.979999997</v>
      </c>
      <c r="E10" s="566">
        <v>993633.21</v>
      </c>
      <c r="F10" s="583">
        <v>38760975.209999993</v>
      </c>
      <c r="G10" s="583">
        <v>19197541.260000002</v>
      </c>
      <c r="H10" s="566">
        <v>0</v>
      </c>
      <c r="I10" s="566">
        <v>22172693.686192013</v>
      </c>
      <c r="J10" s="583">
        <v>846267.17926699994</v>
      </c>
      <c r="K10" s="583">
        <v>99363.320816000007</v>
      </c>
      <c r="L10" s="583">
        <v>11628292.557906998</v>
      </c>
      <c r="M10" s="583">
        <v>9598770.6282020006</v>
      </c>
      <c r="N10" s="583">
        <v>0</v>
      </c>
      <c r="O10" s="566">
        <v>0</v>
      </c>
    </row>
    <row r="11" spans="1:15">
      <c r="A11" s="412">
        <v>5</v>
      </c>
      <c r="B11" s="416" t="s">
        <v>569</v>
      </c>
      <c r="C11" s="581">
        <v>76819738.620000035</v>
      </c>
      <c r="D11" s="566">
        <v>43673677.890000001</v>
      </c>
      <c r="E11" s="566">
        <v>367796.76</v>
      </c>
      <c r="F11" s="583">
        <v>18267813.579999998</v>
      </c>
      <c r="G11" s="583">
        <v>14467887.909999998</v>
      </c>
      <c r="H11" s="566">
        <v>42562.48</v>
      </c>
      <c r="I11" s="566">
        <v>13667103.747337</v>
      </c>
      <c r="J11" s="583">
        <v>873473.55822700006</v>
      </c>
      <c r="K11" s="583">
        <v>36779.676366</v>
      </c>
      <c r="L11" s="583">
        <v>5480344.0724979993</v>
      </c>
      <c r="M11" s="583">
        <v>7233943.9565939987</v>
      </c>
      <c r="N11" s="583">
        <v>42562.483652000003</v>
      </c>
      <c r="O11" s="566">
        <v>0</v>
      </c>
    </row>
    <row r="12" spans="1:15">
      <c r="A12" s="412">
        <v>6</v>
      </c>
      <c r="B12" s="416" t="s">
        <v>570</v>
      </c>
      <c r="C12" s="581">
        <v>47571924.05439999</v>
      </c>
      <c r="D12" s="566">
        <v>40394752.134399988</v>
      </c>
      <c r="E12" s="566">
        <v>0</v>
      </c>
      <c r="F12" s="583">
        <v>2889443.27</v>
      </c>
      <c r="G12" s="583">
        <v>3052661.2499999995</v>
      </c>
      <c r="H12" s="566">
        <v>1235067.3999999999</v>
      </c>
      <c r="I12" s="566">
        <v>4436126.0462839985</v>
      </c>
      <c r="J12" s="583">
        <v>807895.04267999972</v>
      </c>
      <c r="K12" s="583">
        <v>0</v>
      </c>
      <c r="L12" s="583">
        <v>866832.98216199991</v>
      </c>
      <c r="M12" s="583">
        <v>1526330.6214420001</v>
      </c>
      <c r="N12" s="583">
        <v>1235067.3999999999</v>
      </c>
      <c r="O12" s="566">
        <v>0</v>
      </c>
    </row>
    <row r="13" spans="1:15">
      <c r="A13" s="412">
        <v>7</v>
      </c>
      <c r="B13" s="416" t="s">
        <v>571</v>
      </c>
      <c r="C13" s="581">
        <v>13132469.810000002</v>
      </c>
      <c r="D13" s="566">
        <v>3520788.83</v>
      </c>
      <c r="E13" s="566">
        <v>2531328.8400000003</v>
      </c>
      <c r="F13" s="583">
        <v>6373758.3699999982</v>
      </c>
      <c r="G13" s="583">
        <v>706593.77</v>
      </c>
      <c r="H13" s="566">
        <v>0</v>
      </c>
      <c r="I13" s="566">
        <v>2588973.0516199996</v>
      </c>
      <c r="J13" s="583">
        <v>70415.776513000019</v>
      </c>
      <c r="K13" s="583">
        <v>253132.88359600003</v>
      </c>
      <c r="L13" s="583">
        <v>1912127.5056330008</v>
      </c>
      <c r="M13" s="583">
        <v>353296.885878</v>
      </c>
      <c r="N13" s="583">
        <v>0</v>
      </c>
      <c r="O13" s="566">
        <v>0</v>
      </c>
    </row>
    <row r="14" spans="1:15">
      <c r="A14" s="412">
        <v>8</v>
      </c>
      <c r="B14" s="416" t="s">
        <v>572</v>
      </c>
      <c r="C14" s="581">
        <v>34392534.680100009</v>
      </c>
      <c r="D14" s="566">
        <v>15294697.57</v>
      </c>
      <c r="E14" s="566">
        <v>1394869.3800000001</v>
      </c>
      <c r="F14" s="583">
        <v>3191987.63</v>
      </c>
      <c r="G14" s="583">
        <v>14510980.100099999</v>
      </c>
      <c r="H14" s="566">
        <v>0</v>
      </c>
      <c r="I14" s="566">
        <v>8658467.2289950009</v>
      </c>
      <c r="J14" s="583">
        <v>305893.95122500003</v>
      </c>
      <c r="K14" s="583">
        <v>139486.93891899998</v>
      </c>
      <c r="L14" s="583">
        <v>957596.28977700009</v>
      </c>
      <c r="M14" s="583">
        <v>7255490.0490739997</v>
      </c>
      <c r="N14" s="583">
        <v>0</v>
      </c>
      <c r="O14" s="566">
        <v>0</v>
      </c>
    </row>
    <row r="15" spans="1:15">
      <c r="A15" s="412">
        <v>9</v>
      </c>
      <c r="B15" s="416" t="s">
        <v>573</v>
      </c>
      <c r="C15" s="581">
        <v>160011946.56389987</v>
      </c>
      <c r="D15" s="566">
        <v>74844615.900000021</v>
      </c>
      <c r="E15" s="566">
        <v>7960915.7700000005</v>
      </c>
      <c r="F15" s="583">
        <v>20297283.133900002</v>
      </c>
      <c r="G15" s="583">
        <v>50900442.980000004</v>
      </c>
      <c r="H15" s="566">
        <v>6008688.7800000003</v>
      </c>
      <c r="I15" s="566">
        <v>39841079.109761007</v>
      </c>
      <c r="J15" s="583">
        <v>1496892.3177040007</v>
      </c>
      <c r="K15" s="583">
        <v>796091.57736500003</v>
      </c>
      <c r="L15" s="583">
        <v>6089184.9425880006</v>
      </c>
      <c r="M15" s="583">
        <v>25450221.494104002</v>
      </c>
      <c r="N15" s="583">
        <v>6008688.7779999999</v>
      </c>
      <c r="O15" s="566">
        <v>0</v>
      </c>
    </row>
    <row r="16" spans="1:15">
      <c r="A16" s="412">
        <v>10</v>
      </c>
      <c r="B16" s="416" t="s">
        <v>574</v>
      </c>
      <c r="C16" s="581">
        <v>1768587.6499999997</v>
      </c>
      <c r="D16" s="566">
        <v>1680902.3099999998</v>
      </c>
      <c r="E16" s="566">
        <v>87685.34</v>
      </c>
      <c r="F16" s="583">
        <v>0</v>
      </c>
      <c r="G16" s="583">
        <v>0</v>
      </c>
      <c r="H16" s="566">
        <v>0</v>
      </c>
      <c r="I16" s="566">
        <v>42386.581354999995</v>
      </c>
      <c r="J16" s="583">
        <v>33618.046253</v>
      </c>
      <c r="K16" s="583">
        <v>8768.5351019999998</v>
      </c>
      <c r="L16" s="583">
        <v>0</v>
      </c>
      <c r="M16" s="583">
        <v>0</v>
      </c>
      <c r="N16" s="583">
        <v>0</v>
      </c>
      <c r="O16" s="566">
        <v>0</v>
      </c>
    </row>
    <row r="17" spans="1:15">
      <c r="A17" s="412">
        <v>11</v>
      </c>
      <c r="B17" s="416" t="s">
        <v>575</v>
      </c>
      <c r="C17" s="581">
        <v>382421.31</v>
      </c>
      <c r="D17" s="566">
        <v>382421.31</v>
      </c>
      <c r="E17" s="566">
        <v>0</v>
      </c>
      <c r="F17" s="583">
        <v>0</v>
      </c>
      <c r="G17" s="583">
        <v>0</v>
      </c>
      <c r="H17" s="566">
        <v>0</v>
      </c>
      <c r="I17" s="566">
        <v>7648.4262509999999</v>
      </c>
      <c r="J17" s="583">
        <v>7648.4262509999999</v>
      </c>
      <c r="K17" s="583">
        <v>0</v>
      </c>
      <c r="L17" s="583">
        <v>0</v>
      </c>
      <c r="M17" s="583">
        <v>0</v>
      </c>
      <c r="N17" s="583">
        <v>0</v>
      </c>
      <c r="O17" s="566">
        <v>0</v>
      </c>
    </row>
    <row r="18" spans="1:15">
      <c r="A18" s="412">
        <v>12</v>
      </c>
      <c r="B18" s="416" t="s">
        <v>576</v>
      </c>
      <c r="C18" s="581">
        <v>31745467.26030001</v>
      </c>
      <c r="D18" s="566">
        <v>7576867.2302999999</v>
      </c>
      <c r="E18" s="566">
        <v>2441907.21</v>
      </c>
      <c r="F18" s="583">
        <v>20742772.050000001</v>
      </c>
      <c r="G18" s="583">
        <v>983920.7699999999</v>
      </c>
      <c r="H18" s="566">
        <v>0</v>
      </c>
      <c r="I18" s="566">
        <v>7110520.0662200004</v>
      </c>
      <c r="J18" s="583">
        <v>151537.34475799996</v>
      </c>
      <c r="K18" s="583">
        <v>244190.72158200003</v>
      </c>
      <c r="L18" s="583">
        <v>6222831.6152359992</v>
      </c>
      <c r="M18" s="583">
        <v>491960.38464399998</v>
      </c>
      <c r="N18" s="583">
        <v>0</v>
      </c>
      <c r="O18" s="566">
        <v>0</v>
      </c>
    </row>
    <row r="19" spans="1:15">
      <c r="A19" s="412">
        <v>13</v>
      </c>
      <c r="B19" s="416" t="s">
        <v>577</v>
      </c>
      <c r="C19" s="581">
        <v>30835498.679999996</v>
      </c>
      <c r="D19" s="566">
        <v>25601249.649999995</v>
      </c>
      <c r="E19" s="566">
        <v>67955.31</v>
      </c>
      <c r="F19" s="583">
        <v>2239408.5099999998</v>
      </c>
      <c r="G19" s="583">
        <v>2926885.21</v>
      </c>
      <c r="H19" s="566">
        <v>0</v>
      </c>
      <c r="I19" s="566">
        <v>2654085.6795350001</v>
      </c>
      <c r="J19" s="583">
        <v>512024.99314000004</v>
      </c>
      <c r="K19" s="583">
        <v>6795.5309999999999</v>
      </c>
      <c r="L19" s="583">
        <v>671822.55155899993</v>
      </c>
      <c r="M19" s="583">
        <v>1463442.603836</v>
      </c>
      <c r="N19" s="583">
        <v>0</v>
      </c>
      <c r="O19" s="566">
        <v>0</v>
      </c>
    </row>
    <row r="20" spans="1:15">
      <c r="A20" s="412">
        <v>14</v>
      </c>
      <c r="B20" s="416" t="s">
        <v>578</v>
      </c>
      <c r="C20" s="581">
        <v>70325414.799999982</v>
      </c>
      <c r="D20" s="566">
        <v>21785696.320000008</v>
      </c>
      <c r="E20" s="566">
        <v>6436457.7000000002</v>
      </c>
      <c r="F20" s="583">
        <v>22769625.490000006</v>
      </c>
      <c r="G20" s="583">
        <v>19333635.289999999</v>
      </c>
      <c r="H20" s="566">
        <v>0</v>
      </c>
      <c r="I20" s="566">
        <v>17577064.991109993</v>
      </c>
      <c r="J20" s="583">
        <v>435713.92589599994</v>
      </c>
      <c r="K20" s="583">
        <v>643645.77260999999</v>
      </c>
      <c r="L20" s="583">
        <v>6830887.6470080018</v>
      </c>
      <c r="M20" s="583">
        <v>9666817.6455959957</v>
      </c>
      <c r="N20" s="583">
        <v>0</v>
      </c>
      <c r="O20" s="566">
        <v>0</v>
      </c>
    </row>
    <row r="21" spans="1:15">
      <c r="A21" s="412">
        <v>15</v>
      </c>
      <c r="B21" s="416" t="s">
        <v>579</v>
      </c>
      <c r="C21" s="581">
        <v>4697301.459999999</v>
      </c>
      <c r="D21" s="566">
        <v>94566.19</v>
      </c>
      <c r="E21" s="566">
        <v>210939.8</v>
      </c>
      <c r="F21" s="583">
        <v>4391795.47</v>
      </c>
      <c r="G21" s="583">
        <v>0</v>
      </c>
      <c r="H21" s="566">
        <v>0</v>
      </c>
      <c r="I21" s="566">
        <v>1340523.9428950001</v>
      </c>
      <c r="J21" s="583">
        <v>1891.3238199999998</v>
      </c>
      <c r="K21" s="583">
        <v>21093.980001</v>
      </c>
      <c r="L21" s="583">
        <v>1317538.6390740001</v>
      </c>
      <c r="M21" s="583">
        <v>0</v>
      </c>
      <c r="N21" s="583">
        <v>0</v>
      </c>
      <c r="O21" s="566">
        <v>0</v>
      </c>
    </row>
    <row r="22" spans="1:15">
      <c r="A22" s="412">
        <v>16</v>
      </c>
      <c r="B22" s="416" t="s">
        <v>580</v>
      </c>
      <c r="C22" s="581">
        <v>15687667.630000001</v>
      </c>
      <c r="D22" s="566">
        <v>15614000</v>
      </c>
      <c r="E22" s="566">
        <v>0</v>
      </c>
      <c r="F22" s="583">
        <v>0</v>
      </c>
      <c r="G22" s="583">
        <v>73667.63</v>
      </c>
      <c r="H22" s="566">
        <v>0</v>
      </c>
      <c r="I22" s="566">
        <v>349113.81634999998</v>
      </c>
      <c r="J22" s="583">
        <v>312280</v>
      </c>
      <c r="K22" s="583">
        <v>0</v>
      </c>
      <c r="L22" s="583">
        <v>0</v>
      </c>
      <c r="M22" s="583">
        <v>36833.816350000001</v>
      </c>
      <c r="N22" s="583">
        <v>0</v>
      </c>
      <c r="O22" s="566">
        <v>0</v>
      </c>
    </row>
    <row r="23" spans="1:15">
      <c r="A23" s="412">
        <v>17</v>
      </c>
      <c r="B23" s="416" t="s">
        <v>701</v>
      </c>
      <c r="C23" s="581">
        <v>25440674.559999991</v>
      </c>
      <c r="D23" s="566">
        <v>12674767.490000002</v>
      </c>
      <c r="E23" s="566">
        <v>11044386.329999998</v>
      </c>
      <c r="F23" s="583">
        <v>1721520.7400000002</v>
      </c>
      <c r="G23" s="583">
        <v>0</v>
      </c>
      <c r="H23" s="566">
        <v>0</v>
      </c>
      <c r="I23" s="566">
        <v>1874390.1996420003</v>
      </c>
      <c r="J23" s="583">
        <v>253495.34979899999</v>
      </c>
      <c r="K23" s="583">
        <v>1104438.631789</v>
      </c>
      <c r="L23" s="583">
        <v>516456.218054</v>
      </c>
      <c r="M23" s="583">
        <v>0</v>
      </c>
      <c r="N23" s="583">
        <v>0</v>
      </c>
      <c r="O23" s="566">
        <v>0</v>
      </c>
    </row>
    <row r="24" spans="1:15">
      <c r="A24" s="412">
        <v>18</v>
      </c>
      <c r="B24" s="416" t="s">
        <v>581</v>
      </c>
      <c r="C24" s="581">
        <v>3729251</v>
      </c>
      <c r="D24" s="566">
        <v>1064308.3799999999</v>
      </c>
      <c r="E24" s="566">
        <v>572666.62</v>
      </c>
      <c r="F24" s="583">
        <v>0</v>
      </c>
      <c r="G24" s="583">
        <v>2092276</v>
      </c>
      <c r="H24" s="566">
        <v>0</v>
      </c>
      <c r="I24" s="566">
        <v>1107692.634384</v>
      </c>
      <c r="J24" s="583">
        <v>4287.9722659999998</v>
      </c>
      <c r="K24" s="583">
        <v>57266.662118</v>
      </c>
      <c r="L24" s="583">
        <v>0</v>
      </c>
      <c r="M24" s="583">
        <v>1046138</v>
      </c>
      <c r="N24" s="583">
        <v>0</v>
      </c>
      <c r="O24" s="566">
        <v>0</v>
      </c>
    </row>
    <row r="25" spans="1:15">
      <c r="A25" s="412">
        <v>19</v>
      </c>
      <c r="B25" s="416" t="s">
        <v>582</v>
      </c>
      <c r="C25" s="581">
        <v>34866332.719999991</v>
      </c>
      <c r="D25" s="566">
        <v>779979.83999999985</v>
      </c>
      <c r="E25" s="566">
        <v>0</v>
      </c>
      <c r="F25" s="583">
        <v>16677377.309999997</v>
      </c>
      <c r="G25" s="583">
        <v>17408975.57</v>
      </c>
      <c r="H25" s="566">
        <v>0</v>
      </c>
      <c r="I25" s="566">
        <v>13723300.577029997</v>
      </c>
      <c r="J25" s="583">
        <v>15599.596706</v>
      </c>
      <c r="K25" s="583">
        <v>0</v>
      </c>
      <c r="L25" s="583">
        <v>5003213.1943480019</v>
      </c>
      <c r="M25" s="583">
        <v>8704487.7859760001</v>
      </c>
      <c r="N25" s="583">
        <v>0</v>
      </c>
      <c r="O25" s="566">
        <v>0</v>
      </c>
    </row>
    <row r="26" spans="1:15">
      <c r="A26" s="412">
        <v>20</v>
      </c>
      <c r="B26" s="416" t="s">
        <v>700</v>
      </c>
      <c r="C26" s="581">
        <v>58991374.400000006</v>
      </c>
      <c r="D26" s="566">
        <v>41948256.830000006</v>
      </c>
      <c r="E26" s="566">
        <v>16517298.140000001</v>
      </c>
      <c r="F26" s="583">
        <v>525819.42999999993</v>
      </c>
      <c r="G26" s="583">
        <v>0</v>
      </c>
      <c r="H26" s="566">
        <v>0</v>
      </c>
      <c r="I26" s="566">
        <v>2648440.7819750002</v>
      </c>
      <c r="J26" s="583">
        <v>838965.13685899996</v>
      </c>
      <c r="K26" s="583">
        <v>1651729.8139170001</v>
      </c>
      <c r="L26" s="583">
        <v>157745.83119899998</v>
      </c>
      <c r="M26" s="583">
        <v>0</v>
      </c>
      <c r="N26" s="583">
        <v>0</v>
      </c>
      <c r="O26" s="566">
        <v>0</v>
      </c>
    </row>
    <row r="27" spans="1:15">
      <c r="A27" s="412">
        <v>21</v>
      </c>
      <c r="B27" s="416" t="s">
        <v>583</v>
      </c>
      <c r="C27" s="581">
        <v>2937503.0507000005</v>
      </c>
      <c r="D27" s="566">
        <v>2937443.7807000005</v>
      </c>
      <c r="E27" s="566">
        <v>0</v>
      </c>
      <c r="F27" s="583">
        <v>0</v>
      </c>
      <c r="G27" s="583">
        <v>0</v>
      </c>
      <c r="H27" s="566">
        <v>59.27</v>
      </c>
      <c r="I27" s="566">
        <v>58808.145792999989</v>
      </c>
      <c r="J27" s="583">
        <v>58748.875792999992</v>
      </c>
      <c r="K27" s="583">
        <v>0</v>
      </c>
      <c r="L27" s="583">
        <v>0</v>
      </c>
      <c r="M27" s="583">
        <v>0</v>
      </c>
      <c r="N27" s="583">
        <v>59.27</v>
      </c>
      <c r="O27" s="566">
        <v>0</v>
      </c>
    </row>
    <row r="28" spans="1:15">
      <c r="A28" s="412">
        <v>22</v>
      </c>
      <c r="B28" s="416" t="s">
        <v>584</v>
      </c>
      <c r="C28" s="581">
        <v>38176795.589999996</v>
      </c>
      <c r="D28" s="566">
        <v>31223296.800000001</v>
      </c>
      <c r="E28" s="566">
        <v>0</v>
      </c>
      <c r="F28" s="583">
        <v>507385.64</v>
      </c>
      <c r="G28" s="583">
        <v>189101.15</v>
      </c>
      <c r="H28" s="566">
        <v>6257012</v>
      </c>
      <c r="I28" s="566">
        <v>7128244.2057839995</v>
      </c>
      <c r="J28" s="583">
        <v>624465.93599999999</v>
      </c>
      <c r="K28" s="583">
        <v>0</v>
      </c>
      <c r="L28" s="583">
        <v>152215.69278400001</v>
      </c>
      <c r="M28" s="583">
        <v>94550.577000000005</v>
      </c>
      <c r="N28" s="583">
        <v>6257012</v>
      </c>
      <c r="O28" s="566">
        <v>0</v>
      </c>
    </row>
    <row r="29" spans="1:15">
      <c r="A29" s="412">
        <v>23</v>
      </c>
      <c r="B29" s="416" t="s">
        <v>585</v>
      </c>
      <c r="C29" s="581">
        <v>85215437.089999989</v>
      </c>
      <c r="D29" s="566">
        <v>75393134.590000004</v>
      </c>
      <c r="E29" s="566">
        <v>56950.12</v>
      </c>
      <c r="F29" s="583">
        <v>8602630.4900000002</v>
      </c>
      <c r="G29" s="583">
        <v>1162721.8900000001</v>
      </c>
      <c r="H29" s="566">
        <v>0</v>
      </c>
      <c r="I29" s="566">
        <v>4675707.80425</v>
      </c>
      <c r="J29" s="583">
        <v>1507862.6917530003</v>
      </c>
      <c r="K29" s="583">
        <v>5695.0128869999999</v>
      </c>
      <c r="L29" s="583">
        <v>2580789.151906</v>
      </c>
      <c r="M29" s="583">
        <v>581360.94770399993</v>
      </c>
      <c r="N29" s="583">
        <v>0</v>
      </c>
      <c r="O29" s="566">
        <v>0</v>
      </c>
    </row>
    <row r="30" spans="1:15">
      <c r="A30" s="412">
        <v>24</v>
      </c>
      <c r="B30" s="416" t="s">
        <v>699</v>
      </c>
      <c r="C30" s="581">
        <v>61774892.500000007</v>
      </c>
      <c r="D30" s="566">
        <v>27813631.170000009</v>
      </c>
      <c r="E30" s="566">
        <v>17572621.129999999</v>
      </c>
      <c r="F30" s="583">
        <v>2124452.54</v>
      </c>
      <c r="G30" s="583">
        <v>11562965.660000002</v>
      </c>
      <c r="H30" s="566">
        <v>2701222</v>
      </c>
      <c r="I30" s="566">
        <v>11433575.328682002</v>
      </c>
      <c r="J30" s="583">
        <v>556272.62325499998</v>
      </c>
      <c r="K30" s="583">
        <v>1757262.1123390009</v>
      </c>
      <c r="L30" s="583">
        <v>637335.76132799999</v>
      </c>
      <c r="M30" s="583">
        <v>5781482.8317600004</v>
      </c>
      <c r="N30" s="583">
        <v>2701222</v>
      </c>
      <c r="O30" s="566">
        <v>0</v>
      </c>
    </row>
    <row r="31" spans="1:15">
      <c r="A31" s="412">
        <v>25</v>
      </c>
      <c r="B31" s="416" t="s">
        <v>586</v>
      </c>
      <c r="C31" s="581">
        <v>32774657.58090004</v>
      </c>
      <c r="D31" s="566">
        <v>27944457.022800036</v>
      </c>
      <c r="E31" s="566">
        <v>795270.41</v>
      </c>
      <c r="F31" s="583">
        <v>2398212.9299999997</v>
      </c>
      <c r="G31" s="583">
        <v>1636717.2180999999</v>
      </c>
      <c r="H31" s="566">
        <v>0</v>
      </c>
      <c r="I31" s="566">
        <v>2166619.36674</v>
      </c>
      <c r="J31" s="583">
        <v>549269.83771100035</v>
      </c>
      <c r="K31" s="583">
        <v>79527.041872000002</v>
      </c>
      <c r="L31" s="583">
        <v>719463.87803899974</v>
      </c>
      <c r="M31" s="583">
        <v>818358.60911800002</v>
      </c>
      <c r="N31" s="583">
        <v>0</v>
      </c>
      <c r="O31" s="566">
        <v>0</v>
      </c>
    </row>
    <row r="32" spans="1:15">
      <c r="A32" s="412">
        <v>26</v>
      </c>
      <c r="B32" s="416" t="s">
        <v>696</v>
      </c>
      <c r="C32" s="581">
        <v>1613631.1575999991</v>
      </c>
      <c r="D32" s="566">
        <v>1456485.504699999</v>
      </c>
      <c r="E32" s="566">
        <v>5829.44</v>
      </c>
      <c r="F32" s="583">
        <v>2864.6671999999999</v>
      </c>
      <c r="G32" s="583">
        <v>3473.5457000000001</v>
      </c>
      <c r="H32" s="566">
        <v>144977.99999999997</v>
      </c>
      <c r="I32" s="566">
        <v>177286.82710399973</v>
      </c>
      <c r="J32" s="583">
        <v>29129.710094000024</v>
      </c>
      <c r="K32" s="583">
        <v>582.94399999999996</v>
      </c>
      <c r="L32" s="583">
        <v>859.40015999999991</v>
      </c>
      <c r="M32" s="583">
        <v>1736.7728500000001</v>
      </c>
      <c r="N32" s="583">
        <v>144977.99999999997</v>
      </c>
      <c r="O32" s="566">
        <v>0</v>
      </c>
    </row>
    <row r="33" spans="1:15">
      <c r="A33" s="412">
        <v>27</v>
      </c>
      <c r="B33" s="434" t="s">
        <v>109</v>
      </c>
      <c r="C33" s="584">
        <f>SUM(C7:C32)</f>
        <v>981831436.64519989</v>
      </c>
      <c r="D33" s="566">
        <f t="shared" ref="D33:N33" si="0">SUM(D7:D32)</f>
        <v>562814148.67250001</v>
      </c>
      <c r="E33" s="566">
        <f t="shared" si="0"/>
        <v>69186895.974899992</v>
      </c>
      <c r="F33" s="583">
        <f t="shared" si="0"/>
        <v>173227087.2739</v>
      </c>
      <c r="G33" s="583">
        <f t="shared" si="0"/>
        <v>160210447.20390001</v>
      </c>
      <c r="H33" s="566">
        <f t="shared" si="0"/>
        <v>16392857.52</v>
      </c>
      <c r="I33" s="566">
        <f t="shared" si="0"/>
        <v>166614562.381493</v>
      </c>
      <c r="J33" s="583">
        <f t="shared" si="0"/>
        <v>11229665.475179</v>
      </c>
      <c r="K33" s="583">
        <f t="shared" si="0"/>
        <v>6918689.6023810022</v>
      </c>
      <c r="L33" s="583">
        <f t="shared" si="0"/>
        <v>51968126.172152989</v>
      </c>
      <c r="M33" s="583">
        <f t="shared" si="0"/>
        <v>80105223.610128015</v>
      </c>
      <c r="N33" s="583">
        <f t="shared" si="0"/>
        <v>16392857.521651998</v>
      </c>
      <c r="O33" s="566">
        <v>0</v>
      </c>
    </row>
    <row r="35" spans="1:15">
      <c r="B35" s="448"/>
      <c r="C35" s="448"/>
    </row>
    <row r="41" spans="1:15">
      <c r="A41" s="445"/>
      <c r="B41" s="445"/>
      <c r="C41" s="445"/>
    </row>
    <row r="42" spans="1:15">
      <c r="A42" s="445"/>
      <c r="B42" s="445"/>
      <c r="C42" s="445"/>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heetViews>
  <sheetFormatPr defaultColWidth="8.7109375" defaultRowHeight="12"/>
  <cols>
    <col min="1" max="1" width="11.7109375" style="456" bestFit="1" customWidth="1"/>
    <col min="2" max="2" width="80.28515625" style="456" customWidth="1"/>
    <col min="3" max="3" width="17.28515625" style="456" bestFit="1" customWidth="1"/>
    <col min="4" max="5" width="22.28515625" style="456" bestFit="1" customWidth="1"/>
    <col min="6" max="6" width="20.28515625" style="456" bestFit="1" customWidth="1"/>
    <col min="7" max="7" width="20.85546875" style="456" bestFit="1" customWidth="1"/>
    <col min="8" max="8" width="23.28515625" style="456" bestFit="1" customWidth="1"/>
    <col min="9" max="9" width="22.28515625" style="456" customWidth="1"/>
    <col min="10" max="10" width="19.28515625" style="456" bestFit="1" customWidth="1"/>
    <col min="11" max="11" width="17.7109375" style="456" bestFit="1" customWidth="1"/>
    <col min="12" max="16384" width="8.7109375" style="456"/>
  </cols>
  <sheetData>
    <row r="1" spans="1:11" s="415" customFormat="1" ht="12.75">
      <c r="A1" s="407" t="s">
        <v>30</v>
      </c>
      <c r="B1" s="415" t="str">
        <f>'1. key ratios '!B1</f>
        <v>JSC CARTU BANK</v>
      </c>
    </row>
    <row r="2" spans="1:11" s="415" customFormat="1" ht="13.5">
      <c r="A2" s="407" t="s">
        <v>31</v>
      </c>
      <c r="B2" s="371">
        <f>'1. key ratios '!B2</f>
        <v>44469</v>
      </c>
    </row>
    <row r="3" spans="1:11" s="415" customFormat="1" ht="12.75">
      <c r="A3" s="408" t="s">
        <v>677</v>
      </c>
    </row>
    <row r="4" spans="1:11">
      <c r="C4" s="457" t="s">
        <v>0</v>
      </c>
      <c r="D4" s="457" t="s">
        <v>1</v>
      </c>
      <c r="E4" s="457" t="s">
        <v>2</v>
      </c>
      <c r="F4" s="457" t="s">
        <v>3</v>
      </c>
      <c r="G4" s="457" t="s">
        <v>4</v>
      </c>
      <c r="H4" s="457" t="s">
        <v>5</v>
      </c>
      <c r="I4" s="457" t="s">
        <v>8</v>
      </c>
      <c r="J4" s="457" t="s">
        <v>9</v>
      </c>
      <c r="K4" s="457" t="s">
        <v>10</v>
      </c>
    </row>
    <row r="5" spans="1:11" ht="105" customHeight="1">
      <c r="A5" s="739" t="s">
        <v>678</v>
      </c>
      <c r="B5" s="740"/>
      <c r="C5" s="437" t="s">
        <v>679</v>
      </c>
      <c r="D5" s="437" t="s">
        <v>680</v>
      </c>
      <c r="E5" s="437" t="s">
        <v>681</v>
      </c>
      <c r="F5" s="458" t="s">
        <v>682</v>
      </c>
      <c r="G5" s="437" t="s">
        <v>683</v>
      </c>
      <c r="H5" s="437" t="s">
        <v>684</v>
      </c>
      <c r="I5" s="437" t="s">
        <v>685</v>
      </c>
      <c r="J5" s="437" t="s">
        <v>686</v>
      </c>
      <c r="K5" s="437" t="s">
        <v>687</v>
      </c>
    </row>
    <row r="6" spans="1:11" ht="12.75">
      <c r="A6" s="412">
        <v>1</v>
      </c>
      <c r="B6" s="412" t="s">
        <v>633</v>
      </c>
      <c r="C6" s="566">
        <v>36705283.708033621</v>
      </c>
      <c r="D6" s="566">
        <v>13379525.204652002</v>
      </c>
      <c r="E6" s="566">
        <v>0</v>
      </c>
      <c r="F6" s="566">
        <v>0</v>
      </c>
      <c r="G6" s="566">
        <v>763509467.5934546</v>
      </c>
      <c r="H6" s="566">
        <v>4523219.3255245397</v>
      </c>
      <c r="I6" s="566">
        <v>142025085.37542096</v>
      </c>
      <c r="J6" s="566">
        <v>7483226.2886109529</v>
      </c>
      <c r="K6" s="566">
        <v>14205629.149504626</v>
      </c>
    </row>
    <row r="7" spans="1:11" ht="12.75">
      <c r="A7" s="412">
        <v>2</v>
      </c>
      <c r="B7" s="412" t="s">
        <v>688</v>
      </c>
      <c r="C7" s="566">
        <v>0</v>
      </c>
      <c r="D7" s="566">
        <v>0</v>
      </c>
      <c r="E7" s="566">
        <v>0</v>
      </c>
      <c r="F7" s="566">
        <v>0</v>
      </c>
      <c r="G7" s="566">
        <v>0</v>
      </c>
      <c r="H7" s="566">
        <v>0</v>
      </c>
      <c r="I7" s="566">
        <v>0</v>
      </c>
      <c r="J7" s="566">
        <v>0</v>
      </c>
      <c r="K7" s="566">
        <v>18614000</v>
      </c>
    </row>
    <row r="8" spans="1:11" ht="12.75">
      <c r="A8" s="412">
        <v>3</v>
      </c>
      <c r="B8" s="412" t="s">
        <v>641</v>
      </c>
      <c r="C8" s="566">
        <v>1204627.8317463677</v>
      </c>
      <c r="D8" s="566">
        <v>0</v>
      </c>
      <c r="E8" s="566">
        <v>0</v>
      </c>
      <c r="F8" s="566">
        <v>0</v>
      </c>
      <c r="G8" s="566">
        <v>48730975.494851187</v>
      </c>
      <c r="H8" s="566">
        <v>2197602.3693829379</v>
      </c>
      <c r="I8" s="566">
        <v>17826159.03233771</v>
      </c>
      <c r="J8" s="566">
        <v>3376851.0177427023</v>
      </c>
      <c r="K8" s="566">
        <v>7732763.9038390992</v>
      </c>
    </row>
    <row r="9" spans="1:11" ht="12.75">
      <c r="A9" s="412">
        <v>4</v>
      </c>
      <c r="B9" s="435" t="s">
        <v>689</v>
      </c>
      <c r="C9" s="566">
        <v>5253373.8408501996</v>
      </c>
      <c r="D9" s="566">
        <v>3138104.4036000003</v>
      </c>
      <c r="E9" s="566">
        <v>0</v>
      </c>
      <c r="F9" s="566">
        <v>0</v>
      </c>
      <c r="G9" s="566">
        <v>297272056.17846203</v>
      </c>
      <c r="H9" s="566">
        <v>1580079.7922324394</v>
      </c>
      <c r="I9" s="566">
        <v>26621538.399368532</v>
      </c>
      <c r="J9" s="566">
        <v>4476263.9258004399</v>
      </c>
      <c r="K9" s="566">
        <v>11488975.457486419</v>
      </c>
    </row>
    <row r="10" spans="1:11" ht="12.75">
      <c r="A10" s="412">
        <v>5</v>
      </c>
      <c r="B10" s="435" t="s">
        <v>690</v>
      </c>
      <c r="C10" s="566">
        <v>0</v>
      </c>
      <c r="D10" s="566">
        <v>0</v>
      </c>
      <c r="E10" s="566">
        <v>0</v>
      </c>
      <c r="F10" s="566">
        <v>0</v>
      </c>
      <c r="G10" s="566">
        <v>0</v>
      </c>
      <c r="H10" s="566">
        <v>0</v>
      </c>
      <c r="I10" s="566">
        <v>0</v>
      </c>
      <c r="J10" s="566">
        <v>0</v>
      </c>
      <c r="K10" s="566">
        <v>0</v>
      </c>
    </row>
    <row r="11" spans="1:11" ht="12.75">
      <c r="A11" s="412">
        <v>6</v>
      </c>
      <c r="B11" s="435" t="s">
        <v>691</v>
      </c>
      <c r="C11" s="566">
        <v>0</v>
      </c>
      <c r="D11" s="566">
        <v>0</v>
      </c>
      <c r="E11" s="566">
        <v>0</v>
      </c>
      <c r="F11" s="566">
        <v>0</v>
      </c>
      <c r="G11" s="566">
        <v>5263802.6682246383</v>
      </c>
      <c r="H11" s="566">
        <v>19695.831775361323</v>
      </c>
      <c r="I11" s="566">
        <v>0</v>
      </c>
      <c r="J11" s="566">
        <v>0</v>
      </c>
      <c r="K11" s="566">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90" zoomScaleNormal="90" workbookViewId="0"/>
  </sheetViews>
  <sheetFormatPr defaultRowHeight="15"/>
  <cols>
    <col min="1" max="1" width="10" bestFit="1" customWidth="1"/>
    <col min="2" max="2" width="71.7109375" customWidth="1"/>
    <col min="3" max="3" width="10.7109375" bestFit="1" customWidth="1"/>
    <col min="4" max="8" width="9.85546875" customWidth="1"/>
    <col min="9" max="9" width="10.710937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7109375" bestFit="1" customWidth="1"/>
  </cols>
  <sheetData>
    <row r="1" spans="1:19">
      <c r="A1" s="407" t="s">
        <v>30</v>
      </c>
      <c r="B1" s="415" t="str">
        <f>'1. key ratios '!B1</f>
        <v>JSC CARTU BANK</v>
      </c>
    </row>
    <row r="2" spans="1:19">
      <c r="A2" s="407" t="s">
        <v>31</v>
      </c>
      <c r="B2" s="371">
        <f>'1. key ratios '!B2</f>
        <v>44469</v>
      </c>
    </row>
    <row r="3" spans="1:19">
      <c r="A3" s="408" t="s">
        <v>753</v>
      </c>
      <c r="B3" s="415"/>
    </row>
    <row r="4" spans="1:19">
      <c r="A4" s="408"/>
      <c r="B4" s="415"/>
    </row>
    <row r="5" spans="1:19">
      <c r="A5" s="742" t="s">
        <v>754</v>
      </c>
      <c r="B5" s="742"/>
      <c r="C5" s="744" t="s">
        <v>755</v>
      </c>
      <c r="D5" s="744"/>
      <c r="E5" s="744"/>
      <c r="F5" s="744"/>
      <c r="G5" s="744"/>
      <c r="H5" s="744"/>
      <c r="I5" s="744" t="s">
        <v>756</v>
      </c>
      <c r="J5" s="744"/>
      <c r="K5" s="744"/>
      <c r="L5" s="744"/>
      <c r="M5" s="744"/>
      <c r="N5" s="745"/>
      <c r="O5" s="741" t="s">
        <v>757</v>
      </c>
      <c r="P5" s="741" t="s">
        <v>758</v>
      </c>
      <c r="Q5" s="741" t="s">
        <v>759</v>
      </c>
      <c r="R5" s="741" t="s">
        <v>760</v>
      </c>
      <c r="S5" s="741" t="s">
        <v>761</v>
      </c>
    </row>
    <row r="6" spans="1:19" ht="24" customHeight="1">
      <c r="A6" s="743"/>
      <c r="B6" s="743"/>
      <c r="C6" s="585"/>
      <c r="D6" s="586" t="s">
        <v>672</v>
      </c>
      <c r="E6" s="586" t="s">
        <v>673</v>
      </c>
      <c r="F6" s="586" t="s">
        <v>674</v>
      </c>
      <c r="G6" s="586" t="s">
        <v>675</v>
      </c>
      <c r="H6" s="586" t="s">
        <v>676</v>
      </c>
      <c r="I6" s="585"/>
      <c r="J6" s="586" t="s">
        <v>672</v>
      </c>
      <c r="K6" s="586" t="s">
        <v>673</v>
      </c>
      <c r="L6" s="586" t="s">
        <v>674</v>
      </c>
      <c r="M6" s="586" t="s">
        <v>675</v>
      </c>
      <c r="N6" s="587" t="s">
        <v>676</v>
      </c>
      <c r="O6" s="741"/>
      <c r="P6" s="741"/>
      <c r="Q6" s="741"/>
      <c r="R6" s="741"/>
      <c r="S6" s="741"/>
    </row>
    <row r="7" spans="1:19">
      <c r="A7" s="588">
        <v>1</v>
      </c>
      <c r="B7" s="589" t="s">
        <v>762</v>
      </c>
      <c r="C7" s="629">
        <v>266897.33999999997</v>
      </c>
      <c r="D7" s="629">
        <v>243615.82</v>
      </c>
      <c r="E7" s="629">
        <v>0</v>
      </c>
      <c r="F7" s="629">
        <v>20013.93</v>
      </c>
      <c r="G7" s="629">
        <v>0</v>
      </c>
      <c r="H7" s="629">
        <v>3267.59</v>
      </c>
      <c r="I7" s="629">
        <v>14144.085372000001</v>
      </c>
      <c r="J7" s="629">
        <v>4872.3163719999984</v>
      </c>
      <c r="K7" s="629">
        <v>0</v>
      </c>
      <c r="L7" s="629">
        <v>6004.1790000000001</v>
      </c>
      <c r="M7" s="629">
        <v>0</v>
      </c>
      <c r="N7" s="629">
        <v>3267.59</v>
      </c>
      <c r="O7" s="590">
        <v>18</v>
      </c>
      <c r="P7" s="630">
        <v>0.14499999999999999</v>
      </c>
      <c r="Q7" s="630">
        <v>0.1550353528039834</v>
      </c>
      <c r="R7" s="630">
        <v>0.11798067565978738</v>
      </c>
      <c r="S7" s="631">
        <v>52.926313395481102</v>
      </c>
    </row>
    <row r="8" spans="1:19">
      <c r="A8" s="588">
        <v>2</v>
      </c>
      <c r="B8" s="591" t="s">
        <v>763</v>
      </c>
      <c r="C8" s="629">
        <v>7584814.4499999993</v>
      </c>
      <c r="D8" s="629">
        <v>4084397.9800000014</v>
      </c>
      <c r="E8" s="629">
        <v>1080085.4500000002</v>
      </c>
      <c r="F8" s="629">
        <v>1703081.3900000004</v>
      </c>
      <c r="G8" s="629">
        <v>717190.36</v>
      </c>
      <c r="H8" s="629">
        <v>59.27</v>
      </c>
      <c r="I8" s="629">
        <v>1051569.0361630004</v>
      </c>
      <c r="J8" s="629">
        <v>73981.622753999982</v>
      </c>
      <c r="K8" s="629">
        <v>108008.54632699999</v>
      </c>
      <c r="L8" s="629">
        <v>510924.41629600001</v>
      </c>
      <c r="M8" s="629">
        <v>358595.18078599998</v>
      </c>
      <c r="N8" s="629">
        <v>59.27</v>
      </c>
      <c r="O8" s="590">
        <v>134</v>
      </c>
      <c r="P8" s="630">
        <v>0.11048846615859233</v>
      </c>
      <c r="Q8" s="630">
        <v>0.11651186726991818</v>
      </c>
      <c r="R8" s="630">
        <v>9.3196178753983894E-2</v>
      </c>
      <c r="S8" s="631">
        <v>61.723751328909138</v>
      </c>
    </row>
    <row r="9" spans="1:19">
      <c r="A9" s="588">
        <v>3</v>
      </c>
      <c r="B9" s="591" t="s">
        <v>764</v>
      </c>
      <c r="C9" s="629">
        <v>0</v>
      </c>
      <c r="D9" s="629">
        <v>0</v>
      </c>
      <c r="E9" s="629">
        <v>0</v>
      </c>
      <c r="F9" s="629">
        <v>0</v>
      </c>
      <c r="G9" s="629">
        <v>0</v>
      </c>
      <c r="H9" s="629">
        <v>0</v>
      </c>
      <c r="I9" s="629">
        <v>0</v>
      </c>
      <c r="J9" s="629">
        <v>0</v>
      </c>
      <c r="K9" s="629">
        <v>0</v>
      </c>
      <c r="L9" s="629">
        <v>0</v>
      </c>
      <c r="M9" s="629">
        <v>0</v>
      </c>
      <c r="N9" s="629">
        <v>0</v>
      </c>
      <c r="O9" s="590">
        <v>0</v>
      </c>
      <c r="P9" s="630">
        <v>0</v>
      </c>
      <c r="Q9" s="630">
        <v>0</v>
      </c>
      <c r="R9" s="630">
        <v>0</v>
      </c>
      <c r="S9" s="631">
        <v>0</v>
      </c>
    </row>
    <row r="10" spans="1:19">
      <c r="A10" s="588">
        <v>4</v>
      </c>
      <c r="B10" s="591" t="s">
        <v>765</v>
      </c>
      <c r="C10" s="629">
        <v>0</v>
      </c>
      <c r="D10" s="629">
        <v>0</v>
      </c>
      <c r="E10" s="629">
        <v>0</v>
      </c>
      <c r="F10" s="629">
        <v>0</v>
      </c>
      <c r="G10" s="629">
        <v>0</v>
      </c>
      <c r="H10" s="629">
        <v>0</v>
      </c>
      <c r="I10" s="629">
        <v>0</v>
      </c>
      <c r="J10" s="629">
        <v>0</v>
      </c>
      <c r="K10" s="629">
        <v>0</v>
      </c>
      <c r="L10" s="629">
        <v>0</v>
      </c>
      <c r="M10" s="629">
        <v>0</v>
      </c>
      <c r="N10" s="629">
        <v>0</v>
      </c>
      <c r="O10" s="590">
        <v>0</v>
      </c>
      <c r="P10" s="630">
        <v>0</v>
      </c>
      <c r="Q10" s="630">
        <v>0</v>
      </c>
      <c r="R10" s="630">
        <v>0</v>
      </c>
      <c r="S10" s="631">
        <v>0</v>
      </c>
    </row>
    <row r="11" spans="1:19">
      <c r="A11" s="588">
        <v>5</v>
      </c>
      <c r="B11" s="591" t="s">
        <v>766</v>
      </c>
      <c r="C11" s="629">
        <v>1889848.1912000005</v>
      </c>
      <c r="D11" s="629">
        <v>1757998.5112000001</v>
      </c>
      <c r="E11" s="629">
        <v>61651.87999999999</v>
      </c>
      <c r="F11" s="629">
        <v>58382.879999999997</v>
      </c>
      <c r="G11" s="629">
        <v>2740</v>
      </c>
      <c r="H11" s="629">
        <v>9074.92</v>
      </c>
      <c r="I11" s="629">
        <v>69284.942224000028</v>
      </c>
      <c r="J11" s="629">
        <v>35159.970224000026</v>
      </c>
      <c r="K11" s="629">
        <v>6165.1879999999992</v>
      </c>
      <c r="L11" s="629">
        <v>17514.863999999998</v>
      </c>
      <c r="M11" s="629">
        <v>1370</v>
      </c>
      <c r="N11" s="629">
        <v>9074.92</v>
      </c>
      <c r="O11" s="590">
        <v>273</v>
      </c>
      <c r="P11" s="630">
        <v>0.13387555864324896</v>
      </c>
      <c r="Q11" s="630">
        <v>0.14258384012274469</v>
      </c>
      <c r="R11" s="630">
        <v>0.10523308318522674</v>
      </c>
      <c r="S11" s="631">
        <v>3.1408818289768496</v>
      </c>
    </row>
    <row r="12" spans="1:19">
      <c r="A12" s="588">
        <v>6</v>
      </c>
      <c r="B12" s="591" t="s">
        <v>767</v>
      </c>
      <c r="C12" s="629">
        <v>508725.15660000045</v>
      </c>
      <c r="D12" s="629">
        <v>365483.3660000005</v>
      </c>
      <c r="E12" s="629">
        <v>4990.2848999999997</v>
      </c>
      <c r="F12" s="629">
        <v>1614.88</v>
      </c>
      <c r="G12" s="629">
        <v>733.54570000000001</v>
      </c>
      <c r="H12" s="629">
        <v>135903.07999999999</v>
      </c>
      <c r="I12" s="629">
        <v>144563.01265999977</v>
      </c>
      <c r="J12" s="629">
        <v>7309.6673200000205</v>
      </c>
      <c r="K12" s="629">
        <v>499.02848999999998</v>
      </c>
      <c r="L12" s="629">
        <v>484.464</v>
      </c>
      <c r="M12" s="629">
        <v>366.77285000000001</v>
      </c>
      <c r="N12" s="629">
        <v>135903.07999999999</v>
      </c>
      <c r="O12" s="590">
        <v>1567</v>
      </c>
      <c r="P12" s="630">
        <v>9.9421263133752963E-2</v>
      </c>
      <c r="Q12" s="630">
        <v>0.10410705431623592</v>
      </c>
      <c r="R12" s="630">
        <v>6.1242831131500565E-2</v>
      </c>
      <c r="S12" s="631">
        <v>6.5854124680000892</v>
      </c>
    </row>
    <row r="13" spans="1:19">
      <c r="A13" s="588">
        <v>7</v>
      </c>
      <c r="B13" s="591" t="s">
        <v>768</v>
      </c>
      <c r="C13" s="629">
        <v>15437349.170000006</v>
      </c>
      <c r="D13" s="629">
        <v>10589528.589999998</v>
      </c>
      <c r="E13" s="629">
        <v>1253341.6500000001</v>
      </c>
      <c r="F13" s="629">
        <v>3594478.93</v>
      </c>
      <c r="G13" s="629">
        <v>0</v>
      </c>
      <c r="H13" s="629">
        <v>0</v>
      </c>
      <c r="I13" s="629">
        <v>1413555.4504530004</v>
      </c>
      <c r="J13" s="629">
        <v>209877.60674199986</v>
      </c>
      <c r="K13" s="629">
        <v>125334.165392</v>
      </c>
      <c r="L13" s="629">
        <v>1078343.6783189999</v>
      </c>
      <c r="M13" s="629">
        <v>0</v>
      </c>
      <c r="N13" s="629">
        <v>0</v>
      </c>
      <c r="O13" s="590">
        <v>200</v>
      </c>
      <c r="P13" s="630">
        <v>8.4320645519994797E-2</v>
      </c>
      <c r="Q13" s="630">
        <v>8.7898146576170691E-2</v>
      </c>
      <c r="R13" s="630">
        <v>8.97089810105655E-2</v>
      </c>
      <c r="S13" s="631">
        <v>98.396226607502797</v>
      </c>
    </row>
    <row r="14" spans="1:19">
      <c r="A14" s="592">
        <v>7.1</v>
      </c>
      <c r="B14" s="593" t="s">
        <v>769</v>
      </c>
      <c r="C14" s="629">
        <v>11287506.500000006</v>
      </c>
      <c r="D14" s="629">
        <v>7540215.5799999982</v>
      </c>
      <c r="E14" s="629">
        <v>1015837.94</v>
      </c>
      <c r="F14" s="629">
        <v>2731452.9800000004</v>
      </c>
      <c r="G14" s="629">
        <v>0</v>
      </c>
      <c r="H14" s="629">
        <v>0</v>
      </c>
      <c r="I14" s="629">
        <v>1069911.0359690005</v>
      </c>
      <c r="J14" s="629">
        <v>148891.3460569999</v>
      </c>
      <c r="K14" s="629">
        <v>101583.79400299999</v>
      </c>
      <c r="L14" s="629">
        <v>819435.89590899984</v>
      </c>
      <c r="M14" s="629">
        <v>0</v>
      </c>
      <c r="N14" s="629">
        <v>0</v>
      </c>
      <c r="O14" s="590">
        <v>124</v>
      </c>
      <c r="P14" s="630">
        <v>7.6033211797087746E-2</v>
      </c>
      <c r="Q14" s="630">
        <v>7.8743941787956226E-2</v>
      </c>
      <c r="R14" s="630">
        <v>8.7676149091032551E-2</v>
      </c>
      <c r="S14" s="631">
        <v>97.753751083249469</v>
      </c>
    </row>
    <row r="15" spans="1:19">
      <c r="A15" s="592">
        <v>7.2</v>
      </c>
      <c r="B15" s="593" t="s">
        <v>770</v>
      </c>
      <c r="C15" s="629">
        <v>3245903.3499999992</v>
      </c>
      <c r="D15" s="629">
        <v>2274474.41</v>
      </c>
      <c r="E15" s="629">
        <v>233650.89</v>
      </c>
      <c r="F15" s="629">
        <v>737778.05</v>
      </c>
      <c r="G15" s="629">
        <v>0</v>
      </c>
      <c r="H15" s="629">
        <v>0</v>
      </c>
      <c r="I15" s="629">
        <v>290187.98955999996</v>
      </c>
      <c r="J15" s="629">
        <v>45489.48847299999</v>
      </c>
      <c r="K15" s="629">
        <v>23365.089389000001</v>
      </c>
      <c r="L15" s="629">
        <v>221333.41169800001</v>
      </c>
      <c r="M15" s="629">
        <v>0</v>
      </c>
      <c r="N15" s="629">
        <v>0</v>
      </c>
      <c r="O15" s="590">
        <v>25</v>
      </c>
      <c r="P15" s="630">
        <v>0.14146114393569933</v>
      </c>
      <c r="Q15" s="630">
        <v>0.15101488954959372</v>
      </c>
      <c r="R15" s="630">
        <v>9.0449437607253519E-2</v>
      </c>
      <c r="S15" s="631">
        <v>110.25060494267613</v>
      </c>
    </row>
    <row r="16" spans="1:19">
      <c r="A16" s="592">
        <v>7.3</v>
      </c>
      <c r="B16" s="593" t="s">
        <v>771</v>
      </c>
      <c r="C16" s="629">
        <v>903939.32000000007</v>
      </c>
      <c r="D16" s="629">
        <v>774838.60000000021</v>
      </c>
      <c r="E16" s="629">
        <v>3852.82</v>
      </c>
      <c r="F16" s="629">
        <v>125247.90000000001</v>
      </c>
      <c r="G16" s="629">
        <v>0</v>
      </c>
      <c r="H16" s="629">
        <v>0</v>
      </c>
      <c r="I16" s="629">
        <v>53456.424923999999</v>
      </c>
      <c r="J16" s="629">
        <v>15496.772211999996</v>
      </c>
      <c r="K16" s="629">
        <v>385.28199999999998</v>
      </c>
      <c r="L16" s="629">
        <v>37574.370711999996</v>
      </c>
      <c r="M16" s="629">
        <v>0</v>
      </c>
      <c r="N16" s="629">
        <v>0</v>
      </c>
      <c r="O16" s="590">
        <v>51</v>
      </c>
      <c r="P16" s="630">
        <v>0</v>
      </c>
      <c r="Q16" s="630">
        <v>0</v>
      </c>
      <c r="R16" s="630">
        <v>0.11243412693896308</v>
      </c>
      <c r="S16" s="631">
        <v>63.851629416834321</v>
      </c>
    </row>
    <row r="17" spans="1:19">
      <c r="A17" s="588">
        <v>8</v>
      </c>
      <c r="B17" s="591" t="s">
        <v>772</v>
      </c>
      <c r="C17" s="629">
        <v>0</v>
      </c>
      <c r="D17" s="629">
        <v>0</v>
      </c>
      <c r="E17" s="629">
        <v>0</v>
      </c>
      <c r="F17" s="629">
        <v>0</v>
      </c>
      <c r="G17" s="629">
        <v>0</v>
      </c>
      <c r="H17" s="629">
        <v>0</v>
      </c>
      <c r="I17" s="629">
        <v>0</v>
      </c>
      <c r="J17" s="629">
        <v>0</v>
      </c>
      <c r="K17" s="629">
        <v>0</v>
      </c>
      <c r="L17" s="629">
        <v>0</v>
      </c>
      <c r="M17" s="629">
        <v>0</v>
      </c>
      <c r="N17" s="629">
        <v>0</v>
      </c>
      <c r="O17" s="590">
        <v>0</v>
      </c>
      <c r="P17" s="630">
        <v>0</v>
      </c>
      <c r="Q17" s="630">
        <v>0</v>
      </c>
      <c r="R17" s="630">
        <v>0</v>
      </c>
      <c r="S17" s="631">
        <v>0</v>
      </c>
    </row>
    <row r="18" spans="1:19">
      <c r="A18" s="594">
        <v>9</v>
      </c>
      <c r="B18" s="595" t="s">
        <v>773</v>
      </c>
      <c r="C18" s="632">
        <v>0</v>
      </c>
      <c r="D18" s="632">
        <v>0</v>
      </c>
      <c r="E18" s="632">
        <v>0</v>
      </c>
      <c r="F18" s="632">
        <v>0</v>
      </c>
      <c r="G18" s="632">
        <v>0</v>
      </c>
      <c r="H18" s="632">
        <v>0</v>
      </c>
      <c r="I18" s="632">
        <v>0</v>
      </c>
      <c r="J18" s="632">
        <v>0</v>
      </c>
      <c r="K18" s="632">
        <v>0</v>
      </c>
      <c r="L18" s="632">
        <v>0</v>
      </c>
      <c r="M18" s="632">
        <v>0</v>
      </c>
      <c r="N18" s="632">
        <v>0</v>
      </c>
      <c r="O18" s="596">
        <v>0</v>
      </c>
      <c r="P18" s="633">
        <v>0</v>
      </c>
      <c r="Q18" s="633">
        <v>0</v>
      </c>
      <c r="R18" s="633">
        <v>0</v>
      </c>
      <c r="S18" s="634">
        <v>0</v>
      </c>
    </row>
    <row r="19" spans="1:19">
      <c r="A19" s="588">
        <v>10</v>
      </c>
      <c r="B19" s="597" t="s">
        <v>774</v>
      </c>
      <c r="C19" s="635">
        <f>SUM(C7:C13,C17:C18)</f>
        <v>25687634.307800006</v>
      </c>
      <c r="D19" s="635">
        <f t="shared" ref="D19:O19" si="0">SUM(D7:D13,D17:D18)</f>
        <v>17041024.267200001</v>
      </c>
      <c r="E19" s="635">
        <f t="shared" si="0"/>
        <v>2400069.2649000003</v>
      </c>
      <c r="F19" s="635">
        <f t="shared" si="0"/>
        <v>5377572.0099999998</v>
      </c>
      <c r="G19" s="635">
        <f t="shared" si="0"/>
        <v>720663.9057</v>
      </c>
      <c r="H19" s="635">
        <f t="shared" si="0"/>
        <v>148304.85999999999</v>
      </c>
      <c r="I19" s="635">
        <f t="shared" si="0"/>
        <v>2693116.5268720007</v>
      </c>
      <c r="J19" s="635">
        <f t="shared" si="0"/>
        <v>331201.1834119999</v>
      </c>
      <c r="K19" s="635">
        <f t="shared" si="0"/>
        <v>240006.92820899998</v>
      </c>
      <c r="L19" s="635">
        <f t="shared" si="0"/>
        <v>1613271.6016150001</v>
      </c>
      <c r="M19" s="635">
        <f t="shared" si="0"/>
        <v>360331.95363599999</v>
      </c>
      <c r="N19" s="635">
        <f t="shared" si="0"/>
        <v>148304.85999999999</v>
      </c>
      <c r="O19" s="636">
        <f t="shared" si="0"/>
        <v>2192</v>
      </c>
      <c r="P19" s="637">
        <v>9.3209793994541074E-2</v>
      </c>
      <c r="Q19" s="637">
        <v>9.7630366380019887E-2</v>
      </c>
      <c r="R19" s="637">
        <v>9.1610757453185684E-2</v>
      </c>
      <c r="S19" s="638">
        <v>79.045469760777763</v>
      </c>
    </row>
    <row r="20" spans="1:19" ht="25.5">
      <c r="A20" s="592">
        <v>10.1</v>
      </c>
      <c r="B20" s="593" t="s">
        <v>775</v>
      </c>
      <c r="C20" s="590"/>
      <c r="D20" s="590"/>
      <c r="E20" s="590"/>
      <c r="F20" s="590"/>
      <c r="G20" s="590"/>
      <c r="H20" s="590"/>
      <c r="I20" s="590"/>
      <c r="J20" s="590"/>
      <c r="K20" s="590"/>
      <c r="L20" s="590"/>
      <c r="M20" s="590"/>
      <c r="N20" s="590"/>
      <c r="O20" s="590"/>
      <c r="P20" s="590"/>
      <c r="Q20" s="590"/>
      <c r="R20" s="590"/>
      <c r="S20" s="590"/>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6" activePane="bottomRight" state="frozen"/>
      <selection pane="topRight"/>
      <selection pane="bottomLeft"/>
      <selection pane="bottomRight"/>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30</v>
      </c>
      <c r="B1" s="4" t="str">
        <f>'Info '!C2</f>
        <v>JSC CARTU BANK</v>
      </c>
    </row>
    <row r="2" spans="1:8">
      <c r="A2" s="2" t="s">
        <v>31</v>
      </c>
      <c r="B2" s="371">
        <f>'1. key ratios '!B2</f>
        <v>44469</v>
      </c>
    </row>
    <row r="3" spans="1:8">
      <c r="A3" s="2"/>
    </row>
    <row r="4" spans="1:8" ht="15" thickBot="1">
      <c r="A4" s="3" t="s">
        <v>32</v>
      </c>
      <c r="B4" s="13" t="s">
        <v>33</v>
      </c>
      <c r="C4" s="3"/>
      <c r="D4" s="14"/>
      <c r="E4" s="14"/>
      <c r="F4" s="15"/>
      <c r="G4" s="15"/>
      <c r="H4" s="16" t="s">
        <v>73</v>
      </c>
    </row>
    <row r="5" spans="1:8">
      <c r="A5" s="17"/>
      <c r="B5" s="18"/>
      <c r="C5" s="641" t="s">
        <v>68</v>
      </c>
      <c r="D5" s="642"/>
      <c r="E5" s="643"/>
      <c r="F5" s="641" t="s">
        <v>72</v>
      </c>
      <c r="G5" s="642"/>
      <c r="H5" s="644"/>
    </row>
    <row r="6" spans="1:8">
      <c r="A6" s="19" t="s">
        <v>6</v>
      </c>
      <c r="B6" s="20" t="s">
        <v>34</v>
      </c>
      <c r="C6" s="21" t="s">
        <v>69</v>
      </c>
      <c r="D6" s="21" t="s">
        <v>70</v>
      </c>
      <c r="E6" s="21" t="s">
        <v>71</v>
      </c>
      <c r="F6" s="21" t="s">
        <v>69</v>
      </c>
      <c r="G6" s="21" t="s">
        <v>70</v>
      </c>
      <c r="H6" s="22" t="s">
        <v>71</v>
      </c>
    </row>
    <row r="7" spans="1:8" ht="15.75">
      <c r="A7" s="19">
        <v>1</v>
      </c>
      <c r="B7" s="23" t="s">
        <v>35</v>
      </c>
      <c r="C7" s="481">
        <v>24978912</v>
      </c>
      <c r="D7" s="481">
        <v>7578172</v>
      </c>
      <c r="E7" s="482">
        <f>C7+D7</f>
        <v>32557084</v>
      </c>
      <c r="F7" s="483">
        <v>7857658</v>
      </c>
      <c r="G7" s="484">
        <v>23822573</v>
      </c>
      <c r="H7" s="485">
        <f>F7+G7</f>
        <v>31680231</v>
      </c>
    </row>
    <row r="8" spans="1:8" ht="15.75">
      <c r="A8" s="19">
        <v>2</v>
      </c>
      <c r="B8" s="23" t="s">
        <v>36</v>
      </c>
      <c r="C8" s="481">
        <v>13293605</v>
      </c>
      <c r="D8" s="481">
        <v>198339911</v>
      </c>
      <c r="E8" s="482">
        <f t="shared" ref="E8:E20" si="0">C8+D8</f>
        <v>211633516</v>
      </c>
      <c r="F8" s="483">
        <v>503395</v>
      </c>
      <c r="G8" s="484">
        <v>195118342</v>
      </c>
      <c r="H8" s="485">
        <f t="shared" ref="H8:H40" si="1">F8+G8</f>
        <v>195621737</v>
      </c>
    </row>
    <row r="9" spans="1:8" ht="15.75">
      <c r="A9" s="19">
        <v>3</v>
      </c>
      <c r="B9" s="23" t="s">
        <v>37</v>
      </c>
      <c r="C9" s="481">
        <v>15161176</v>
      </c>
      <c r="D9" s="481">
        <v>96890489</v>
      </c>
      <c r="E9" s="482">
        <f t="shared" si="0"/>
        <v>112051665</v>
      </c>
      <c r="F9" s="483">
        <v>20459841</v>
      </c>
      <c r="G9" s="484">
        <v>147924146</v>
      </c>
      <c r="H9" s="485">
        <f t="shared" si="1"/>
        <v>168383987</v>
      </c>
    </row>
    <row r="10" spans="1:8" ht="15.75">
      <c r="A10" s="19">
        <v>4</v>
      </c>
      <c r="B10" s="23" t="s">
        <v>38</v>
      </c>
      <c r="C10" s="481">
        <v>0</v>
      </c>
      <c r="D10" s="481">
        <v>0</v>
      </c>
      <c r="E10" s="482">
        <f t="shared" si="0"/>
        <v>0</v>
      </c>
      <c r="F10" s="483">
        <v>0</v>
      </c>
      <c r="G10" s="484">
        <v>0</v>
      </c>
      <c r="H10" s="485">
        <f t="shared" si="1"/>
        <v>0</v>
      </c>
    </row>
    <row r="11" spans="1:8" ht="15.75">
      <c r="A11" s="19">
        <v>5</v>
      </c>
      <c r="B11" s="23" t="s">
        <v>39</v>
      </c>
      <c r="C11" s="481">
        <v>39409289</v>
      </c>
      <c r="D11" s="481">
        <v>15301720</v>
      </c>
      <c r="E11" s="482">
        <f t="shared" si="0"/>
        <v>54711009</v>
      </c>
      <c r="F11" s="483">
        <v>46272032</v>
      </c>
      <c r="G11" s="484">
        <v>16110220</v>
      </c>
      <c r="H11" s="485">
        <f t="shared" si="1"/>
        <v>62382252</v>
      </c>
    </row>
    <row r="12" spans="1:8" ht="15.75">
      <c r="A12" s="19">
        <v>6.1</v>
      </c>
      <c r="B12" s="24" t="s">
        <v>40</v>
      </c>
      <c r="C12" s="481">
        <v>318023858</v>
      </c>
      <c r="D12" s="481">
        <v>663807577</v>
      </c>
      <c r="E12" s="482">
        <f t="shared" si="0"/>
        <v>981831435</v>
      </c>
      <c r="F12" s="483">
        <v>335797325</v>
      </c>
      <c r="G12" s="484">
        <v>696892122</v>
      </c>
      <c r="H12" s="485">
        <f t="shared" si="1"/>
        <v>1032689447</v>
      </c>
    </row>
    <row r="13" spans="1:8" ht="15.75">
      <c r="A13" s="19">
        <v>6.2</v>
      </c>
      <c r="B13" s="24" t="s">
        <v>41</v>
      </c>
      <c r="C13" s="481">
        <v>-61548402</v>
      </c>
      <c r="D13" s="481">
        <v>-105066164</v>
      </c>
      <c r="E13" s="482">
        <f t="shared" si="0"/>
        <v>-166614566</v>
      </c>
      <c r="F13" s="483">
        <v>-50434890</v>
      </c>
      <c r="G13" s="484">
        <v>-126980355</v>
      </c>
      <c r="H13" s="485">
        <f t="shared" si="1"/>
        <v>-177415245</v>
      </c>
    </row>
    <row r="14" spans="1:8" ht="15.75">
      <c r="A14" s="19">
        <v>6</v>
      </c>
      <c r="B14" s="23" t="s">
        <v>42</v>
      </c>
      <c r="C14" s="482">
        <f>C12+C13</f>
        <v>256475456</v>
      </c>
      <c r="D14" s="482">
        <f>D12+D13</f>
        <v>558741413</v>
      </c>
      <c r="E14" s="482">
        <f t="shared" si="0"/>
        <v>815216869</v>
      </c>
      <c r="F14" s="482">
        <f>F12+F13</f>
        <v>285362435</v>
      </c>
      <c r="G14" s="482">
        <f>G12+G13</f>
        <v>569911767</v>
      </c>
      <c r="H14" s="485">
        <f t="shared" si="1"/>
        <v>855274202</v>
      </c>
    </row>
    <row r="15" spans="1:8" ht="15.75">
      <c r="A15" s="19">
        <v>7</v>
      </c>
      <c r="B15" s="23" t="s">
        <v>43</v>
      </c>
      <c r="C15" s="481">
        <v>10922059</v>
      </c>
      <c r="D15" s="481">
        <v>6375935</v>
      </c>
      <c r="E15" s="482">
        <f t="shared" si="0"/>
        <v>17297994</v>
      </c>
      <c r="F15" s="483">
        <v>7655942</v>
      </c>
      <c r="G15" s="484">
        <v>7107044</v>
      </c>
      <c r="H15" s="485">
        <f t="shared" si="1"/>
        <v>14762986</v>
      </c>
    </row>
    <row r="16" spans="1:8" ht="15.75">
      <c r="A16" s="19">
        <v>8</v>
      </c>
      <c r="B16" s="23" t="s">
        <v>199</v>
      </c>
      <c r="C16" s="481">
        <v>6855626</v>
      </c>
      <c r="D16" s="481"/>
      <c r="E16" s="482">
        <f>C16</f>
        <v>6855626</v>
      </c>
      <c r="F16" s="483">
        <v>6013426</v>
      </c>
      <c r="G16" s="484"/>
      <c r="H16" s="485">
        <f t="shared" si="1"/>
        <v>6013426</v>
      </c>
    </row>
    <row r="17" spans="1:8" ht="15.75">
      <c r="A17" s="19">
        <v>9</v>
      </c>
      <c r="B17" s="23" t="s">
        <v>44</v>
      </c>
      <c r="C17" s="481">
        <v>7793239</v>
      </c>
      <c r="D17" s="481">
        <v>0</v>
      </c>
      <c r="E17" s="482">
        <f t="shared" si="0"/>
        <v>7793239</v>
      </c>
      <c r="F17" s="483">
        <v>7793239</v>
      </c>
      <c r="G17" s="484">
        <v>0</v>
      </c>
      <c r="H17" s="485">
        <f t="shared" si="1"/>
        <v>7793239</v>
      </c>
    </row>
    <row r="18" spans="1:8" ht="15.75">
      <c r="A18" s="19">
        <v>10</v>
      </c>
      <c r="B18" s="23" t="s">
        <v>45</v>
      </c>
      <c r="C18" s="481">
        <v>20325454</v>
      </c>
      <c r="D18" s="481"/>
      <c r="E18" s="482">
        <f>C18</f>
        <v>20325454</v>
      </c>
      <c r="F18" s="483">
        <v>21313841</v>
      </c>
      <c r="G18" s="484"/>
      <c r="H18" s="485">
        <f t="shared" si="1"/>
        <v>21313841</v>
      </c>
    </row>
    <row r="19" spans="1:8" ht="15.75">
      <c r="A19" s="19">
        <v>11</v>
      </c>
      <c r="B19" s="23" t="s">
        <v>46</v>
      </c>
      <c r="C19" s="481">
        <v>23313144</v>
      </c>
      <c r="D19" s="481">
        <v>659859</v>
      </c>
      <c r="E19" s="482">
        <f t="shared" si="0"/>
        <v>23973003</v>
      </c>
      <c r="F19" s="483">
        <v>39934611</v>
      </c>
      <c r="G19" s="484">
        <v>4118091</v>
      </c>
      <c r="H19" s="485">
        <f t="shared" si="1"/>
        <v>44052702</v>
      </c>
    </row>
    <row r="20" spans="1:8" ht="15.75">
      <c r="A20" s="19">
        <v>12</v>
      </c>
      <c r="B20" s="26" t="s">
        <v>47</v>
      </c>
      <c r="C20" s="482">
        <f>SUM(C7:C11)+SUM(C14:C19)</f>
        <v>418527960</v>
      </c>
      <c r="D20" s="482">
        <f>SUM(D7:D11)+SUM(D14:D19)</f>
        <v>883887499</v>
      </c>
      <c r="E20" s="482">
        <f t="shared" si="0"/>
        <v>1302415459</v>
      </c>
      <c r="F20" s="482">
        <f>SUM(F7:F11)+SUM(F14:F19)</f>
        <v>443166420</v>
      </c>
      <c r="G20" s="482">
        <f>SUM(G7:G11)+SUM(G14:G19)</f>
        <v>964112183</v>
      </c>
      <c r="H20" s="485">
        <f t="shared" si="1"/>
        <v>1407278603</v>
      </c>
    </row>
    <row r="21" spans="1:8" ht="15.75">
      <c r="A21" s="19"/>
      <c r="B21" s="20" t="s">
        <v>48</v>
      </c>
      <c r="C21" s="486" t="s">
        <v>715</v>
      </c>
      <c r="D21" s="486"/>
      <c r="E21" s="486"/>
      <c r="F21" s="487" t="s">
        <v>715</v>
      </c>
      <c r="G21" s="488"/>
      <c r="H21" s="489"/>
    </row>
    <row r="22" spans="1:8" ht="15.75">
      <c r="A22" s="19">
        <v>13</v>
      </c>
      <c r="B22" s="23" t="s">
        <v>49</v>
      </c>
      <c r="C22" s="481">
        <v>52755</v>
      </c>
      <c r="D22" s="481">
        <v>111101</v>
      </c>
      <c r="E22" s="482">
        <f>C22+D22</f>
        <v>163856</v>
      </c>
      <c r="F22" s="483">
        <v>50507</v>
      </c>
      <c r="G22" s="484">
        <v>111563</v>
      </c>
      <c r="H22" s="485">
        <f t="shared" si="1"/>
        <v>162070</v>
      </c>
    </row>
    <row r="23" spans="1:8" ht="15.75">
      <c r="A23" s="19">
        <v>14</v>
      </c>
      <c r="B23" s="23" t="s">
        <v>50</v>
      </c>
      <c r="C23" s="481">
        <v>49210764</v>
      </c>
      <c r="D23" s="481">
        <v>318155685</v>
      </c>
      <c r="E23" s="482">
        <f t="shared" ref="E23:E30" si="2">C23+D23</f>
        <v>367366449</v>
      </c>
      <c r="F23" s="483">
        <v>48553858</v>
      </c>
      <c r="G23" s="484">
        <v>331732925</v>
      </c>
      <c r="H23" s="485">
        <f t="shared" si="1"/>
        <v>380286783</v>
      </c>
    </row>
    <row r="24" spans="1:8" ht="15.75">
      <c r="A24" s="19">
        <v>15</v>
      </c>
      <c r="B24" s="23" t="s">
        <v>51</v>
      </c>
      <c r="C24" s="481">
        <v>16914900</v>
      </c>
      <c r="D24" s="481">
        <v>73465759</v>
      </c>
      <c r="E24" s="482">
        <f t="shared" si="2"/>
        <v>90380659</v>
      </c>
      <c r="F24" s="483">
        <v>32177447</v>
      </c>
      <c r="G24" s="484">
        <v>46499604</v>
      </c>
      <c r="H24" s="485">
        <f t="shared" si="1"/>
        <v>78677051</v>
      </c>
    </row>
    <row r="25" spans="1:8" ht="15.75">
      <c r="A25" s="19">
        <v>16</v>
      </c>
      <c r="B25" s="23" t="s">
        <v>52</v>
      </c>
      <c r="C25" s="481">
        <v>83345296</v>
      </c>
      <c r="D25" s="481">
        <v>427718245</v>
      </c>
      <c r="E25" s="482">
        <f t="shared" si="2"/>
        <v>511063541</v>
      </c>
      <c r="F25" s="483">
        <v>72017047</v>
      </c>
      <c r="G25" s="484">
        <v>410743858</v>
      </c>
      <c r="H25" s="485">
        <f t="shared" si="1"/>
        <v>482760905</v>
      </c>
    </row>
    <row r="26" spans="1:8" ht="15.75">
      <c r="A26" s="19">
        <v>17</v>
      </c>
      <c r="B26" s="23" t="s">
        <v>53</v>
      </c>
      <c r="C26" s="486"/>
      <c r="D26" s="486"/>
      <c r="E26" s="482">
        <f t="shared" si="2"/>
        <v>0</v>
      </c>
      <c r="F26" s="487"/>
      <c r="G26" s="488"/>
      <c r="H26" s="485">
        <f t="shared" si="1"/>
        <v>0</v>
      </c>
    </row>
    <row r="27" spans="1:8" ht="15.75">
      <c r="A27" s="19">
        <v>18</v>
      </c>
      <c r="B27" s="23" t="s">
        <v>54</v>
      </c>
      <c r="C27" s="481">
        <v>0</v>
      </c>
      <c r="D27" s="481">
        <v>0</v>
      </c>
      <c r="E27" s="482">
        <f t="shared" si="2"/>
        <v>0</v>
      </c>
      <c r="F27" s="483">
        <v>0</v>
      </c>
      <c r="G27" s="484">
        <v>0</v>
      </c>
      <c r="H27" s="485">
        <f t="shared" si="1"/>
        <v>0</v>
      </c>
    </row>
    <row r="28" spans="1:8" ht="15.75">
      <c r="A28" s="19">
        <v>19</v>
      </c>
      <c r="B28" s="23" t="s">
        <v>55</v>
      </c>
      <c r="C28" s="481">
        <v>5240611</v>
      </c>
      <c r="D28" s="481">
        <v>9870025</v>
      </c>
      <c r="E28" s="482">
        <f t="shared" si="2"/>
        <v>15110636</v>
      </c>
      <c r="F28" s="483">
        <v>1972407</v>
      </c>
      <c r="G28" s="484">
        <v>9050724</v>
      </c>
      <c r="H28" s="485">
        <f t="shared" si="1"/>
        <v>11023131</v>
      </c>
    </row>
    <row r="29" spans="1:8" ht="15.75">
      <c r="A29" s="19">
        <v>20</v>
      </c>
      <c r="B29" s="23" t="s">
        <v>56</v>
      </c>
      <c r="C29" s="481">
        <v>12206687</v>
      </c>
      <c r="D29" s="481">
        <v>2346762</v>
      </c>
      <c r="E29" s="482">
        <f t="shared" si="2"/>
        <v>14553449</v>
      </c>
      <c r="F29" s="483">
        <v>22308908</v>
      </c>
      <c r="G29" s="484">
        <v>9430326</v>
      </c>
      <c r="H29" s="485">
        <f t="shared" si="1"/>
        <v>31739234</v>
      </c>
    </row>
    <row r="30" spans="1:8" ht="15.75">
      <c r="A30" s="19">
        <v>21</v>
      </c>
      <c r="B30" s="23" t="s">
        <v>57</v>
      </c>
      <c r="C30" s="481">
        <v>0</v>
      </c>
      <c r="D30" s="481">
        <v>121789200</v>
      </c>
      <c r="E30" s="482">
        <f t="shared" si="2"/>
        <v>121789200</v>
      </c>
      <c r="F30" s="483">
        <v>0</v>
      </c>
      <c r="G30" s="484">
        <v>248557680</v>
      </c>
      <c r="H30" s="485">
        <f t="shared" si="1"/>
        <v>248557680</v>
      </c>
    </row>
    <row r="31" spans="1:8" ht="15.75">
      <c r="A31" s="19">
        <v>22</v>
      </c>
      <c r="B31" s="26" t="s">
        <v>58</v>
      </c>
      <c r="C31" s="482">
        <f>SUM(C22:C30)</f>
        <v>166971013</v>
      </c>
      <c r="D31" s="482">
        <f>SUM(D22:D30)</f>
        <v>953456777</v>
      </c>
      <c r="E31" s="482">
        <f>C31+D31</f>
        <v>1120427790</v>
      </c>
      <c r="F31" s="482">
        <f>SUM(F22:F30)</f>
        <v>177080174</v>
      </c>
      <c r="G31" s="482">
        <f>SUM(G22:G30)</f>
        <v>1056126680</v>
      </c>
      <c r="H31" s="485">
        <f t="shared" si="1"/>
        <v>1233206854</v>
      </c>
    </row>
    <row r="32" spans="1:8" ht="15.75">
      <c r="A32" s="19"/>
      <c r="B32" s="20" t="s">
        <v>59</v>
      </c>
      <c r="C32" s="486"/>
      <c r="D32" s="486"/>
      <c r="E32" s="481"/>
      <c r="F32" s="487"/>
      <c r="G32" s="488"/>
      <c r="H32" s="489"/>
    </row>
    <row r="33" spans="1:8" ht="15.75">
      <c r="A33" s="19">
        <v>23</v>
      </c>
      <c r="B33" s="23" t="s">
        <v>60</v>
      </c>
      <c r="C33" s="481">
        <v>114430000</v>
      </c>
      <c r="D33" s="486"/>
      <c r="E33" s="482">
        <f>C33</f>
        <v>114430000</v>
      </c>
      <c r="F33" s="483">
        <v>114430000</v>
      </c>
      <c r="G33" s="488"/>
      <c r="H33" s="485">
        <f t="shared" si="1"/>
        <v>114430000</v>
      </c>
    </row>
    <row r="34" spans="1:8" ht="15.75">
      <c r="A34" s="19">
        <v>24</v>
      </c>
      <c r="B34" s="23" t="s">
        <v>61</v>
      </c>
      <c r="C34" s="481">
        <v>0</v>
      </c>
      <c r="D34" s="486"/>
      <c r="E34" s="482">
        <f t="shared" ref="E34:E40" si="3">C34</f>
        <v>0</v>
      </c>
      <c r="F34" s="483">
        <v>0</v>
      </c>
      <c r="G34" s="488"/>
      <c r="H34" s="485">
        <f t="shared" si="1"/>
        <v>0</v>
      </c>
    </row>
    <row r="35" spans="1:8" ht="15.75">
      <c r="A35" s="19">
        <v>25</v>
      </c>
      <c r="B35" s="25" t="s">
        <v>62</v>
      </c>
      <c r="C35" s="481">
        <v>0</v>
      </c>
      <c r="D35" s="486"/>
      <c r="E35" s="482">
        <f t="shared" si="3"/>
        <v>0</v>
      </c>
      <c r="F35" s="483">
        <v>0</v>
      </c>
      <c r="G35" s="488"/>
      <c r="H35" s="485">
        <f t="shared" si="1"/>
        <v>0</v>
      </c>
    </row>
    <row r="36" spans="1:8" ht="15.75">
      <c r="A36" s="19">
        <v>26</v>
      </c>
      <c r="B36" s="23" t="s">
        <v>63</v>
      </c>
      <c r="C36" s="481">
        <v>0</v>
      </c>
      <c r="D36" s="486"/>
      <c r="E36" s="482">
        <f t="shared" si="3"/>
        <v>0</v>
      </c>
      <c r="F36" s="483">
        <v>0</v>
      </c>
      <c r="G36" s="488"/>
      <c r="H36" s="485">
        <f t="shared" si="1"/>
        <v>0</v>
      </c>
    </row>
    <row r="37" spans="1:8" ht="15.75">
      <c r="A37" s="19">
        <v>27</v>
      </c>
      <c r="B37" s="23" t="s">
        <v>64</v>
      </c>
      <c r="C37" s="481">
        <v>7438034</v>
      </c>
      <c r="D37" s="486"/>
      <c r="E37" s="482">
        <f t="shared" si="3"/>
        <v>7438034</v>
      </c>
      <c r="F37" s="483">
        <v>7438034</v>
      </c>
      <c r="G37" s="488"/>
      <c r="H37" s="485">
        <f t="shared" si="1"/>
        <v>7438034</v>
      </c>
    </row>
    <row r="38" spans="1:8" ht="15.75">
      <c r="A38" s="19">
        <v>28</v>
      </c>
      <c r="B38" s="23" t="s">
        <v>65</v>
      </c>
      <c r="C38" s="481">
        <v>60371346</v>
      </c>
      <c r="D38" s="486"/>
      <c r="E38" s="482">
        <f t="shared" si="3"/>
        <v>60371346</v>
      </c>
      <c r="F38" s="483">
        <v>52203715</v>
      </c>
      <c r="G38" s="488"/>
      <c r="H38" s="485">
        <f t="shared" si="1"/>
        <v>52203715</v>
      </c>
    </row>
    <row r="39" spans="1:8" ht="15.75">
      <c r="A39" s="19">
        <v>29</v>
      </c>
      <c r="B39" s="23" t="s">
        <v>66</v>
      </c>
      <c r="C39" s="481">
        <v>-251711</v>
      </c>
      <c r="D39" s="486"/>
      <c r="E39" s="482">
        <f t="shared" si="3"/>
        <v>-251711</v>
      </c>
      <c r="F39" s="483">
        <v>0</v>
      </c>
      <c r="G39" s="488"/>
      <c r="H39" s="485">
        <f t="shared" si="1"/>
        <v>0</v>
      </c>
    </row>
    <row r="40" spans="1:8" ht="15.75">
      <c r="A40" s="19">
        <v>30</v>
      </c>
      <c r="B40" s="244" t="s">
        <v>266</v>
      </c>
      <c r="C40" s="481">
        <v>181987669</v>
      </c>
      <c r="D40" s="486"/>
      <c r="E40" s="482">
        <f t="shared" si="3"/>
        <v>181987669</v>
      </c>
      <c r="F40" s="483">
        <v>174071749</v>
      </c>
      <c r="G40" s="488"/>
      <c r="H40" s="485">
        <f t="shared" si="1"/>
        <v>174071749</v>
      </c>
    </row>
    <row r="41" spans="1:8" ht="15" thickBot="1">
      <c r="A41" s="27">
        <v>31</v>
      </c>
      <c r="B41" s="28" t="s">
        <v>67</v>
      </c>
      <c r="C41" s="29">
        <f>C31+C40</f>
        <v>348958682</v>
      </c>
      <c r="D41" s="29">
        <f>D31+D40</f>
        <v>953456777</v>
      </c>
      <c r="E41" s="29">
        <f>C41+D41</f>
        <v>1302415459</v>
      </c>
      <c r="F41" s="29">
        <f>F31+F40</f>
        <v>351151923</v>
      </c>
      <c r="G41" s="29">
        <f>G31+G40</f>
        <v>1056126680</v>
      </c>
      <c r="H41" s="490">
        <f>F41+G41</f>
        <v>1407278603</v>
      </c>
    </row>
    <row r="43" spans="1:8">
      <c r="B43" s="30"/>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7" activePane="bottomRight" state="frozen"/>
      <selection pane="topRight"/>
      <selection pane="bottomLeft"/>
      <selection pane="bottomRight"/>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8">
      <c r="A1" s="2" t="s">
        <v>30</v>
      </c>
      <c r="B1" s="3" t="str">
        <f>'Info '!C2</f>
        <v>JSC CARTU BANK</v>
      </c>
      <c r="C1" s="3"/>
    </row>
    <row r="2" spans="1:8">
      <c r="A2" s="2" t="s">
        <v>31</v>
      </c>
      <c r="B2" s="370">
        <f>'1. key ratios '!B2</f>
        <v>44469</v>
      </c>
      <c r="C2" s="370"/>
    </row>
    <row r="3" spans="1:8">
      <c r="A3" s="2"/>
      <c r="B3" s="3"/>
      <c r="C3" s="3"/>
    </row>
    <row r="4" spans="1:8" ht="13.5" thickBot="1">
      <c r="A4" s="3" t="s">
        <v>195</v>
      </c>
      <c r="B4" s="203" t="s">
        <v>22</v>
      </c>
      <c r="C4" s="3"/>
      <c r="D4" s="14"/>
      <c r="E4" s="14"/>
      <c r="F4" s="15"/>
      <c r="G4" s="15"/>
      <c r="H4" s="32" t="s">
        <v>73</v>
      </c>
    </row>
    <row r="5" spans="1:8">
      <c r="A5" s="33" t="s">
        <v>6</v>
      </c>
      <c r="B5" s="34"/>
      <c r="C5" s="641" t="s">
        <v>68</v>
      </c>
      <c r="D5" s="642"/>
      <c r="E5" s="643"/>
      <c r="F5" s="641" t="s">
        <v>72</v>
      </c>
      <c r="G5" s="642"/>
      <c r="H5" s="644"/>
    </row>
    <row r="6" spans="1:8">
      <c r="A6" s="35" t="s">
        <v>6</v>
      </c>
      <c r="B6" s="36"/>
      <c r="C6" s="21" t="s">
        <v>69</v>
      </c>
      <c r="D6" s="21" t="s">
        <v>70</v>
      </c>
      <c r="E6" s="21" t="s">
        <v>71</v>
      </c>
      <c r="F6" s="21" t="s">
        <v>69</v>
      </c>
      <c r="G6" s="21" t="s">
        <v>70</v>
      </c>
      <c r="H6" s="22" t="s">
        <v>71</v>
      </c>
    </row>
    <row r="7" spans="1:8">
      <c r="A7" s="19"/>
      <c r="B7" s="203" t="s">
        <v>194</v>
      </c>
      <c r="C7" s="37"/>
      <c r="D7" s="37"/>
      <c r="E7" s="37"/>
      <c r="F7" s="37"/>
      <c r="G7" s="37"/>
      <c r="H7" s="38"/>
    </row>
    <row r="8" spans="1:8" ht="15">
      <c r="A8" s="19">
        <v>1</v>
      </c>
      <c r="B8" s="39" t="s">
        <v>193</v>
      </c>
      <c r="C8" s="600">
        <v>1693035</v>
      </c>
      <c r="D8" s="600">
        <v>-446268</v>
      </c>
      <c r="E8" s="601">
        <f>C8+D8</f>
        <v>1246767</v>
      </c>
      <c r="F8" s="600">
        <v>1074087</v>
      </c>
      <c r="G8" s="600">
        <v>258196</v>
      </c>
      <c r="H8" s="602">
        <f>F8+G8</f>
        <v>1332283</v>
      </c>
    </row>
    <row r="9" spans="1:8" ht="15">
      <c r="A9" s="19">
        <v>2</v>
      </c>
      <c r="B9" s="39" t="s">
        <v>192</v>
      </c>
      <c r="C9" s="603">
        <f>SUM(C10:C18)</f>
        <v>20557144</v>
      </c>
      <c r="D9" s="603">
        <f>SUM(D10:D18)</f>
        <v>34020921</v>
      </c>
      <c r="E9" s="601">
        <f t="shared" ref="E9:E67" si="0">C9+D9</f>
        <v>54578065</v>
      </c>
      <c r="F9" s="603">
        <f>SUM(F10:F18)</f>
        <v>20310035</v>
      </c>
      <c r="G9" s="603">
        <f>SUM(G10:G18)</f>
        <v>30620708</v>
      </c>
      <c r="H9" s="602">
        <f t="shared" ref="H9:H67" si="1">F9+G9</f>
        <v>50930743</v>
      </c>
    </row>
    <row r="10" spans="1:8" ht="15">
      <c r="A10" s="19">
        <v>2.1</v>
      </c>
      <c r="B10" s="40" t="s">
        <v>191</v>
      </c>
      <c r="C10" s="600">
        <v>0</v>
      </c>
      <c r="D10" s="600">
        <v>0</v>
      </c>
      <c r="E10" s="601">
        <f t="shared" si="0"/>
        <v>0</v>
      </c>
      <c r="F10" s="600">
        <v>0</v>
      </c>
      <c r="G10" s="600">
        <v>0</v>
      </c>
      <c r="H10" s="602">
        <f t="shared" si="1"/>
        <v>0</v>
      </c>
    </row>
    <row r="11" spans="1:8" ht="15">
      <c r="A11" s="19">
        <v>2.2000000000000002</v>
      </c>
      <c r="B11" s="40" t="s">
        <v>190</v>
      </c>
      <c r="C11" s="600">
        <v>9630796.4199999999</v>
      </c>
      <c r="D11" s="600">
        <v>11048778.420000002</v>
      </c>
      <c r="E11" s="601">
        <f t="shared" si="0"/>
        <v>20679574.840000004</v>
      </c>
      <c r="F11" s="600">
        <v>8729685.6400000025</v>
      </c>
      <c r="G11" s="600">
        <v>11884908.33</v>
      </c>
      <c r="H11" s="602">
        <f t="shared" si="1"/>
        <v>20614593.970000003</v>
      </c>
    </row>
    <row r="12" spans="1:8" ht="15">
      <c r="A12" s="19">
        <v>2.2999999999999998</v>
      </c>
      <c r="B12" s="40" t="s">
        <v>189</v>
      </c>
      <c r="C12" s="600">
        <v>0</v>
      </c>
      <c r="D12" s="600">
        <v>14026.2</v>
      </c>
      <c r="E12" s="601">
        <f t="shared" si="0"/>
        <v>14026.2</v>
      </c>
      <c r="F12" s="600">
        <v>111.56</v>
      </c>
      <c r="G12" s="600">
        <v>652409.41999999993</v>
      </c>
      <c r="H12" s="602">
        <f t="shared" si="1"/>
        <v>652520.98</v>
      </c>
    </row>
    <row r="13" spans="1:8" ht="15">
      <c r="A13" s="19">
        <v>2.4</v>
      </c>
      <c r="B13" s="40" t="s">
        <v>188</v>
      </c>
      <c r="C13" s="600">
        <v>1243811.01</v>
      </c>
      <c r="D13" s="600">
        <v>3014879.56</v>
      </c>
      <c r="E13" s="601">
        <f t="shared" si="0"/>
        <v>4258690.57</v>
      </c>
      <c r="F13" s="600">
        <v>1419686.2700000003</v>
      </c>
      <c r="G13" s="600">
        <v>1371362.08</v>
      </c>
      <c r="H13" s="602">
        <f t="shared" si="1"/>
        <v>2791048.3500000006</v>
      </c>
    </row>
    <row r="14" spans="1:8" ht="15">
      <c r="A14" s="19">
        <v>2.5</v>
      </c>
      <c r="B14" s="40" t="s">
        <v>187</v>
      </c>
      <c r="C14" s="600">
        <v>2462708.9900000002</v>
      </c>
      <c r="D14" s="600">
        <v>4200889.09</v>
      </c>
      <c r="E14" s="601">
        <f t="shared" si="0"/>
        <v>6663598.0800000001</v>
      </c>
      <c r="F14" s="600">
        <v>3304100.92</v>
      </c>
      <c r="G14" s="600">
        <v>4078110.8899999997</v>
      </c>
      <c r="H14" s="602">
        <f t="shared" si="1"/>
        <v>7382211.8099999996</v>
      </c>
    </row>
    <row r="15" spans="1:8" ht="15">
      <c r="A15" s="19">
        <v>2.6</v>
      </c>
      <c r="B15" s="40" t="s">
        <v>186</v>
      </c>
      <c r="C15" s="600">
        <v>4509216.88</v>
      </c>
      <c r="D15" s="600">
        <v>3078794.41</v>
      </c>
      <c r="E15" s="601">
        <f t="shared" si="0"/>
        <v>7588011.29</v>
      </c>
      <c r="F15" s="600">
        <v>3658325.2499999995</v>
      </c>
      <c r="G15" s="600">
        <v>3007758.36</v>
      </c>
      <c r="H15" s="602">
        <f t="shared" si="1"/>
        <v>6666083.6099999994</v>
      </c>
    </row>
    <row r="16" spans="1:8" ht="15">
      <c r="A16" s="19">
        <v>2.7</v>
      </c>
      <c r="B16" s="40" t="s">
        <v>185</v>
      </c>
      <c r="C16" s="600">
        <v>4338.76</v>
      </c>
      <c r="D16" s="600">
        <v>144857.53</v>
      </c>
      <c r="E16" s="601">
        <f t="shared" si="0"/>
        <v>149196.29</v>
      </c>
      <c r="F16" s="600">
        <v>6540.37</v>
      </c>
      <c r="G16" s="600">
        <v>9683.82</v>
      </c>
      <c r="H16" s="602">
        <f t="shared" si="1"/>
        <v>16224.189999999999</v>
      </c>
    </row>
    <row r="17" spans="1:8" ht="15">
      <c r="A17" s="19">
        <v>2.8</v>
      </c>
      <c r="B17" s="40" t="s">
        <v>184</v>
      </c>
      <c r="C17" s="600">
        <v>1144625</v>
      </c>
      <c r="D17" s="600">
        <v>2364327</v>
      </c>
      <c r="E17" s="601">
        <f t="shared" si="0"/>
        <v>3508952</v>
      </c>
      <c r="F17" s="600">
        <v>771367</v>
      </c>
      <c r="G17" s="600">
        <v>2360463</v>
      </c>
      <c r="H17" s="602">
        <f t="shared" si="1"/>
        <v>3131830</v>
      </c>
    </row>
    <row r="18" spans="1:8" ht="15">
      <c r="A18" s="19">
        <v>2.9</v>
      </c>
      <c r="B18" s="40" t="s">
        <v>183</v>
      </c>
      <c r="C18" s="600">
        <v>1561646.9399999976</v>
      </c>
      <c r="D18" s="600">
        <v>10154368.789999995</v>
      </c>
      <c r="E18" s="601">
        <f t="shared" si="0"/>
        <v>11716015.729999993</v>
      </c>
      <c r="F18" s="600">
        <v>2420217.9899999984</v>
      </c>
      <c r="G18" s="600">
        <v>7256012.1000000015</v>
      </c>
      <c r="H18" s="602">
        <f t="shared" si="1"/>
        <v>9676230.0899999999</v>
      </c>
    </row>
    <row r="19" spans="1:8" ht="15">
      <c r="A19" s="19">
        <v>3</v>
      </c>
      <c r="B19" s="39" t="s">
        <v>182</v>
      </c>
      <c r="C19" s="600">
        <v>661450</v>
      </c>
      <c r="D19" s="600">
        <v>2522233</v>
      </c>
      <c r="E19" s="601">
        <f t="shared" si="0"/>
        <v>3183683</v>
      </c>
      <c r="F19" s="600">
        <v>481431</v>
      </c>
      <c r="G19" s="600">
        <v>1298834</v>
      </c>
      <c r="H19" s="602">
        <f t="shared" si="1"/>
        <v>1780265</v>
      </c>
    </row>
    <row r="20" spans="1:8" ht="15">
      <c r="A20" s="19">
        <v>4</v>
      </c>
      <c r="B20" s="39" t="s">
        <v>181</v>
      </c>
      <c r="C20" s="600">
        <v>416759</v>
      </c>
      <c r="D20" s="600">
        <v>1346344</v>
      </c>
      <c r="E20" s="601">
        <f t="shared" si="0"/>
        <v>1763103</v>
      </c>
      <c r="F20" s="600">
        <v>1028152</v>
      </c>
      <c r="G20" s="600">
        <v>0</v>
      </c>
      <c r="H20" s="602">
        <f t="shared" si="1"/>
        <v>1028152</v>
      </c>
    </row>
    <row r="21" spans="1:8" ht="15">
      <c r="A21" s="19">
        <v>5</v>
      </c>
      <c r="B21" s="39" t="s">
        <v>180</v>
      </c>
      <c r="C21" s="600">
        <v>0</v>
      </c>
      <c r="D21" s="600">
        <v>1408</v>
      </c>
      <c r="E21" s="601">
        <f t="shared" si="0"/>
        <v>1408</v>
      </c>
      <c r="F21" s="600">
        <v>0</v>
      </c>
      <c r="G21" s="600">
        <v>17689</v>
      </c>
      <c r="H21" s="602">
        <f>F21+G21</f>
        <v>17689</v>
      </c>
    </row>
    <row r="22" spans="1:8" ht="15">
      <c r="A22" s="19">
        <v>6</v>
      </c>
      <c r="B22" s="41" t="s">
        <v>179</v>
      </c>
      <c r="C22" s="603">
        <f>C8+C9+C19+C20+C21</f>
        <v>23328388</v>
      </c>
      <c r="D22" s="603">
        <f>D8+D9+D19+D20+D21</f>
        <v>37444638</v>
      </c>
      <c r="E22" s="601">
        <f>C22+D22</f>
        <v>60773026</v>
      </c>
      <c r="F22" s="603">
        <f>F8+F9+F19+F20+F21</f>
        <v>22893705</v>
      </c>
      <c r="G22" s="603">
        <f>G8+G9+G19+G20+G21</f>
        <v>32195427</v>
      </c>
      <c r="H22" s="602">
        <f>F22+G22</f>
        <v>55089132</v>
      </c>
    </row>
    <row r="23" spans="1:8" ht="15">
      <c r="A23" s="19"/>
      <c r="B23" s="203" t="s">
        <v>178</v>
      </c>
      <c r="C23" s="600"/>
      <c r="D23" s="600"/>
      <c r="E23" s="604"/>
      <c r="F23" s="600"/>
      <c r="G23" s="600"/>
      <c r="H23" s="605"/>
    </row>
    <row r="24" spans="1:8" ht="15">
      <c r="A24" s="19">
        <v>7</v>
      </c>
      <c r="B24" s="39" t="s">
        <v>177</v>
      </c>
      <c r="C24" s="600">
        <v>834341</v>
      </c>
      <c r="D24" s="600">
        <v>-219057</v>
      </c>
      <c r="E24" s="601">
        <f t="shared" si="0"/>
        <v>615284</v>
      </c>
      <c r="F24" s="600">
        <v>694143</v>
      </c>
      <c r="G24" s="600">
        <v>529720</v>
      </c>
      <c r="H24" s="602">
        <f t="shared" si="1"/>
        <v>1223863</v>
      </c>
    </row>
    <row r="25" spans="1:8" ht="15">
      <c r="A25" s="19">
        <v>8</v>
      </c>
      <c r="B25" s="39" t="s">
        <v>176</v>
      </c>
      <c r="C25" s="600">
        <v>6017831</v>
      </c>
      <c r="D25" s="600">
        <v>13266600</v>
      </c>
      <c r="E25" s="601">
        <f t="shared" si="0"/>
        <v>19284431</v>
      </c>
      <c r="F25" s="600">
        <v>3824216</v>
      </c>
      <c r="G25" s="600">
        <v>11109258</v>
      </c>
      <c r="H25" s="602">
        <f t="shared" si="1"/>
        <v>14933474</v>
      </c>
    </row>
    <row r="26" spans="1:8" ht="15">
      <c r="A26" s="19">
        <v>9</v>
      </c>
      <c r="B26" s="39" t="s">
        <v>175</v>
      </c>
      <c r="C26" s="600">
        <v>1488</v>
      </c>
      <c r="D26" s="600">
        <v>389</v>
      </c>
      <c r="E26" s="601">
        <f t="shared" si="0"/>
        <v>1877</v>
      </c>
      <c r="F26" s="600">
        <v>50885</v>
      </c>
      <c r="G26" s="600">
        <v>361</v>
      </c>
      <c r="H26" s="602">
        <f t="shared" si="1"/>
        <v>51246</v>
      </c>
    </row>
    <row r="27" spans="1:8" ht="15">
      <c r="A27" s="19">
        <v>10</v>
      </c>
      <c r="B27" s="39" t="s">
        <v>174</v>
      </c>
      <c r="C27" s="600">
        <v>0</v>
      </c>
      <c r="D27" s="600">
        <v>0</v>
      </c>
      <c r="E27" s="601">
        <f t="shared" si="0"/>
        <v>0</v>
      </c>
      <c r="F27" s="600">
        <v>0</v>
      </c>
      <c r="G27" s="600">
        <v>0</v>
      </c>
      <c r="H27" s="602">
        <f t="shared" si="1"/>
        <v>0</v>
      </c>
    </row>
    <row r="28" spans="1:8" ht="15">
      <c r="A28" s="19">
        <v>11</v>
      </c>
      <c r="B28" s="39" t="s">
        <v>173</v>
      </c>
      <c r="C28" s="600">
        <v>0</v>
      </c>
      <c r="D28" s="600">
        <v>7601197</v>
      </c>
      <c r="E28" s="601">
        <f t="shared" si="0"/>
        <v>7601197</v>
      </c>
      <c r="F28" s="600">
        <v>0</v>
      </c>
      <c r="G28" s="600">
        <v>8864567</v>
      </c>
      <c r="H28" s="602">
        <f t="shared" si="1"/>
        <v>8864567</v>
      </c>
    </row>
    <row r="29" spans="1:8" ht="15">
      <c r="A29" s="19">
        <v>12</v>
      </c>
      <c r="B29" s="39" t="s">
        <v>172</v>
      </c>
      <c r="C29" s="600"/>
      <c r="D29" s="600"/>
      <c r="E29" s="601">
        <f t="shared" si="0"/>
        <v>0</v>
      </c>
      <c r="F29" s="600"/>
      <c r="G29" s="600"/>
      <c r="H29" s="602">
        <f t="shared" si="1"/>
        <v>0</v>
      </c>
    </row>
    <row r="30" spans="1:8" ht="15">
      <c r="A30" s="19">
        <v>13</v>
      </c>
      <c r="B30" s="42" t="s">
        <v>171</v>
      </c>
      <c r="C30" s="603">
        <f>SUM(C24:C29)</f>
        <v>6853660</v>
      </c>
      <c r="D30" s="603">
        <f>SUM(D24:D29)</f>
        <v>20649129</v>
      </c>
      <c r="E30" s="601">
        <f t="shared" si="0"/>
        <v>27502789</v>
      </c>
      <c r="F30" s="603">
        <f>SUM(F24:F29)</f>
        <v>4569244</v>
      </c>
      <c r="G30" s="603">
        <f>SUM(G24:G29)</f>
        <v>20503906</v>
      </c>
      <c r="H30" s="602">
        <f t="shared" si="1"/>
        <v>25073150</v>
      </c>
    </row>
    <row r="31" spans="1:8" ht="15">
      <c r="A31" s="19">
        <v>14</v>
      </c>
      <c r="B31" s="42" t="s">
        <v>170</v>
      </c>
      <c r="C31" s="603">
        <f>C22-C30</f>
        <v>16474728</v>
      </c>
      <c r="D31" s="603">
        <f>D22-D30</f>
        <v>16795509</v>
      </c>
      <c r="E31" s="601">
        <f t="shared" si="0"/>
        <v>33270237</v>
      </c>
      <c r="F31" s="603">
        <f>F22-F30</f>
        <v>18324461</v>
      </c>
      <c r="G31" s="603">
        <f>G22-G30</f>
        <v>11691521</v>
      </c>
      <c r="H31" s="602">
        <f t="shared" si="1"/>
        <v>30015982</v>
      </c>
    </row>
    <row r="32" spans="1:8">
      <c r="A32" s="19"/>
      <c r="B32" s="43"/>
      <c r="C32" s="606"/>
      <c r="D32" s="606"/>
      <c r="E32" s="606"/>
      <c r="F32" s="606"/>
      <c r="G32" s="606"/>
      <c r="H32" s="607"/>
    </row>
    <row r="33" spans="1:8" ht="15">
      <c r="A33" s="19"/>
      <c r="B33" s="43" t="s">
        <v>169</v>
      </c>
      <c r="C33" s="600"/>
      <c r="D33" s="600"/>
      <c r="E33" s="604"/>
      <c r="F33" s="600"/>
      <c r="G33" s="600"/>
      <c r="H33" s="605"/>
    </row>
    <row r="34" spans="1:8" ht="15">
      <c r="A34" s="19">
        <v>15</v>
      </c>
      <c r="B34" s="44" t="s">
        <v>168</v>
      </c>
      <c r="C34" s="603">
        <f>C35-C36</f>
        <v>-295335</v>
      </c>
      <c r="D34" s="603">
        <f>D35-D36</f>
        <v>-3327052</v>
      </c>
      <c r="E34" s="601">
        <f t="shared" si="0"/>
        <v>-3622387</v>
      </c>
      <c r="F34" s="603">
        <f>F35-F36</f>
        <v>-234377</v>
      </c>
      <c r="G34" s="603">
        <f>G35-G36</f>
        <v>-3172109</v>
      </c>
      <c r="H34" s="602">
        <f t="shared" si="1"/>
        <v>-3406486</v>
      </c>
    </row>
    <row r="35" spans="1:8" ht="15">
      <c r="A35" s="19">
        <v>15.1</v>
      </c>
      <c r="B35" s="40" t="s">
        <v>167</v>
      </c>
      <c r="C35" s="600">
        <v>2079557</v>
      </c>
      <c r="D35" s="600">
        <v>1445580</v>
      </c>
      <c r="E35" s="601">
        <f t="shared" si="0"/>
        <v>3525137</v>
      </c>
      <c r="F35" s="600">
        <v>1933866</v>
      </c>
      <c r="G35" s="600">
        <v>1395049</v>
      </c>
      <c r="H35" s="602">
        <f t="shared" si="1"/>
        <v>3328915</v>
      </c>
    </row>
    <row r="36" spans="1:8" ht="15">
      <c r="A36" s="19">
        <v>15.2</v>
      </c>
      <c r="B36" s="40" t="s">
        <v>166</v>
      </c>
      <c r="C36" s="600">
        <v>2374892</v>
      </c>
      <c r="D36" s="600">
        <v>4772632</v>
      </c>
      <c r="E36" s="601">
        <f t="shared" si="0"/>
        <v>7147524</v>
      </c>
      <c r="F36" s="600">
        <v>2168243</v>
      </c>
      <c r="G36" s="600">
        <v>4567158</v>
      </c>
      <c r="H36" s="602">
        <f t="shared" si="1"/>
        <v>6735401</v>
      </c>
    </row>
    <row r="37" spans="1:8" ht="15">
      <c r="A37" s="19">
        <v>16</v>
      </c>
      <c r="B37" s="39" t="s">
        <v>165</v>
      </c>
      <c r="C37" s="600">
        <v>138056</v>
      </c>
      <c r="D37" s="600">
        <v>0</v>
      </c>
      <c r="E37" s="601">
        <f t="shared" si="0"/>
        <v>138056</v>
      </c>
      <c r="F37" s="600">
        <v>0</v>
      </c>
      <c r="G37" s="600">
        <v>0</v>
      </c>
      <c r="H37" s="602">
        <f t="shared" si="1"/>
        <v>0</v>
      </c>
    </row>
    <row r="38" spans="1:8" ht="15">
      <c r="A38" s="19">
        <v>17</v>
      </c>
      <c r="B38" s="39" t="s">
        <v>164</v>
      </c>
      <c r="C38" s="600">
        <v>2480752</v>
      </c>
      <c r="D38" s="600">
        <v>0</v>
      </c>
      <c r="E38" s="601">
        <f t="shared" si="0"/>
        <v>2480752</v>
      </c>
      <c r="F38" s="600">
        <v>1602915</v>
      </c>
      <c r="G38" s="600">
        <v>0</v>
      </c>
      <c r="H38" s="602">
        <f t="shared" si="1"/>
        <v>1602915</v>
      </c>
    </row>
    <row r="39" spans="1:8" ht="15">
      <c r="A39" s="19">
        <v>18</v>
      </c>
      <c r="B39" s="39" t="s">
        <v>163</v>
      </c>
      <c r="C39" s="600">
        <v>-9238</v>
      </c>
      <c r="D39" s="600">
        <v>-4</v>
      </c>
      <c r="E39" s="601">
        <f t="shared" si="0"/>
        <v>-9242</v>
      </c>
      <c r="F39" s="600">
        <v>157476</v>
      </c>
      <c r="G39" s="600">
        <v>1264681</v>
      </c>
      <c r="H39" s="602">
        <f t="shared" si="1"/>
        <v>1422157</v>
      </c>
    </row>
    <row r="40" spans="1:8" ht="15">
      <c r="A40" s="19">
        <v>19</v>
      </c>
      <c r="B40" s="39" t="s">
        <v>162</v>
      </c>
      <c r="C40" s="600">
        <v>2517991</v>
      </c>
      <c r="D40" s="600"/>
      <c r="E40" s="601">
        <f t="shared" si="0"/>
        <v>2517991</v>
      </c>
      <c r="F40" s="600">
        <v>4849443</v>
      </c>
      <c r="G40" s="600"/>
      <c r="H40" s="602">
        <f t="shared" si="1"/>
        <v>4849443</v>
      </c>
    </row>
    <row r="41" spans="1:8" ht="15">
      <c r="A41" s="19">
        <v>20</v>
      </c>
      <c r="B41" s="39" t="s">
        <v>161</v>
      </c>
      <c r="C41" s="600">
        <v>-3436329</v>
      </c>
      <c r="D41" s="600"/>
      <c r="E41" s="601">
        <f t="shared" si="0"/>
        <v>-3436329</v>
      </c>
      <c r="F41" s="600">
        <v>650628</v>
      </c>
      <c r="G41" s="600"/>
      <c r="H41" s="602">
        <f t="shared" si="1"/>
        <v>650628</v>
      </c>
    </row>
    <row r="42" spans="1:8" ht="15">
      <c r="A42" s="19">
        <v>21</v>
      </c>
      <c r="B42" s="39" t="s">
        <v>160</v>
      </c>
      <c r="C42" s="600">
        <v>12190</v>
      </c>
      <c r="D42" s="600">
        <v>0</v>
      </c>
      <c r="E42" s="601">
        <f t="shared" si="0"/>
        <v>12190</v>
      </c>
      <c r="F42" s="600">
        <v>10973</v>
      </c>
      <c r="G42" s="600">
        <v>0</v>
      </c>
      <c r="H42" s="602">
        <f t="shared" si="1"/>
        <v>10973</v>
      </c>
    </row>
    <row r="43" spans="1:8" ht="15">
      <c r="A43" s="19">
        <v>22</v>
      </c>
      <c r="B43" s="39" t="s">
        <v>159</v>
      </c>
      <c r="C43" s="600">
        <v>1162594</v>
      </c>
      <c r="D43" s="600">
        <v>168653</v>
      </c>
      <c r="E43" s="601">
        <f t="shared" si="0"/>
        <v>1331247</v>
      </c>
      <c r="F43" s="600">
        <v>1016921</v>
      </c>
      <c r="G43" s="600">
        <v>232530</v>
      </c>
      <c r="H43" s="602">
        <f t="shared" si="1"/>
        <v>1249451</v>
      </c>
    </row>
    <row r="44" spans="1:8" ht="15">
      <c r="A44" s="19">
        <v>23</v>
      </c>
      <c r="B44" s="39" t="s">
        <v>158</v>
      </c>
      <c r="C44" s="600">
        <v>8493236</v>
      </c>
      <c r="D44" s="600">
        <v>239024</v>
      </c>
      <c r="E44" s="601">
        <f t="shared" si="0"/>
        <v>8732260</v>
      </c>
      <c r="F44" s="600">
        <v>1023984</v>
      </c>
      <c r="G44" s="600">
        <v>63351</v>
      </c>
      <c r="H44" s="602">
        <f t="shared" si="1"/>
        <v>1087335</v>
      </c>
    </row>
    <row r="45" spans="1:8" ht="15">
      <c r="A45" s="19">
        <v>24</v>
      </c>
      <c r="B45" s="42" t="s">
        <v>273</v>
      </c>
      <c r="C45" s="603">
        <f>C34+C37+C38+C39+C40+C41+C42+C43+C44</f>
        <v>11063917</v>
      </c>
      <c r="D45" s="603">
        <f>D34+D37+D38+D39+D40+D41+D42+D43+D44</f>
        <v>-2919379</v>
      </c>
      <c r="E45" s="601">
        <f t="shared" si="0"/>
        <v>8144538</v>
      </c>
      <c r="F45" s="603">
        <f>F34+F37+F38+F39+F40+F41+F42+F43+F44</f>
        <v>9077963</v>
      </c>
      <c r="G45" s="603">
        <f>G34+G37+G38+G39+G40+G41+G42+G43+G44</f>
        <v>-1611547</v>
      </c>
      <c r="H45" s="602">
        <f t="shared" si="1"/>
        <v>7466416</v>
      </c>
    </row>
    <row r="46" spans="1:8">
      <c r="A46" s="19"/>
      <c r="B46" s="203" t="s">
        <v>157</v>
      </c>
      <c r="C46" s="600"/>
      <c r="D46" s="600"/>
      <c r="E46" s="600"/>
      <c r="F46" s="600"/>
      <c r="G46" s="600"/>
      <c r="H46" s="608"/>
    </row>
    <row r="47" spans="1:8" ht="15">
      <c r="A47" s="19">
        <v>25</v>
      </c>
      <c r="B47" s="39" t="s">
        <v>156</v>
      </c>
      <c r="C47" s="600">
        <v>490370</v>
      </c>
      <c r="D47" s="600">
        <v>10550</v>
      </c>
      <c r="E47" s="601">
        <f t="shared" si="0"/>
        <v>500920</v>
      </c>
      <c r="F47" s="600">
        <v>576026</v>
      </c>
      <c r="G47" s="600">
        <v>23023</v>
      </c>
      <c r="H47" s="602">
        <f t="shared" si="1"/>
        <v>599049</v>
      </c>
    </row>
    <row r="48" spans="1:8" ht="15">
      <c r="A48" s="19">
        <v>26</v>
      </c>
      <c r="B48" s="39" t="s">
        <v>155</v>
      </c>
      <c r="C48" s="600">
        <v>164004</v>
      </c>
      <c r="D48" s="600">
        <v>1134</v>
      </c>
      <c r="E48" s="601">
        <f t="shared" si="0"/>
        <v>165138</v>
      </c>
      <c r="F48" s="600">
        <v>433322</v>
      </c>
      <c r="G48" s="600">
        <v>33813</v>
      </c>
      <c r="H48" s="602">
        <f t="shared" si="1"/>
        <v>467135</v>
      </c>
    </row>
    <row r="49" spans="1:8" ht="15">
      <c r="A49" s="19">
        <v>27</v>
      </c>
      <c r="B49" s="39" t="s">
        <v>154</v>
      </c>
      <c r="C49" s="600">
        <v>9797458</v>
      </c>
      <c r="D49" s="600"/>
      <c r="E49" s="601">
        <f t="shared" si="0"/>
        <v>9797458</v>
      </c>
      <c r="F49" s="600">
        <v>9562886</v>
      </c>
      <c r="G49" s="600"/>
      <c r="H49" s="602">
        <f t="shared" si="1"/>
        <v>9562886</v>
      </c>
    </row>
    <row r="50" spans="1:8" ht="15">
      <c r="A50" s="19">
        <v>28</v>
      </c>
      <c r="B50" s="39" t="s">
        <v>153</v>
      </c>
      <c r="C50" s="600">
        <v>33746</v>
      </c>
      <c r="D50" s="600"/>
      <c r="E50" s="601">
        <f t="shared" si="0"/>
        <v>33746</v>
      </c>
      <c r="F50" s="600">
        <v>55934</v>
      </c>
      <c r="G50" s="600"/>
      <c r="H50" s="602">
        <f t="shared" si="1"/>
        <v>55934</v>
      </c>
    </row>
    <row r="51" spans="1:8" ht="15">
      <c r="A51" s="19">
        <v>29</v>
      </c>
      <c r="B51" s="39" t="s">
        <v>152</v>
      </c>
      <c r="C51" s="600">
        <v>3299973</v>
      </c>
      <c r="D51" s="600"/>
      <c r="E51" s="601">
        <f t="shared" si="0"/>
        <v>3299973</v>
      </c>
      <c r="F51" s="600">
        <v>3237254</v>
      </c>
      <c r="G51" s="600"/>
      <c r="H51" s="602">
        <f t="shared" si="1"/>
        <v>3237254</v>
      </c>
    </row>
    <row r="52" spans="1:8" ht="15">
      <c r="A52" s="19">
        <v>30</v>
      </c>
      <c r="B52" s="39" t="s">
        <v>151</v>
      </c>
      <c r="C52" s="600">
        <v>3336084</v>
      </c>
      <c r="D52" s="600">
        <v>181462</v>
      </c>
      <c r="E52" s="601">
        <f t="shared" si="0"/>
        <v>3517546</v>
      </c>
      <c r="F52" s="600">
        <v>3004953</v>
      </c>
      <c r="G52" s="600">
        <v>136104</v>
      </c>
      <c r="H52" s="602">
        <f t="shared" si="1"/>
        <v>3141057</v>
      </c>
    </row>
    <row r="53" spans="1:8" ht="15">
      <c r="A53" s="19">
        <v>31</v>
      </c>
      <c r="B53" s="42" t="s">
        <v>274</v>
      </c>
      <c r="C53" s="603">
        <f>C47+C48+C49+C50+C51+C52</f>
        <v>17121635</v>
      </c>
      <c r="D53" s="603">
        <f>D47+D48+D49+D50+D51+D52</f>
        <v>193146</v>
      </c>
      <c r="E53" s="601">
        <f t="shared" si="0"/>
        <v>17314781</v>
      </c>
      <c r="F53" s="603">
        <f>F47+F48+F49+F50+F51+F52</f>
        <v>16870375</v>
      </c>
      <c r="G53" s="603">
        <f>G47+G48+G49+G50+G51+G52</f>
        <v>192940</v>
      </c>
      <c r="H53" s="602">
        <f t="shared" si="1"/>
        <v>17063315</v>
      </c>
    </row>
    <row r="54" spans="1:8" ht="15">
      <c r="A54" s="19">
        <v>32</v>
      </c>
      <c r="B54" s="42" t="s">
        <v>275</v>
      </c>
      <c r="C54" s="603">
        <f>C45-C53</f>
        <v>-6057718</v>
      </c>
      <c r="D54" s="603">
        <f>D45-D53</f>
        <v>-3112525</v>
      </c>
      <c r="E54" s="601">
        <f t="shared" si="0"/>
        <v>-9170243</v>
      </c>
      <c r="F54" s="603">
        <f>F45-F53</f>
        <v>-7792412</v>
      </c>
      <c r="G54" s="603">
        <f>G45-G53</f>
        <v>-1804487</v>
      </c>
      <c r="H54" s="602">
        <f t="shared" si="1"/>
        <v>-9596899</v>
      </c>
    </row>
    <row r="55" spans="1:8">
      <c r="A55" s="19"/>
      <c r="B55" s="43"/>
      <c r="C55" s="606"/>
      <c r="D55" s="606"/>
      <c r="E55" s="606"/>
      <c r="F55" s="606"/>
      <c r="G55" s="606"/>
      <c r="H55" s="607"/>
    </row>
    <row r="56" spans="1:8" ht="15">
      <c r="A56" s="19">
        <v>33</v>
      </c>
      <c r="B56" s="42" t="s">
        <v>150</v>
      </c>
      <c r="C56" s="603">
        <f>C31+C54</f>
        <v>10417010</v>
      </c>
      <c r="D56" s="603">
        <f>D31+D54</f>
        <v>13682984</v>
      </c>
      <c r="E56" s="601">
        <f t="shared" si="0"/>
        <v>24099994</v>
      </c>
      <c r="F56" s="603">
        <f>F31+F54</f>
        <v>10532049</v>
      </c>
      <c r="G56" s="603">
        <f>G31+G54</f>
        <v>9887034</v>
      </c>
      <c r="H56" s="602">
        <f t="shared" si="1"/>
        <v>20419083</v>
      </c>
    </row>
    <row r="57" spans="1:8">
      <c r="A57" s="19"/>
      <c r="B57" s="43"/>
      <c r="C57" s="606"/>
      <c r="D57" s="606"/>
      <c r="E57" s="606"/>
      <c r="F57" s="606"/>
      <c r="G57" s="606"/>
      <c r="H57" s="607"/>
    </row>
    <row r="58" spans="1:8" ht="15">
      <c r="A58" s="19">
        <v>34</v>
      </c>
      <c r="B58" s="39" t="s">
        <v>149</v>
      </c>
      <c r="C58" s="600">
        <v>-5742774</v>
      </c>
      <c r="D58" s="600"/>
      <c r="E58" s="601">
        <f>C58</f>
        <v>-5742774</v>
      </c>
      <c r="F58" s="600">
        <v>44100371</v>
      </c>
      <c r="G58" s="600"/>
      <c r="H58" s="602">
        <f t="shared" si="1"/>
        <v>44100371</v>
      </c>
    </row>
    <row r="59" spans="1:8" s="204" customFormat="1" ht="15">
      <c r="A59" s="19">
        <v>35</v>
      </c>
      <c r="B59" s="39" t="s">
        <v>148</v>
      </c>
      <c r="C59" s="600">
        <v>-15380</v>
      </c>
      <c r="D59" s="609"/>
      <c r="E59" s="610">
        <f>C59</f>
        <v>-15380</v>
      </c>
      <c r="F59" s="611">
        <v>-1309033</v>
      </c>
      <c r="G59" s="611"/>
      <c r="H59" s="612">
        <f t="shared" si="1"/>
        <v>-1309033</v>
      </c>
    </row>
    <row r="60" spans="1:8" ht="15">
      <c r="A60" s="19">
        <v>36</v>
      </c>
      <c r="B60" s="39" t="s">
        <v>147</v>
      </c>
      <c r="C60" s="600">
        <v>2644057</v>
      </c>
      <c r="D60" s="600"/>
      <c r="E60" s="601">
        <f>C60</f>
        <v>2644057</v>
      </c>
      <c r="F60" s="600">
        <v>13183944</v>
      </c>
      <c r="G60" s="600"/>
      <c r="H60" s="602">
        <f t="shared" si="1"/>
        <v>13183944</v>
      </c>
    </row>
    <row r="61" spans="1:8" ht="15">
      <c r="A61" s="19">
        <v>37</v>
      </c>
      <c r="B61" s="42" t="s">
        <v>146</v>
      </c>
      <c r="C61" s="603">
        <f>C58+C59+C60</f>
        <v>-3114097</v>
      </c>
      <c r="D61" s="603">
        <f>D58+D59+D60</f>
        <v>0</v>
      </c>
      <c r="E61" s="601">
        <f t="shared" si="0"/>
        <v>-3114097</v>
      </c>
      <c r="F61" s="603">
        <f>F58+F59+F60</f>
        <v>55975282</v>
      </c>
      <c r="G61" s="603">
        <f>G58+G59+G60</f>
        <v>0</v>
      </c>
      <c r="H61" s="602">
        <f t="shared" si="1"/>
        <v>55975282</v>
      </c>
    </row>
    <row r="62" spans="1:8">
      <c r="A62" s="19"/>
      <c r="B62" s="45"/>
      <c r="C62" s="600"/>
      <c r="D62" s="600"/>
      <c r="E62" s="600"/>
      <c r="F62" s="600"/>
      <c r="G62" s="600"/>
      <c r="H62" s="608"/>
    </row>
    <row r="63" spans="1:8" ht="15">
      <c r="A63" s="19">
        <v>38</v>
      </c>
      <c r="B63" s="46" t="s">
        <v>145</v>
      </c>
      <c r="C63" s="603">
        <f>C56-C61</f>
        <v>13531107</v>
      </c>
      <c r="D63" s="603">
        <f>D56-D61</f>
        <v>13682984</v>
      </c>
      <c r="E63" s="601">
        <f t="shared" si="0"/>
        <v>27214091</v>
      </c>
      <c r="F63" s="603">
        <f>F56-F61</f>
        <v>-45443233</v>
      </c>
      <c r="G63" s="603">
        <f>G56-G61</f>
        <v>9887034</v>
      </c>
      <c r="H63" s="602">
        <f t="shared" si="1"/>
        <v>-35556199</v>
      </c>
    </row>
    <row r="64" spans="1:8" ht="15">
      <c r="A64" s="35">
        <v>39</v>
      </c>
      <c r="B64" s="39" t="s">
        <v>144</v>
      </c>
      <c r="C64" s="613">
        <v>4231910</v>
      </c>
      <c r="D64" s="613"/>
      <c r="E64" s="601">
        <f t="shared" si="0"/>
        <v>4231910</v>
      </c>
      <c r="F64" s="613">
        <v>-5619115</v>
      </c>
      <c r="G64" s="613"/>
      <c r="H64" s="602">
        <f t="shared" si="1"/>
        <v>-5619115</v>
      </c>
    </row>
    <row r="65" spans="1:8" ht="15">
      <c r="A65" s="19">
        <v>40</v>
      </c>
      <c r="B65" s="42" t="s">
        <v>143</v>
      </c>
      <c r="C65" s="603">
        <f>C63-C64</f>
        <v>9299197</v>
      </c>
      <c r="D65" s="603">
        <f>D63-D64</f>
        <v>13682984</v>
      </c>
      <c r="E65" s="601">
        <f t="shared" si="0"/>
        <v>22982181</v>
      </c>
      <c r="F65" s="603">
        <f>F63-F64</f>
        <v>-39824118</v>
      </c>
      <c r="G65" s="603">
        <f>G63-G64</f>
        <v>9887034</v>
      </c>
      <c r="H65" s="602">
        <f t="shared" si="1"/>
        <v>-29937084</v>
      </c>
    </row>
    <row r="66" spans="1:8" ht="15">
      <c r="A66" s="35">
        <v>41</v>
      </c>
      <c r="B66" s="39" t="s">
        <v>142</v>
      </c>
      <c r="C66" s="613">
        <v>0</v>
      </c>
      <c r="D66" s="613"/>
      <c r="E66" s="601">
        <f t="shared" si="0"/>
        <v>0</v>
      </c>
      <c r="F66" s="613">
        <v>0</v>
      </c>
      <c r="G66" s="613"/>
      <c r="H66" s="602">
        <f t="shared" si="1"/>
        <v>0</v>
      </c>
    </row>
    <row r="67" spans="1:8" ht="15.75" thickBot="1">
      <c r="A67" s="47">
        <v>42</v>
      </c>
      <c r="B67" s="48" t="s">
        <v>141</v>
      </c>
      <c r="C67" s="614">
        <f>C65+C66</f>
        <v>9299197</v>
      </c>
      <c r="D67" s="614">
        <f>D65+D66</f>
        <v>13682984</v>
      </c>
      <c r="E67" s="615">
        <f t="shared" si="0"/>
        <v>22982181</v>
      </c>
      <c r="F67" s="614">
        <f>F65+F66</f>
        <v>-39824118</v>
      </c>
      <c r="G67" s="614">
        <f>G65+G66</f>
        <v>9887034</v>
      </c>
      <c r="H67" s="616">
        <f t="shared" si="1"/>
        <v>-29937084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13" zoomScaleNormal="100" workbookViewId="0">
      <selection activeCell="E20" sqref="E20"/>
    </sheetView>
  </sheetViews>
  <sheetFormatPr defaultColWidth="9.28515625" defaultRowHeight="14.25"/>
  <cols>
    <col min="1" max="1" width="9.5703125" style="5" bestFit="1" customWidth="1"/>
    <col min="2" max="2" width="72.28515625" style="5" customWidth="1"/>
    <col min="3" max="7" width="12.7109375" style="5" customWidth="1"/>
    <col min="8" max="8" width="13.42578125" style="5" bestFit="1" customWidth="1"/>
    <col min="9" max="16384" width="9.28515625" style="5"/>
  </cols>
  <sheetData>
    <row r="1" spans="1:8">
      <c r="A1" s="2" t="s">
        <v>30</v>
      </c>
      <c r="B1" s="3" t="str">
        <f>'Info '!C2</f>
        <v>JSC CARTU BANK</v>
      </c>
    </row>
    <row r="2" spans="1:8">
      <c r="A2" s="2" t="s">
        <v>31</v>
      </c>
      <c r="B2" s="370">
        <f>'1. key ratios '!B2</f>
        <v>44469</v>
      </c>
    </row>
    <row r="3" spans="1:8">
      <c r="A3" s="4"/>
    </row>
    <row r="4" spans="1:8" ht="15" thickBot="1">
      <c r="A4" s="4" t="s">
        <v>74</v>
      </c>
      <c r="B4" s="4"/>
      <c r="C4" s="187"/>
      <c r="D4" s="187"/>
      <c r="E4" s="187"/>
      <c r="F4" s="187"/>
      <c r="G4" s="187"/>
      <c r="H4" s="188" t="s">
        <v>73</v>
      </c>
    </row>
    <row r="5" spans="1:8">
      <c r="A5" s="645" t="s">
        <v>6</v>
      </c>
      <c r="B5" s="647" t="s">
        <v>340</v>
      </c>
      <c r="C5" s="641" t="s">
        <v>68</v>
      </c>
      <c r="D5" s="642"/>
      <c r="E5" s="643"/>
      <c r="F5" s="641" t="s">
        <v>72</v>
      </c>
      <c r="G5" s="642"/>
      <c r="H5" s="644"/>
    </row>
    <row r="6" spans="1:8">
      <c r="A6" s="646"/>
      <c r="B6" s="648"/>
      <c r="C6" s="21" t="s">
        <v>287</v>
      </c>
      <c r="D6" s="21" t="s">
        <v>122</v>
      </c>
      <c r="E6" s="21" t="s">
        <v>109</v>
      </c>
      <c r="F6" s="21" t="s">
        <v>287</v>
      </c>
      <c r="G6" s="21" t="s">
        <v>122</v>
      </c>
      <c r="H6" s="22" t="s">
        <v>109</v>
      </c>
    </row>
    <row r="7" spans="1:8" ht="15.75">
      <c r="A7" s="77">
        <v>1</v>
      </c>
      <c r="B7" s="189" t="s">
        <v>374</v>
      </c>
      <c r="C7" s="617"/>
      <c r="D7" s="617"/>
      <c r="E7" s="618">
        <f>C7+D7</f>
        <v>0</v>
      </c>
      <c r="F7" s="617"/>
      <c r="G7" s="617"/>
      <c r="H7" s="619">
        <f t="shared" ref="H7:H53" si="0">F7+G7</f>
        <v>0</v>
      </c>
    </row>
    <row r="8" spans="1:8" ht="15.75">
      <c r="A8" s="77">
        <v>1.1000000000000001</v>
      </c>
      <c r="B8" s="233" t="s">
        <v>305</v>
      </c>
      <c r="C8" s="617">
        <v>41152177</v>
      </c>
      <c r="D8" s="617">
        <v>16126263</v>
      </c>
      <c r="E8" s="618">
        <f>C8+D8</f>
        <v>57278440</v>
      </c>
      <c r="F8" s="617">
        <v>18336605</v>
      </c>
      <c r="G8" s="617">
        <v>9994901</v>
      </c>
      <c r="H8" s="619">
        <f t="shared" si="0"/>
        <v>28331506</v>
      </c>
    </row>
    <row r="9" spans="1:8" ht="15.75">
      <c r="A9" s="77">
        <v>1.2</v>
      </c>
      <c r="B9" s="233" t="s">
        <v>306</v>
      </c>
      <c r="C9" s="617"/>
      <c r="D9" s="617">
        <v>0</v>
      </c>
      <c r="E9" s="618">
        <f t="shared" ref="E9:E53" si="1">C9+D9</f>
        <v>0</v>
      </c>
      <c r="F9" s="617"/>
      <c r="G9" s="617"/>
      <c r="H9" s="619">
        <f t="shared" si="0"/>
        <v>0</v>
      </c>
    </row>
    <row r="10" spans="1:8" ht="15.75">
      <c r="A10" s="77">
        <v>1.3</v>
      </c>
      <c r="B10" s="233" t="s">
        <v>307</v>
      </c>
      <c r="C10" s="617">
        <v>11971172</v>
      </c>
      <c r="D10" s="617">
        <v>11819369</v>
      </c>
      <c r="E10" s="618">
        <f t="shared" si="1"/>
        <v>23790541</v>
      </c>
      <c r="F10" s="617">
        <v>29275630</v>
      </c>
      <c r="G10" s="617">
        <v>17239287</v>
      </c>
      <c r="H10" s="619">
        <f t="shared" si="0"/>
        <v>46514917</v>
      </c>
    </row>
    <row r="11" spans="1:8" ht="15.75">
      <c r="A11" s="77">
        <v>1.4</v>
      </c>
      <c r="B11" s="233" t="s">
        <v>288</v>
      </c>
      <c r="C11" s="617">
        <v>11710</v>
      </c>
      <c r="D11" s="617">
        <v>0</v>
      </c>
      <c r="E11" s="618">
        <f t="shared" si="1"/>
        <v>11710</v>
      </c>
      <c r="F11" s="617">
        <v>20729</v>
      </c>
      <c r="G11" s="617">
        <v>0</v>
      </c>
      <c r="H11" s="619">
        <f t="shared" si="0"/>
        <v>20729</v>
      </c>
    </row>
    <row r="12" spans="1:8" ht="29.25" customHeight="1">
      <c r="A12" s="77">
        <v>2</v>
      </c>
      <c r="B12" s="191" t="s">
        <v>309</v>
      </c>
      <c r="C12" s="617"/>
      <c r="D12" s="617"/>
      <c r="E12" s="618">
        <f t="shared" si="1"/>
        <v>0</v>
      </c>
      <c r="F12" s="617"/>
      <c r="G12" s="617"/>
      <c r="H12" s="619">
        <f t="shared" si="0"/>
        <v>0</v>
      </c>
    </row>
    <row r="13" spans="1:8" ht="19.899999999999999" customHeight="1">
      <c r="A13" s="77">
        <v>3</v>
      </c>
      <c r="B13" s="191" t="s">
        <v>308</v>
      </c>
      <c r="C13" s="617"/>
      <c r="D13" s="617"/>
      <c r="E13" s="618">
        <f t="shared" si="1"/>
        <v>0</v>
      </c>
      <c r="F13" s="617"/>
      <c r="G13" s="617"/>
      <c r="H13" s="619">
        <f t="shared" si="0"/>
        <v>0</v>
      </c>
    </row>
    <row r="14" spans="1:8" ht="15.75">
      <c r="A14" s="77">
        <v>3.1</v>
      </c>
      <c r="B14" s="234" t="s">
        <v>289</v>
      </c>
      <c r="C14" s="617"/>
      <c r="D14" s="617"/>
      <c r="E14" s="618">
        <f t="shared" si="1"/>
        <v>0</v>
      </c>
      <c r="F14" s="617"/>
      <c r="G14" s="617"/>
      <c r="H14" s="619">
        <f t="shared" si="0"/>
        <v>0</v>
      </c>
    </row>
    <row r="15" spans="1:8" ht="15.75">
      <c r="A15" s="77">
        <v>3.2</v>
      </c>
      <c r="B15" s="234" t="s">
        <v>290</v>
      </c>
      <c r="C15" s="617"/>
      <c r="D15" s="617"/>
      <c r="E15" s="618">
        <f t="shared" si="1"/>
        <v>0</v>
      </c>
      <c r="F15" s="617"/>
      <c r="G15" s="617"/>
      <c r="H15" s="619">
        <f t="shared" si="0"/>
        <v>0</v>
      </c>
    </row>
    <row r="16" spans="1:8" ht="15.75">
      <c r="A16" s="77">
        <v>4</v>
      </c>
      <c r="B16" s="237" t="s">
        <v>319</v>
      </c>
      <c r="C16" s="617"/>
      <c r="D16" s="617"/>
      <c r="E16" s="618">
        <f t="shared" si="1"/>
        <v>0</v>
      </c>
      <c r="F16" s="617"/>
      <c r="G16" s="617"/>
      <c r="H16" s="619">
        <f t="shared" si="0"/>
        <v>0</v>
      </c>
    </row>
    <row r="17" spans="1:8" ht="15.75">
      <c r="A17" s="77">
        <v>4.0999999999999996</v>
      </c>
      <c r="B17" s="234" t="s">
        <v>310</v>
      </c>
      <c r="C17" s="617">
        <v>10092886.250000002</v>
      </c>
      <c r="D17" s="617">
        <v>3286638.9546519998</v>
      </c>
      <c r="E17" s="618">
        <f t="shared" si="1"/>
        <v>13379525.204652002</v>
      </c>
      <c r="F17" s="617">
        <v>8661128.8327211104</v>
      </c>
      <c r="G17" s="617">
        <v>7089427.5919341538</v>
      </c>
      <c r="H17" s="619">
        <f t="shared" si="0"/>
        <v>15750556.424655264</v>
      </c>
    </row>
    <row r="18" spans="1:8" ht="15.75">
      <c r="A18" s="77">
        <v>4.2</v>
      </c>
      <c r="B18" s="234" t="s">
        <v>304</v>
      </c>
      <c r="C18" s="617">
        <v>132561316.3346967</v>
      </c>
      <c r="D18" s="617">
        <v>395237030.78288585</v>
      </c>
      <c r="E18" s="618">
        <f t="shared" si="1"/>
        <v>527798347.11758256</v>
      </c>
      <c r="F18" s="617">
        <v>136597797.56523067</v>
      </c>
      <c r="G18" s="617">
        <v>399109572.49631786</v>
      </c>
      <c r="H18" s="619">
        <f t="shared" si="0"/>
        <v>535707370.06154853</v>
      </c>
    </row>
    <row r="19" spans="1:8" ht="15.75">
      <c r="A19" s="77">
        <v>5</v>
      </c>
      <c r="B19" s="191" t="s">
        <v>318</v>
      </c>
      <c r="C19" s="617"/>
      <c r="D19" s="617"/>
      <c r="E19" s="618">
        <f t="shared" si="1"/>
        <v>0</v>
      </c>
      <c r="F19" s="617"/>
      <c r="G19" s="617"/>
      <c r="H19" s="619">
        <f t="shared" si="0"/>
        <v>0</v>
      </c>
    </row>
    <row r="20" spans="1:8" ht="15.75">
      <c r="A20" s="77">
        <v>5.0999999999999996</v>
      </c>
      <c r="B20" s="235" t="s">
        <v>293</v>
      </c>
      <c r="C20" s="617">
        <v>2690799.33</v>
      </c>
      <c r="D20" s="617">
        <v>35408506.412600003</v>
      </c>
      <c r="E20" s="618">
        <f t="shared" si="1"/>
        <v>38099305.742600001</v>
      </c>
      <c r="F20" s="617">
        <v>577450.01000000013</v>
      </c>
      <c r="G20" s="617">
        <v>37008346.155388005</v>
      </c>
      <c r="H20" s="619">
        <f t="shared" si="0"/>
        <v>37585796.165388003</v>
      </c>
    </row>
    <row r="21" spans="1:8" ht="15.75">
      <c r="A21" s="77">
        <v>5.2</v>
      </c>
      <c r="B21" s="235" t="s">
        <v>292</v>
      </c>
      <c r="C21" s="617">
        <v>0</v>
      </c>
      <c r="D21" s="617">
        <v>0</v>
      </c>
      <c r="E21" s="618">
        <f t="shared" si="1"/>
        <v>0</v>
      </c>
      <c r="F21" s="617">
        <v>0</v>
      </c>
      <c r="G21" s="617">
        <v>0</v>
      </c>
      <c r="H21" s="619">
        <f t="shared" si="0"/>
        <v>0</v>
      </c>
    </row>
    <row r="22" spans="1:8" ht="15.75">
      <c r="A22" s="77">
        <v>5.3</v>
      </c>
      <c r="B22" s="235" t="s">
        <v>291</v>
      </c>
      <c r="C22" s="617">
        <v>16744453.599999998</v>
      </c>
      <c r="D22" s="617">
        <v>1762158453.3560596</v>
      </c>
      <c r="E22" s="618">
        <f t="shared" si="1"/>
        <v>1778902906.9560595</v>
      </c>
      <c r="F22" s="617">
        <v>17688364</v>
      </c>
      <c r="G22" s="617">
        <v>2034564891.4408026</v>
      </c>
      <c r="H22" s="619">
        <f t="shared" si="0"/>
        <v>2052253255.4408026</v>
      </c>
    </row>
    <row r="23" spans="1:8" ht="15.75">
      <c r="A23" s="77" t="s">
        <v>15</v>
      </c>
      <c r="B23" s="192" t="s">
        <v>75</v>
      </c>
      <c r="C23" s="617">
        <v>312280</v>
      </c>
      <c r="D23" s="617">
        <v>208611860.10264289</v>
      </c>
      <c r="E23" s="618">
        <f t="shared" si="1"/>
        <v>208924140.10264289</v>
      </c>
      <c r="F23" s="617">
        <v>328780</v>
      </c>
      <c r="G23" s="617">
        <v>185009594.32806396</v>
      </c>
      <c r="H23" s="619">
        <f t="shared" si="0"/>
        <v>185338374.32806396</v>
      </c>
    </row>
    <row r="24" spans="1:8" ht="15.75">
      <c r="A24" s="77" t="s">
        <v>16</v>
      </c>
      <c r="B24" s="192" t="s">
        <v>76</v>
      </c>
      <c r="C24" s="617">
        <v>740103.6</v>
      </c>
      <c r="D24" s="617">
        <v>961420677.67804754</v>
      </c>
      <c r="E24" s="618">
        <f t="shared" si="1"/>
        <v>962160781.27804756</v>
      </c>
      <c r="F24" s="617">
        <v>838389</v>
      </c>
      <c r="G24" s="617">
        <v>1038000974.5723</v>
      </c>
      <c r="H24" s="619">
        <f t="shared" si="0"/>
        <v>1038839363.5723</v>
      </c>
    </row>
    <row r="25" spans="1:8" ht="15.75">
      <c r="A25" s="77" t="s">
        <v>17</v>
      </c>
      <c r="B25" s="192" t="s">
        <v>77</v>
      </c>
      <c r="C25" s="617">
        <v>0</v>
      </c>
      <c r="D25" s="617">
        <v>142093487.90909797</v>
      </c>
      <c r="E25" s="618">
        <f t="shared" si="1"/>
        <v>142093487.90909797</v>
      </c>
      <c r="F25" s="617">
        <v>0</v>
      </c>
      <c r="G25" s="617">
        <v>212485960.66663432</v>
      </c>
      <c r="H25" s="619">
        <f t="shared" si="0"/>
        <v>212485960.66663432</v>
      </c>
    </row>
    <row r="26" spans="1:8" ht="15.75">
      <c r="A26" s="77" t="s">
        <v>18</v>
      </c>
      <c r="B26" s="192" t="s">
        <v>78</v>
      </c>
      <c r="C26" s="617">
        <v>15692069.999999998</v>
      </c>
      <c r="D26" s="617">
        <v>396359168.47190034</v>
      </c>
      <c r="E26" s="618">
        <f t="shared" si="1"/>
        <v>412051238.47190034</v>
      </c>
      <c r="F26" s="617">
        <v>16521195</v>
      </c>
      <c r="G26" s="617">
        <v>495090416.72669321</v>
      </c>
      <c r="H26" s="619">
        <f t="shared" si="0"/>
        <v>511611611.72669321</v>
      </c>
    </row>
    <row r="27" spans="1:8" ht="15.75">
      <c r="A27" s="77" t="s">
        <v>19</v>
      </c>
      <c r="B27" s="192" t="s">
        <v>79</v>
      </c>
      <c r="C27" s="617">
        <v>0</v>
      </c>
      <c r="D27" s="617">
        <v>53673259.194370702</v>
      </c>
      <c r="E27" s="618">
        <f t="shared" si="1"/>
        <v>53673259.194370702</v>
      </c>
      <c r="F27" s="617">
        <v>0</v>
      </c>
      <c r="G27" s="617">
        <v>103977945.14711112</v>
      </c>
      <c r="H27" s="619">
        <f t="shared" si="0"/>
        <v>103977945.14711112</v>
      </c>
    </row>
    <row r="28" spans="1:8" ht="15.75">
      <c r="A28" s="77">
        <v>5.4</v>
      </c>
      <c r="B28" s="235" t="s">
        <v>294</v>
      </c>
      <c r="C28" s="617">
        <v>177479892.69858277</v>
      </c>
      <c r="D28" s="617">
        <v>368542063.29968226</v>
      </c>
      <c r="E28" s="618">
        <f t="shared" si="1"/>
        <v>546021955.99826503</v>
      </c>
      <c r="F28" s="617">
        <v>246311017.66981941</v>
      </c>
      <c r="G28" s="617">
        <v>431714243.98869896</v>
      </c>
      <c r="H28" s="619">
        <f t="shared" si="0"/>
        <v>678025261.65851831</v>
      </c>
    </row>
    <row r="29" spans="1:8" ht="15.75">
      <c r="A29" s="77">
        <v>5.5</v>
      </c>
      <c r="B29" s="235" t="s">
        <v>295</v>
      </c>
      <c r="C29" s="617">
        <v>10726543.02</v>
      </c>
      <c r="D29" s="617">
        <v>202544808.39050001</v>
      </c>
      <c r="E29" s="618">
        <f t="shared" si="1"/>
        <v>213271351.41050002</v>
      </c>
      <c r="F29" s="617">
        <v>12670043</v>
      </c>
      <c r="G29" s="617">
        <v>171475215.5756</v>
      </c>
      <c r="H29" s="619">
        <f t="shared" si="0"/>
        <v>184145258.5756</v>
      </c>
    </row>
    <row r="30" spans="1:8" ht="15.75">
      <c r="A30" s="77">
        <v>5.6</v>
      </c>
      <c r="B30" s="235" t="s">
        <v>296</v>
      </c>
      <c r="C30" s="617">
        <v>0</v>
      </c>
      <c r="D30" s="617">
        <v>4840340</v>
      </c>
      <c r="E30" s="618">
        <f t="shared" si="1"/>
        <v>4840340</v>
      </c>
      <c r="F30" s="617">
        <v>0</v>
      </c>
      <c r="G30" s="617">
        <v>5096090</v>
      </c>
      <c r="H30" s="619">
        <f t="shared" si="0"/>
        <v>5096090</v>
      </c>
    </row>
    <row r="31" spans="1:8" ht="15.75">
      <c r="A31" s="77">
        <v>5.7</v>
      </c>
      <c r="B31" s="235" t="s">
        <v>79</v>
      </c>
      <c r="C31" s="617">
        <v>13986587.449999999</v>
      </c>
      <c r="D31" s="617">
        <v>30578457.619999975</v>
      </c>
      <c r="E31" s="618">
        <f t="shared" si="1"/>
        <v>44565045.069999978</v>
      </c>
      <c r="F31" s="617">
        <v>23120083.710000001</v>
      </c>
      <c r="G31" s="617">
        <v>94241722.770399958</v>
      </c>
      <c r="H31" s="619">
        <f t="shared" si="0"/>
        <v>117361806.48039997</v>
      </c>
    </row>
    <row r="32" spans="1:8" ht="15.75">
      <c r="A32" s="77">
        <v>6</v>
      </c>
      <c r="B32" s="191" t="s">
        <v>324</v>
      </c>
      <c r="C32" s="617"/>
      <c r="D32" s="617"/>
      <c r="E32" s="618">
        <f t="shared" si="1"/>
        <v>0</v>
      </c>
      <c r="F32" s="617"/>
      <c r="G32" s="617"/>
      <c r="H32" s="619">
        <f t="shared" si="0"/>
        <v>0</v>
      </c>
    </row>
    <row r="33" spans="1:8" ht="15.75">
      <c r="A33" s="77">
        <v>6.1</v>
      </c>
      <c r="B33" s="236" t="s">
        <v>314</v>
      </c>
      <c r="C33" s="617"/>
      <c r="D33" s="617">
        <v>41921151.090000004</v>
      </c>
      <c r="E33" s="618">
        <f t="shared" si="1"/>
        <v>41921151.090000004</v>
      </c>
      <c r="F33" s="617"/>
      <c r="G33" s="617"/>
      <c r="H33" s="619">
        <f t="shared" si="0"/>
        <v>0</v>
      </c>
    </row>
    <row r="34" spans="1:8" ht="15.75">
      <c r="A34" s="77">
        <v>6.2</v>
      </c>
      <c r="B34" s="236" t="s">
        <v>315</v>
      </c>
      <c r="C34" s="617">
        <v>12562800</v>
      </c>
      <c r="D34" s="617">
        <v>29127200</v>
      </c>
      <c r="E34" s="618">
        <f t="shared" si="1"/>
        <v>41690000</v>
      </c>
      <c r="F34" s="617"/>
      <c r="G34" s="617"/>
      <c r="H34" s="619">
        <f t="shared" si="0"/>
        <v>0</v>
      </c>
    </row>
    <row r="35" spans="1:8" ht="15.75">
      <c r="A35" s="77">
        <v>6.3</v>
      </c>
      <c r="B35" s="236" t="s">
        <v>311</v>
      </c>
      <c r="C35" s="617"/>
      <c r="D35" s="617"/>
      <c r="E35" s="618">
        <f t="shared" si="1"/>
        <v>0</v>
      </c>
      <c r="F35" s="617"/>
      <c r="G35" s="617"/>
      <c r="H35" s="619">
        <f t="shared" si="0"/>
        <v>0</v>
      </c>
    </row>
    <row r="36" spans="1:8" ht="15.75">
      <c r="A36" s="77">
        <v>6.4</v>
      </c>
      <c r="B36" s="236" t="s">
        <v>312</v>
      </c>
      <c r="C36" s="617"/>
      <c r="D36" s="617"/>
      <c r="E36" s="618">
        <f t="shared" si="1"/>
        <v>0</v>
      </c>
      <c r="F36" s="617"/>
      <c r="G36" s="617"/>
      <c r="H36" s="619">
        <f t="shared" si="0"/>
        <v>0</v>
      </c>
    </row>
    <row r="37" spans="1:8" ht="15.75">
      <c r="A37" s="77">
        <v>6.5</v>
      </c>
      <c r="B37" s="236" t="s">
        <v>313</v>
      </c>
      <c r="C37" s="617"/>
      <c r="D37" s="617"/>
      <c r="E37" s="618">
        <f t="shared" si="1"/>
        <v>0</v>
      </c>
      <c r="F37" s="617"/>
      <c r="G37" s="617"/>
      <c r="H37" s="619">
        <f t="shared" si="0"/>
        <v>0</v>
      </c>
    </row>
    <row r="38" spans="1:8" ht="15.75">
      <c r="A38" s="77">
        <v>6.6</v>
      </c>
      <c r="B38" s="236" t="s">
        <v>316</v>
      </c>
      <c r="C38" s="617"/>
      <c r="D38" s="617"/>
      <c r="E38" s="618">
        <f t="shared" si="1"/>
        <v>0</v>
      </c>
      <c r="F38" s="617"/>
      <c r="G38" s="617"/>
      <c r="H38" s="619">
        <f t="shared" si="0"/>
        <v>0</v>
      </c>
    </row>
    <row r="39" spans="1:8" ht="15.75">
      <c r="A39" s="77">
        <v>6.7</v>
      </c>
      <c r="B39" s="236" t="s">
        <v>317</v>
      </c>
      <c r="C39" s="617"/>
      <c r="D39" s="617"/>
      <c r="E39" s="618">
        <f t="shared" si="1"/>
        <v>0</v>
      </c>
      <c r="F39" s="617"/>
      <c r="G39" s="617"/>
      <c r="H39" s="619">
        <f t="shared" si="0"/>
        <v>0</v>
      </c>
    </row>
    <row r="40" spans="1:8" ht="15.75">
      <c r="A40" s="77">
        <v>7</v>
      </c>
      <c r="B40" s="191" t="s">
        <v>320</v>
      </c>
      <c r="C40" s="617"/>
      <c r="D40" s="617"/>
      <c r="E40" s="618">
        <f t="shared" si="1"/>
        <v>0</v>
      </c>
      <c r="F40" s="617"/>
      <c r="G40" s="617"/>
      <c r="H40" s="619">
        <f t="shared" si="0"/>
        <v>0</v>
      </c>
    </row>
    <row r="41" spans="1:8" ht="15.75">
      <c r="A41" s="77">
        <v>7.1</v>
      </c>
      <c r="B41" s="190" t="s">
        <v>321</v>
      </c>
      <c r="C41" s="617">
        <v>25832.460000000021</v>
      </c>
      <c r="D41" s="617">
        <v>1637011.91</v>
      </c>
      <c r="E41" s="618">
        <f t="shared" si="1"/>
        <v>1662844.3699999999</v>
      </c>
      <c r="F41" s="617">
        <v>0</v>
      </c>
      <c r="G41" s="617">
        <v>143082.62</v>
      </c>
      <c r="H41" s="619">
        <f t="shared" si="0"/>
        <v>143082.62</v>
      </c>
    </row>
    <row r="42" spans="1:8" ht="25.5">
      <c r="A42" s="77">
        <v>7.2</v>
      </c>
      <c r="B42" s="190" t="s">
        <v>322</v>
      </c>
      <c r="C42" s="617">
        <v>2828089.8800000129</v>
      </c>
      <c r="D42" s="617">
        <v>4954332.5599999866</v>
      </c>
      <c r="E42" s="618">
        <f t="shared" si="1"/>
        <v>7782422.4399999995</v>
      </c>
      <c r="F42" s="617">
        <v>2472070.4300000197</v>
      </c>
      <c r="G42" s="617">
        <v>5654908.6000000201</v>
      </c>
      <c r="H42" s="619">
        <f t="shared" si="0"/>
        <v>8126979.0300000403</v>
      </c>
    </row>
    <row r="43" spans="1:8" ht="25.5">
      <c r="A43" s="77">
        <v>7.3</v>
      </c>
      <c r="B43" s="190" t="s">
        <v>325</v>
      </c>
      <c r="C43" s="617">
        <v>4913062.4899999993</v>
      </c>
      <c r="D43" s="617">
        <v>9394483.1100000013</v>
      </c>
      <c r="E43" s="618">
        <f t="shared" si="1"/>
        <v>14307545.600000001</v>
      </c>
      <c r="F43" s="617">
        <v>3303710.1599999992</v>
      </c>
      <c r="G43" s="617">
        <v>7302155.5600000005</v>
      </c>
      <c r="H43" s="619">
        <f t="shared" si="0"/>
        <v>10605865.719999999</v>
      </c>
    </row>
    <row r="44" spans="1:8" ht="25.5">
      <c r="A44" s="77">
        <v>7.4</v>
      </c>
      <c r="B44" s="190" t="s">
        <v>326</v>
      </c>
      <c r="C44" s="617">
        <v>60473206.619997665</v>
      </c>
      <c r="D44" s="617">
        <v>136563381.57000548</v>
      </c>
      <c r="E44" s="618">
        <f t="shared" si="1"/>
        <v>197036588.19000316</v>
      </c>
      <c r="F44" s="617">
        <v>60746690.059996404</v>
      </c>
      <c r="G44" s="617">
        <v>130626558.96000335</v>
      </c>
      <c r="H44" s="619">
        <f t="shared" si="0"/>
        <v>191373249.01999974</v>
      </c>
    </row>
    <row r="45" spans="1:8" ht="15.75">
      <c r="A45" s="77">
        <v>8</v>
      </c>
      <c r="B45" s="191" t="s">
        <v>303</v>
      </c>
      <c r="C45" s="617">
        <v>733993.55375199998</v>
      </c>
      <c r="D45" s="617">
        <v>0</v>
      </c>
      <c r="E45" s="618">
        <f>SUM(E46:E52)</f>
        <v>733993.55375199998</v>
      </c>
      <c r="F45" s="617">
        <v>866963.65735200013</v>
      </c>
      <c r="G45" s="617">
        <v>0</v>
      </c>
      <c r="H45" s="619">
        <f t="shared" si="0"/>
        <v>866963.65735200013</v>
      </c>
    </row>
    <row r="46" spans="1:8" ht="15.75">
      <c r="A46" s="77">
        <v>8.1</v>
      </c>
      <c r="B46" s="234" t="s">
        <v>327</v>
      </c>
      <c r="C46" s="617">
        <v>101278.97875200001</v>
      </c>
      <c r="D46" s="617">
        <v>0</v>
      </c>
      <c r="E46" s="618">
        <f t="shared" si="1"/>
        <v>101278.97875200001</v>
      </c>
      <c r="F46" s="617">
        <v>104788.47235199998</v>
      </c>
      <c r="G46" s="617">
        <v>0</v>
      </c>
      <c r="H46" s="619">
        <f t="shared" si="0"/>
        <v>104788.47235199998</v>
      </c>
    </row>
    <row r="47" spans="1:8" ht="15.75">
      <c r="A47" s="77">
        <v>8.1999999999999993</v>
      </c>
      <c r="B47" s="234" t="s">
        <v>328</v>
      </c>
      <c r="C47" s="617">
        <v>579707.61499999999</v>
      </c>
      <c r="D47" s="617">
        <v>0</v>
      </c>
      <c r="E47" s="618">
        <f t="shared" si="1"/>
        <v>579707.61499999999</v>
      </c>
      <c r="F47" s="617">
        <v>712836.29000000015</v>
      </c>
      <c r="G47" s="617">
        <v>0</v>
      </c>
      <c r="H47" s="619">
        <f t="shared" si="0"/>
        <v>712836.29000000015</v>
      </c>
    </row>
    <row r="48" spans="1:8" ht="15.75">
      <c r="A48" s="77">
        <v>8.3000000000000007</v>
      </c>
      <c r="B48" s="234" t="s">
        <v>329</v>
      </c>
      <c r="C48" s="617">
        <v>36559.599999999999</v>
      </c>
      <c r="D48" s="617">
        <v>0</v>
      </c>
      <c r="E48" s="618">
        <f t="shared" si="1"/>
        <v>36559.599999999999</v>
      </c>
      <c r="F48" s="617">
        <v>32505.735000000001</v>
      </c>
      <c r="G48" s="617">
        <v>0</v>
      </c>
      <c r="H48" s="619">
        <f t="shared" si="0"/>
        <v>32505.735000000001</v>
      </c>
    </row>
    <row r="49" spans="1:8" ht="15.75">
      <c r="A49" s="77">
        <v>8.4</v>
      </c>
      <c r="B49" s="234" t="s">
        <v>330</v>
      </c>
      <c r="C49" s="617">
        <v>14347.36</v>
      </c>
      <c r="D49" s="617">
        <v>0</v>
      </c>
      <c r="E49" s="618">
        <f t="shared" si="1"/>
        <v>14347.36</v>
      </c>
      <c r="F49" s="617">
        <v>11133.16</v>
      </c>
      <c r="G49" s="617">
        <v>0</v>
      </c>
      <c r="H49" s="619">
        <f t="shared" si="0"/>
        <v>11133.16</v>
      </c>
    </row>
    <row r="50" spans="1:8" ht="15.75">
      <c r="A50" s="77">
        <v>8.5</v>
      </c>
      <c r="B50" s="234" t="s">
        <v>331</v>
      </c>
      <c r="C50" s="617">
        <v>2100</v>
      </c>
      <c r="D50" s="617">
        <v>0</v>
      </c>
      <c r="E50" s="618">
        <f t="shared" si="1"/>
        <v>2100</v>
      </c>
      <c r="F50" s="617">
        <v>3600</v>
      </c>
      <c r="G50" s="617">
        <v>0</v>
      </c>
      <c r="H50" s="619">
        <f t="shared" si="0"/>
        <v>3600</v>
      </c>
    </row>
    <row r="51" spans="1:8" ht="15.75">
      <c r="A51" s="77">
        <v>8.6</v>
      </c>
      <c r="B51" s="234" t="s">
        <v>332</v>
      </c>
      <c r="C51" s="617">
        <v>0</v>
      </c>
      <c r="D51" s="617">
        <v>0</v>
      </c>
      <c r="E51" s="618">
        <f t="shared" si="1"/>
        <v>0</v>
      </c>
      <c r="F51" s="617">
        <v>2100</v>
      </c>
      <c r="G51" s="617">
        <v>0</v>
      </c>
      <c r="H51" s="619">
        <f t="shared" si="0"/>
        <v>2100</v>
      </c>
    </row>
    <row r="52" spans="1:8" ht="15.75">
      <c r="A52" s="77">
        <v>8.6999999999999993</v>
      </c>
      <c r="B52" s="234" t="s">
        <v>333</v>
      </c>
      <c r="C52" s="617">
        <v>0</v>
      </c>
      <c r="D52" s="617">
        <v>0</v>
      </c>
      <c r="E52" s="618">
        <f t="shared" si="1"/>
        <v>0</v>
      </c>
      <c r="F52" s="617">
        <v>0</v>
      </c>
      <c r="G52" s="617">
        <v>0</v>
      </c>
      <c r="H52" s="619">
        <f t="shared" si="0"/>
        <v>0</v>
      </c>
    </row>
    <row r="53" spans="1:8" ht="16.5" thickBot="1">
      <c r="A53" s="193">
        <v>9</v>
      </c>
      <c r="B53" s="194" t="s">
        <v>323</v>
      </c>
      <c r="C53" s="620"/>
      <c r="D53" s="620"/>
      <c r="E53" s="621">
        <f t="shared" si="1"/>
        <v>0</v>
      </c>
      <c r="F53" s="620"/>
      <c r="G53" s="620"/>
      <c r="H53" s="622">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pane="topRight"/>
      <selection pane="bottomLeft"/>
      <selection pane="bottomRight"/>
    </sheetView>
  </sheetViews>
  <sheetFormatPr defaultColWidth="9.28515625" defaultRowHeight="12.75"/>
  <cols>
    <col min="1" max="1" width="9.5703125" style="4" bestFit="1" customWidth="1"/>
    <col min="2" max="2" width="93.5703125" style="4" customWidth="1"/>
    <col min="3" max="4" width="13.7109375" style="4" customWidth="1"/>
    <col min="5" max="7" width="13.7109375" style="31" customWidth="1"/>
    <col min="8" max="11" width="9.7109375" style="31" customWidth="1"/>
    <col min="12" max="16384" width="9.28515625" style="31"/>
  </cols>
  <sheetData>
    <row r="1" spans="1:7">
      <c r="A1" s="2" t="s">
        <v>30</v>
      </c>
      <c r="B1" s="3" t="str">
        <f>'Info '!C2</f>
        <v>JSC CARTU BANK</v>
      </c>
      <c r="C1" s="3"/>
    </row>
    <row r="2" spans="1:7">
      <c r="A2" s="2" t="s">
        <v>31</v>
      </c>
      <c r="B2" s="370">
        <f>'1. key ratios '!B2</f>
        <v>44469</v>
      </c>
      <c r="C2" s="3"/>
    </row>
    <row r="3" spans="1:7">
      <c r="A3" s="2"/>
      <c r="B3" s="3"/>
      <c r="C3" s="3"/>
    </row>
    <row r="4" spans="1:7" ht="15" customHeight="1" thickBot="1">
      <c r="A4" s="4" t="s">
        <v>198</v>
      </c>
      <c r="B4" s="137" t="s">
        <v>297</v>
      </c>
      <c r="C4" s="49" t="s">
        <v>73</v>
      </c>
    </row>
    <row r="5" spans="1:7" ht="15" customHeight="1">
      <c r="A5" s="221" t="s">
        <v>6</v>
      </c>
      <c r="B5" s="222"/>
      <c r="C5" s="368" t="str">
        <f>INT((MONTH($B$2))/3)&amp;"Q"&amp;"-"&amp;YEAR($B$2)</f>
        <v>3Q-2021</v>
      </c>
      <c r="D5" s="368" t="str">
        <f>IF(INT(MONTH($B$2))=3, "4"&amp;"Q"&amp;"-"&amp;YEAR($B$2)-1, IF(INT(MONTH($B$2))=6, "1"&amp;"Q"&amp;"-"&amp;YEAR($B$2), IF(INT(MONTH($B$2))=9, "2"&amp;"Q"&amp;"-"&amp;YEAR($B$2),IF(INT(MONTH($B$2))=12, "3"&amp;"Q"&amp;"-"&amp;YEAR($B$2), 0))))</f>
        <v>2Q-2021</v>
      </c>
      <c r="E5" s="368" t="str">
        <f>IF(INT(MONTH($B$2))=3, "3"&amp;"Q"&amp;"-"&amp;YEAR($B$2)-1, IF(INT(MONTH($B$2))=6, "4"&amp;"Q"&amp;"-"&amp;YEAR($B$2)-1, IF(INT(MONTH($B$2))=9, "1"&amp;"Q"&amp;"-"&amp;YEAR($B$2),IF(INT(MONTH($B$2))=12, "2"&amp;"Q"&amp;"-"&amp;YEAR($B$2), 0))))</f>
        <v>1Q-2021</v>
      </c>
      <c r="F5" s="368" t="str">
        <f>IF(INT(MONTH($B$2))=3, "2"&amp;"Q"&amp;"-"&amp;YEAR($B$2)-1, IF(INT(MONTH($B$2))=6, "3"&amp;"Q"&amp;"-"&amp;YEAR($B$2)-1, IF(INT(MONTH($B$2))=9, "4"&amp;"Q"&amp;"-"&amp;YEAR($B$2)-1,IF(INT(MONTH($B$2))=12, "1"&amp;"Q"&amp;"-"&amp;YEAR($B$2), 0))))</f>
        <v>4Q-2020</v>
      </c>
      <c r="G5" s="369" t="str">
        <f>IF(INT(MONTH($B$2))=3, "1"&amp;"Q"&amp;"-"&amp;YEAR($B$2)-1, IF(INT(MONTH($B$2))=6, "2"&amp;"Q"&amp;"-"&amp;YEAR($B$2)-1, IF(INT(MONTH($B$2))=9, "3"&amp;"Q"&amp;"-"&amp;YEAR($B$2)-1,IF(INT(MONTH($B$2))=12, "4"&amp;"Q"&amp;"-"&amp;YEAR($B$2)-1, 0))))</f>
        <v>3Q-2020</v>
      </c>
    </row>
    <row r="6" spans="1:7" ht="15" customHeight="1">
      <c r="A6" s="50">
        <v>1</v>
      </c>
      <c r="B6" s="310" t="s">
        <v>301</v>
      </c>
      <c r="C6" s="623">
        <f>C7+C9+C10</f>
        <v>1174630332.3047283</v>
      </c>
      <c r="D6" s="624">
        <f>D7+D9+D10</f>
        <v>1233193198.9992094</v>
      </c>
      <c r="E6" s="624">
        <f t="shared" ref="E6:G6" si="0">E7+E9+E10</f>
        <v>1341919280.7882493</v>
      </c>
      <c r="F6" s="623">
        <f t="shared" si="0"/>
        <v>1334090037.0837593</v>
      </c>
      <c r="G6" s="625">
        <f t="shared" si="0"/>
        <v>1272725474.2449703</v>
      </c>
    </row>
    <row r="7" spans="1:7" ht="15" customHeight="1">
      <c r="A7" s="50">
        <v>1.1000000000000001</v>
      </c>
      <c r="B7" s="310" t="s">
        <v>481</v>
      </c>
      <c r="C7" s="626">
        <v>1131607065.0510361</v>
      </c>
      <c r="D7" s="627">
        <v>1203787592.3812177</v>
      </c>
      <c r="E7" s="627">
        <v>1310108647.8626573</v>
      </c>
      <c r="F7" s="626">
        <v>1295330298.2654977</v>
      </c>
      <c r="G7" s="628">
        <v>1235182818.0716774</v>
      </c>
    </row>
    <row r="8" spans="1:7">
      <c r="A8" s="50" t="s">
        <v>14</v>
      </c>
      <c r="B8" s="310" t="s">
        <v>197</v>
      </c>
      <c r="C8" s="626">
        <v>40152727.5</v>
      </c>
      <c r="D8" s="627">
        <v>39042007.5</v>
      </c>
      <c r="E8" s="627">
        <v>39752650</v>
      </c>
      <c r="F8" s="626">
        <v>40165010</v>
      </c>
      <c r="G8" s="628">
        <v>40463667.5</v>
      </c>
    </row>
    <row r="9" spans="1:7" ht="15" customHeight="1">
      <c r="A9" s="50">
        <v>1.2</v>
      </c>
      <c r="B9" s="311" t="s">
        <v>196</v>
      </c>
      <c r="C9" s="626">
        <v>42189467.253692165</v>
      </c>
      <c r="D9" s="627">
        <v>28803878.617991645</v>
      </c>
      <c r="E9" s="627">
        <v>31410192.925591871</v>
      </c>
      <c r="F9" s="626">
        <v>37155668.818261586</v>
      </c>
      <c r="G9" s="628">
        <v>36460936.17329295</v>
      </c>
    </row>
    <row r="10" spans="1:7" ht="15" customHeight="1">
      <c r="A10" s="50">
        <v>1.3</v>
      </c>
      <c r="B10" s="310" t="s">
        <v>28</v>
      </c>
      <c r="C10" s="626">
        <v>833800</v>
      </c>
      <c r="D10" s="627">
        <v>601728</v>
      </c>
      <c r="E10" s="627">
        <v>400440</v>
      </c>
      <c r="F10" s="626">
        <v>1604070</v>
      </c>
      <c r="G10" s="628">
        <v>1081720</v>
      </c>
    </row>
    <row r="11" spans="1:7" ht="15" customHeight="1">
      <c r="A11" s="50">
        <v>2</v>
      </c>
      <c r="B11" s="310" t="s">
        <v>298</v>
      </c>
      <c r="C11" s="626">
        <v>43545013.770006515</v>
      </c>
      <c r="D11" s="627">
        <v>30807802.803780936</v>
      </c>
      <c r="E11" s="627">
        <v>15959405.689869506</v>
      </c>
      <c r="F11" s="626">
        <v>14246901.453070909</v>
      </c>
      <c r="G11" s="628">
        <v>50231085.158497348</v>
      </c>
    </row>
    <row r="12" spans="1:7" ht="15" customHeight="1">
      <c r="A12" s="50">
        <v>3</v>
      </c>
      <c r="B12" s="310" t="s">
        <v>299</v>
      </c>
      <c r="C12" s="626">
        <v>100202502.49999999</v>
      </c>
      <c r="D12" s="627">
        <v>100202502.49999999</v>
      </c>
      <c r="E12" s="627">
        <v>100202502.49999999</v>
      </c>
      <c r="F12" s="626">
        <v>100202502.49999999</v>
      </c>
      <c r="G12" s="628">
        <v>129231002.49999999</v>
      </c>
    </row>
    <row r="13" spans="1:7" ht="15" customHeight="1" thickBot="1">
      <c r="A13" s="52">
        <v>4</v>
      </c>
      <c r="B13" s="53" t="s">
        <v>300</v>
      </c>
      <c r="C13" s="312">
        <f>C6+C11+C12</f>
        <v>1318377848.5747347</v>
      </c>
      <c r="D13" s="366">
        <f>D6+D11+D12</f>
        <v>1364203504.3029904</v>
      </c>
      <c r="E13" s="366">
        <f t="shared" ref="E13:G13" si="1">E6+E11+E12</f>
        <v>1458081188.9781187</v>
      </c>
      <c r="F13" s="312">
        <f t="shared" si="1"/>
        <v>1448539441.0368302</v>
      </c>
      <c r="G13" s="367">
        <f t="shared" si="1"/>
        <v>1452187561.9034677</v>
      </c>
    </row>
    <row r="14" spans="1:7">
      <c r="B14" s="56"/>
    </row>
    <row r="15" spans="1:7" ht="25.5">
      <c r="B15" s="56" t="s">
        <v>482</v>
      </c>
    </row>
    <row r="16" spans="1:7">
      <c r="B16" s="56"/>
    </row>
    <row r="17" s="31" customFormat="1" ht="11.25"/>
    <row r="18" s="31" customFormat="1" ht="11.25"/>
    <row r="19" s="31" customFormat="1" ht="11.25"/>
    <row r="20" s="31" customFormat="1" ht="11.25"/>
    <row r="21" s="31" customFormat="1" ht="11.25"/>
    <row r="22" s="31" customFormat="1" ht="11.25"/>
    <row r="23" s="31" customFormat="1" ht="11.25"/>
    <row r="24" s="31" customFormat="1" ht="11.25"/>
    <row r="25" s="31" customFormat="1" ht="11.25"/>
    <row r="26" s="31" customFormat="1" ht="11.25"/>
    <row r="27" s="31" customFormat="1" ht="11.25"/>
    <row r="28" s="31" customFormat="1" ht="11.25"/>
    <row r="29" s="31"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Normal="100" workbookViewId="0">
      <pane xSplit="1" ySplit="4" topLeftCell="B5" activePane="bottomRight" state="frozen"/>
      <selection pane="topRight"/>
      <selection pane="bottomLeft"/>
      <selection pane="bottomRight"/>
    </sheetView>
  </sheetViews>
  <sheetFormatPr defaultColWidth="9.28515625" defaultRowHeight="14.25"/>
  <cols>
    <col min="1" max="1" width="9.5703125" style="4" bestFit="1" customWidth="1"/>
    <col min="2" max="2" width="65.5703125" style="4" customWidth="1"/>
    <col min="3" max="3" width="27.5703125" style="4" customWidth="1"/>
    <col min="4" max="16384" width="9.28515625" style="5"/>
  </cols>
  <sheetData>
    <row r="1" spans="1:8">
      <c r="A1" s="2" t="s">
        <v>30</v>
      </c>
      <c r="B1" s="3" t="str">
        <f>'Info '!C2</f>
        <v>JSC CARTU BANK</v>
      </c>
    </row>
    <row r="2" spans="1:8">
      <c r="A2" s="2" t="s">
        <v>31</v>
      </c>
      <c r="B2" s="370">
        <f>'1. key ratios '!B2</f>
        <v>44469</v>
      </c>
    </row>
    <row r="4" spans="1:8" ht="28.15" customHeight="1" thickBot="1">
      <c r="A4" s="57" t="s">
        <v>80</v>
      </c>
      <c r="B4" s="58" t="s">
        <v>267</v>
      </c>
      <c r="C4" s="59"/>
    </row>
    <row r="5" spans="1:8">
      <c r="A5" s="60"/>
      <c r="B5" s="361" t="s">
        <v>81</v>
      </c>
      <c r="C5" s="362" t="s">
        <v>495</v>
      </c>
    </row>
    <row r="6" spans="1:8">
      <c r="A6" s="61">
        <v>1</v>
      </c>
      <c r="B6" s="491" t="s">
        <v>712</v>
      </c>
      <c r="C6" s="492" t="s">
        <v>716</v>
      </c>
    </row>
    <row r="7" spans="1:8">
      <c r="A7" s="61">
        <v>2</v>
      </c>
      <c r="B7" s="491" t="s">
        <v>717</v>
      </c>
      <c r="C7" s="492" t="s">
        <v>718</v>
      </c>
    </row>
    <row r="8" spans="1:8">
      <c r="A8" s="61">
        <v>3</v>
      </c>
      <c r="B8" s="491" t="s">
        <v>719</v>
      </c>
      <c r="C8" s="492" t="s">
        <v>720</v>
      </c>
    </row>
    <row r="9" spans="1:8">
      <c r="A9" s="61">
        <v>4</v>
      </c>
      <c r="B9" s="491" t="s">
        <v>721</v>
      </c>
      <c r="C9" s="492" t="s">
        <v>720</v>
      </c>
    </row>
    <row r="10" spans="1:8">
      <c r="A10" s="61">
        <v>5</v>
      </c>
      <c r="B10" s="491" t="s">
        <v>722</v>
      </c>
      <c r="C10" s="492" t="s">
        <v>718</v>
      </c>
    </row>
    <row r="11" spans="1:8">
      <c r="A11" s="61">
        <v>6</v>
      </c>
      <c r="B11" s="62"/>
      <c r="C11" s="63"/>
    </row>
    <row r="12" spans="1:8">
      <c r="A12" s="61">
        <v>7</v>
      </c>
      <c r="B12" s="62"/>
      <c r="C12" s="63"/>
      <c r="H12" s="64"/>
    </row>
    <row r="13" spans="1:8">
      <c r="A13" s="61">
        <v>8</v>
      </c>
      <c r="B13" s="62"/>
      <c r="C13" s="63"/>
    </row>
    <row r="14" spans="1:8">
      <c r="A14" s="61">
        <v>9</v>
      </c>
      <c r="B14" s="62"/>
      <c r="C14" s="63"/>
    </row>
    <row r="15" spans="1:8">
      <c r="A15" s="61">
        <v>10</v>
      </c>
      <c r="B15" s="62"/>
      <c r="C15" s="63"/>
    </row>
    <row r="16" spans="1:8">
      <c r="A16" s="61"/>
      <c r="B16" s="363"/>
      <c r="C16" s="364"/>
    </row>
    <row r="17" spans="1:3" ht="25.5">
      <c r="A17" s="61"/>
      <c r="B17" s="200" t="s">
        <v>82</v>
      </c>
      <c r="C17" s="365" t="s">
        <v>496</v>
      </c>
    </row>
    <row r="18" spans="1:3">
      <c r="A18" s="61">
        <v>1</v>
      </c>
      <c r="B18" s="491" t="s">
        <v>713</v>
      </c>
      <c r="C18" s="493" t="s">
        <v>723</v>
      </c>
    </row>
    <row r="19" spans="1:3">
      <c r="A19" s="61">
        <v>2</v>
      </c>
      <c r="B19" s="491" t="s">
        <v>724</v>
      </c>
      <c r="C19" s="493" t="s">
        <v>725</v>
      </c>
    </row>
    <row r="20" spans="1:3">
      <c r="A20" s="61">
        <v>3</v>
      </c>
      <c r="B20" s="491" t="s">
        <v>726</v>
      </c>
      <c r="C20" s="493" t="s">
        <v>727</v>
      </c>
    </row>
    <row r="21" spans="1:3">
      <c r="A21" s="61">
        <v>4</v>
      </c>
      <c r="B21" s="491" t="s">
        <v>728</v>
      </c>
      <c r="C21" s="493" t="s">
        <v>729</v>
      </c>
    </row>
    <row r="22" spans="1:3">
      <c r="A22" s="61">
        <v>5</v>
      </c>
      <c r="B22" s="491" t="s">
        <v>730</v>
      </c>
      <c r="C22" s="493" t="s">
        <v>731</v>
      </c>
    </row>
    <row r="23" spans="1:3">
      <c r="A23" s="61">
        <v>6</v>
      </c>
      <c r="B23" s="62"/>
      <c r="C23" s="65"/>
    </row>
    <row r="24" spans="1:3">
      <c r="A24" s="61">
        <v>7</v>
      </c>
      <c r="B24" s="62"/>
      <c r="C24" s="65"/>
    </row>
    <row r="25" spans="1:3">
      <c r="A25" s="61">
        <v>8</v>
      </c>
      <c r="B25" s="62"/>
      <c r="C25" s="65"/>
    </row>
    <row r="26" spans="1:3">
      <c r="A26" s="61">
        <v>9</v>
      </c>
      <c r="B26" s="62"/>
      <c r="C26" s="65"/>
    </row>
    <row r="27" spans="1:3" ht="15.75" customHeight="1">
      <c r="A27" s="61">
        <v>10</v>
      </c>
      <c r="B27" s="62"/>
      <c r="C27" s="66"/>
    </row>
    <row r="28" spans="1:3" ht="15.75" customHeight="1">
      <c r="A28" s="61"/>
      <c r="B28" s="62"/>
      <c r="C28" s="66"/>
    </row>
    <row r="29" spans="1:3" ht="30" customHeight="1">
      <c r="A29" s="61"/>
      <c r="B29" s="649" t="s">
        <v>83</v>
      </c>
      <c r="C29" s="650"/>
    </row>
    <row r="30" spans="1:3">
      <c r="A30" s="61">
        <v>1</v>
      </c>
      <c r="B30" s="491" t="s">
        <v>732</v>
      </c>
      <c r="C30" s="494">
        <v>1</v>
      </c>
    </row>
    <row r="31" spans="1:3" ht="15.75" customHeight="1">
      <c r="A31" s="61"/>
      <c r="B31" s="62"/>
      <c r="C31" s="63"/>
    </row>
    <row r="32" spans="1:3" ht="29.25" customHeight="1">
      <c r="A32" s="61"/>
      <c r="B32" s="649" t="s">
        <v>84</v>
      </c>
      <c r="C32" s="650"/>
    </row>
    <row r="33" spans="1:3">
      <c r="A33" s="61">
        <v>1</v>
      </c>
      <c r="B33" s="491" t="s">
        <v>733</v>
      </c>
      <c r="C33" s="494">
        <v>1</v>
      </c>
    </row>
    <row r="34" spans="1:3" ht="15" thickBot="1">
      <c r="A34" s="67"/>
      <c r="B34" s="68"/>
      <c r="C34" s="69"/>
    </row>
  </sheetData>
  <mergeCells count="2">
    <mergeCell ref="B32:C32"/>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Normal="100" workbookViewId="0">
      <pane xSplit="1" ySplit="5" topLeftCell="B6" activePane="bottomRight" state="frozen"/>
      <selection pane="topRight"/>
      <selection pane="bottomLeft"/>
      <selection pane="bottomRight"/>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5">
      <c r="A1" s="55" t="s">
        <v>30</v>
      </c>
      <c r="B1" s="3" t="str">
        <f>'Info '!C2</f>
        <v>JSC CARTU BANK</v>
      </c>
    </row>
    <row r="2" spans="1:5" s="2" customFormat="1" ht="15.75" customHeight="1">
      <c r="A2" s="55" t="s">
        <v>31</v>
      </c>
      <c r="B2" s="370">
        <f>'1. key ratios '!B2</f>
        <v>44469</v>
      </c>
    </row>
    <row r="3" spans="1:5" s="2" customFormat="1" ht="15.75" customHeight="1">
      <c r="A3" s="55"/>
    </row>
    <row r="4" spans="1:5" s="2" customFormat="1" ht="15.75" customHeight="1" thickBot="1">
      <c r="A4" s="260" t="s">
        <v>202</v>
      </c>
      <c r="B4" s="655" t="s">
        <v>347</v>
      </c>
      <c r="C4" s="656"/>
      <c r="D4" s="656"/>
      <c r="E4" s="656"/>
    </row>
    <row r="5" spans="1:5" s="73" customFormat="1" ht="17.649999999999999" customHeight="1">
      <c r="A5" s="205"/>
      <c r="B5" s="206"/>
      <c r="C5" s="71" t="s">
        <v>0</v>
      </c>
      <c r="D5" s="71" t="s">
        <v>1</v>
      </c>
      <c r="E5" s="72" t="s">
        <v>2</v>
      </c>
    </row>
    <row r="6" spans="1:5" ht="14.65" customHeight="1">
      <c r="A6" s="151"/>
      <c r="B6" s="651" t="s">
        <v>354</v>
      </c>
      <c r="C6" s="651" t="s">
        <v>93</v>
      </c>
      <c r="D6" s="653" t="s">
        <v>201</v>
      </c>
      <c r="E6" s="654"/>
    </row>
    <row r="7" spans="1:5" ht="99.6" customHeight="1">
      <c r="A7" s="151"/>
      <c r="B7" s="652"/>
      <c r="C7" s="651"/>
      <c r="D7" s="292" t="s">
        <v>200</v>
      </c>
      <c r="E7" s="293" t="s">
        <v>355</v>
      </c>
    </row>
    <row r="8" spans="1:5">
      <c r="A8" s="74">
        <v>1</v>
      </c>
      <c r="B8" s="294" t="s">
        <v>35</v>
      </c>
      <c r="C8" s="495">
        <v>32557084</v>
      </c>
      <c r="D8" s="495"/>
      <c r="E8" s="496">
        <v>32557084</v>
      </c>
    </row>
    <row r="9" spans="1:5">
      <c r="A9" s="74">
        <v>2</v>
      </c>
      <c r="B9" s="294" t="s">
        <v>36</v>
      </c>
      <c r="C9" s="495">
        <v>211633516</v>
      </c>
      <c r="D9" s="495"/>
      <c r="E9" s="496">
        <v>211633516</v>
      </c>
    </row>
    <row r="10" spans="1:5">
      <c r="A10" s="74">
        <v>3</v>
      </c>
      <c r="B10" s="294" t="s">
        <v>37</v>
      </c>
      <c r="C10" s="495">
        <v>112051665</v>
      </c>
      <c r="D10" s="495"/>
      <c r="E10" s="496">
        <v>112051665</v>
      </c>
    </row>
    <row r="11" spans="1:5">
      <c r="A11" s="74">
        <v>4</v>
      </c>
      <c r="B11" s="294" t="s">
        <v>38</v>
      </c>
      <c r="C11" s="495">
        <v>0</v>
      </c>
      <c r="D11" s="495"/>
      <c r="E11" s="496">
        <v>0</v>
      </c>
    </row>
    <row r="12" spans="1:5">
      <c r="A12" s="74">
        <v>5</v>
      </c>
      <c r="B12" s="294" t="s">
        <v>39</v>
      </c>
      <c r="C12" s="495">
        <v>54711009</v>
      </c>
      <c r="D12" s="495">
        <v>-251711</v>
      </c>
      <c r="E12" s="496">
        <v>54962720</v>
      </c>
    </row>
    <row r="13" spans="1:5">
      <c r="A13" s="74">
        <v>6.1</v>
      </c>
      <c r="B13" s="295" t="s">
        <v>40</v>
      </c>
      <c r="C13" s="497">
        <v>981831435</v>
      </c>
      <c r="D13" s="495"/>
      <c r="E13" s="496">
        <v>981831435</v>
      </c>
    </row>
    <row r="14" spans="1:5">
      <c r="A14" s="74">
        <v>6.2</v>
      </c>
      <c r="B14" s="296" t="s">
        <v>41</v>
      </c>
      <c r="C14" s="498">
        <v>-166614566</v>
      </c>
      <c r="D14" s="499"/>
      <c r="E14" s="500">
        <v>-166614566</v>
      </c>
    </row>
    <row r="15" spans="1:5">
      <c r="A15" s="74">
        <v>6</v>
      </c>
      <c r="B15" s="294" t="s">
        <v>42</v>
      </c>
      <c r="C15" s="495">
        <v>815216869</v>
      </c>
      <c r="D15" s="495"/>
      <c r="E15" s="496">
        <v>815216869</v>
      </c>
    </row>
    <row r="16" spans="1:5">
      <c r="A16" s="74">
        <v>7</v>
      </c>
      <c r="B16" s="294" t="s">
        <v>43</v>
      </c>
      <c r="C16" s="495">
        <v>17297994</v>
      </c>
      <c r="D16" s="495"/>
      <c r="E16" s="496">
        <v>17297994</v>
      </c>
    </row>
    <row r="17" spans="1:7">
      <c r="A17" s="74">
        <v>8</v>
      </c>
      <c r="B17" s="294" t="s">
        <v>199</v>
      </c>
      <c r="C17" s="495">
        <v>6855626</v>
      </c>
      <c r="D17" s="495"/>
      <c r="E17" s="496">
        <v>6855626</v>
      </c>
      <c r="F17" s="75"/>
      <c r="G17" s="75"/>
    </row>
    <row r="18" spans="1:7">
      <c r="A18" s="74">
        <v>9</v>
      </c>
      <c r="B18" s="294" t="s">
        <v>44</v>
      </c>
      <c r="C18" s="495">
        <v>7793239</v>
      </c>
      <c r="D18" s="495"/>
      <c r="E18" s="496">
        <v>7793239</v>
      </c>
      <c r="G18" s="75"/>
    </row>
    <row r="19" spans="1:7">
      <c r="A19" s="74">
        <v>10</v>
      </c>
      <c r="B19" s="294" t="s">
        <v>45</v>
      </c>
      <c r="C19" s="495">
        <v>20325454</v>
      </c>
      <c r="D19" s="495">
        <v>4066835</v>
      </c>
      <c r="E19" s="496">
        <v>16258619</v>
      </c>
      <c r="G19" s="75"/>
    </row>
    <row r="20" spans="1:7">
      <c r="A20" s="74">
        <v>11</v>
      </c>
      <c r="B20" s="294" t="s">
        <v>46</v>
      </c>
      <c r="C20" s="495">
        <v>23973003</v>
      </c>
      <c r="D20" s="495">
        <v>2558927.35</v>
      </c>
      <c r="E20" s="496">
        <v>21414075.649999999</v>
      </c>
    </row>
    <row r="21" spans="1:7" ht="26.25" thickBot="1">
      <c r="A21" s="154"/>
      <c r="B21" s="261" t="s">
        <v>357</v>
      </c>
      <c r="C21" s="207">
        <f>SUM(C8:C12, C15:C20)</f>
        <v>1302415459</v>
      </c>
      <c r="D21" s="207">
        <f>SUM(D8:D12, D15:D20)</f>
        <v>6374051.3499999996</v>
      </c>
      <c r="E21" s="297">
        <f>SUM(E8:E12, E15:E20)</f>
        <v>1296041407.6500001</v>
      </c>
    </row>
    <row r="22" spans="1:7">
      <c r="A22" s="5"/>
      <c r="B22" s="5"/>
      <c r="C22" s="5"/>
      <c r="D22" s="5"/>
      <c r="E22" s="5"/>
    </row>
    <row r="23" spans="1:7">
      <c r="A23" s="5"/>
      <c r="B23" s="5"/>
      <c r="C23" s="5"/>
      <c r="D23" s="5"/>
      <c r="E23" s="5"/>
    </row>
    <row r="25" spans="1:7" s="4" customFormat="1">
      <c r="B25" s="76"/>
      <c r="F25" s="5"/>
      <c r="G25" s="5"/>
    </row>
    <row r="26" spans="1:7" s="4" customFormat="1">
      <c r="B26" s="76"/>
      <c r="F26" s="5"/>
      <c r="G26" s="5"/>
    </row>
    <row r="27" spans="1:7" s="4" customFormat="1">
      <c r="B27" s="76"/>
      <c r="F27" s="5"/>
      <c r="G27" s="5"/>
    </row>
    <row r="28" spans="1:7" s="4" customFormat="1">
      <c r="B28" s="76"/>
      <c r="F28" s="5"/>
      <c r="G28" s="5"/>
    </row>
    <row r="29" spans="1:7" s="4" customFormat="1">
      <c r="B29" s="76"/>
      <c r="F29" s="5"/>
      <c r="G29" s="5"/>
    </row>
    <row r="30" spans="1:7" s="4" customFormat="1">
      <c r="B30" s="76"/>
      <c r="F30" s="5"/>
      <c r="G30" s="5"/>
    </row>
    <row r="31" spans="1:7" s="4" customFormat="1">
      <c r="B31" s="76"/>
      <c r="F31" s="5"/>
      <c r="G31" s="5"/>
    </row>
    <row r="32" spans="1:7" s="4" customFormat="1">
      <c r="B32" s="76"/>
      <c r="F32" s="5"/>
      <c r="G32" s="5"/>
    </row>
    <row r="33" spans="2:7" s="4" customFormat="1">
      <c r="B33" s="76"/>
      <c r="F33" s="5"/>
      <c r="G33" s="5"/>
    </row>
    <row r="34" spans="2:7" s="4" customFormat="1">
      <c r="B34" s="76"/>
      <c r="F34" s="5"/>
      <c r="G34" s="5"/>
    </row>
    <row r="35" spans="2:7" s="4" customFormat="1">
      <c r="B35" s="76"/>
      <c r="F35" s="5"/>
      <c r="G35" s="5"/>
    </row>
    <row r="36" spans="2:7" s="4" customFormat="1">
      <c r="B36" s="76"/>
      <c r="F36" s="5"/>
      <c r="G36" s="5"/>
    </row>
    <row r="37" spans="2:7" s="4" customFormat="1">
      <c r="B37" s="76"/>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pane="topRight"/>
      <selection pane="bottomLeft"/>
      <selection pane="bottomRight"/>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CARTU BANK</v>
      </c>
    </row>
    <row r="2" spans="1:6" s="2" customFormat="1" ht="15.75" customHeight="1">
      <c r="A2" s="2" t="s">
        <v>31</v>
      </c>
      <c r="B2" s="370">
        <f>'1. key ratios '!B2</f>
        <v>44469</v>
      </c>
      <c r="C2" s="4"/>
      <c r="D2" s="4"/>
      <c r="E2" s="4"/>
      <c r="F2" s="4"/>
    </row>
    <row r="3" spans="1:6" s="2" customFormat="1" ht="15.75" customHeight="1">
      <c r="C3" s="4"/>
      <c r="D3" s="4"/>
      <c r="E3" s="4"/>
      <c r="F3" s="4"/>
    </row>
    <row r="4" spans="1:6" s="2" customFormat="1" ht="13.5" thickBot="1">
      <c r="A4" s="2" t="s">
        <v>85</v>
      </c>
      <c r="B4" s="262" t="s">
        <v>334</v>
      </c>
      <c r="C4" s="70" t="s">
        <v>73</v>
      </c>
      <c r="D4" s="4"/>
      <c r="E4" s="4"/>
      <c r="F4" s="4"/>
    </row>
    <row r="5" spans="1:6">
      <c r="A5" s="211">
        <v>1</v>
      </c>
      <c r="B5" s="263" t="s">
        <v>356</v>
      </c>
      <c r="C5" s="212">
        <f>'7. LI1 '!E21</f>
        <v>1296041407.6500001</v>
      </c>
    </row>
    <row r="6" spans="1:6" ht="15">
      <c r="A6" s="77">
        <v>2.1</v>
      </c>
      <c r="B6" s="152" t="s">
        <v>335</v>
      </c>
      <c r="C6" s="501">
        <v>79459930.101515815</v>
      </c>
    </row>
    <row r="7" spans="1:6" s="56" customFormat="1" ht="15" outlineLevel="1">
      <c r="A7" s="50">
        <v>2.2000000000000002</v>
      </c>
      <c r="B7" s="51" t="s">
        <v>336</v>
      </c>
      <c r="C7" s="502">
        <v>41690000</v>
      </c>
    </row>
    <row r="8" spans="1:6" s="56" customFormat="1" ht="25.5">
      <c r="A8" s="50">
        <v>3</v>
      </c>
      <c r="B8" s="209" t="s">
        <v>337</v>
      </c>
      <c r="C8" s="213">
        <f>SUM(C5:C7)</f>
        <v>1417191337.7515159</v>
      </c>
    </row>
    <row r="9" spans="1:6" ht="15">
      <c r="A9" s="77">
        <v>4</v>
      </c>
      <c r="B9" s="78" t="s">
        <v>87</v>
      </c>
      <c r="C9" s="501">
        <v>11603090</v>
      </c>
    </row>
    <row r="10" spans="1:6" s="56" customFormat="1" ht="15" outlineLevel="1">
      <c r="A10" s="50">
        <v>5.0999999999999996</v>
      </c>
      <c r="B10" s="51" t="s">
        <v>338</v>
      </c>
      <c r="C10" s="502">
        <v>-36642387.278539911</v>
      </c>
    </row>
    <row r="11" spans="1:6" s="56" customFormat="1" ht="15" outlineLevel="1">
      <c r="A11" s="50">
        <v>5.2</v>
      </c>
      <c r="B11" s="51" t="s">
        <v>339</v>
      </c>
      <c r="C11" s="502">
        <v>-40856200</v>
      </c>
    </row>
    <row r="12" spans="1:6" s="56" customFormat="1" ht="15">
      <c r="A12" s="50">
        <v>6</v>
      </c>
      <c r="B12" s="208" t="s">
        <v>483</v>
      </c>
      <c r="C12" s="502">
        <v>0</v>
      </c>
    </row>
    <row r="13" spans="1:6" s="56" customFormat="1" ht="13.5" thickBot="1">
      <c r="A13" s="52">
        <v>7</v>
      </c>
      <c r="B13" s="210" t="s">
        <v>285</v>
      </c>
      <c r="C13" s="214">
        <f>SUM(C8:C12)</f>
        <v>1351295840.472976</v>
      </c>
    </row>
    <row r="15" spans="1:6" ht="25.5">
      <c r="B15" s="56" t="s">
        <v>484</v>
      </c>
    </row>
    <row r="17" spans="1:2" ht="15">
      <c r="A17" s="223"/>
      <c r="B17" s="224"/>
    </row>
    <row r="18" spans="1:2" ht="15">
      <c r="A18" s="228"/>
      <c r="B18" s="229"/>
    </row>
    <row r="19" spans="1:2">
      <c r="A19" s="230"/>
      <c r="B19" s="225"/>
    </row>
    <row r="20" spans="1:2">
      <c r="A20" s="231"/>
      <c r="B20" s="226"/>
    </row>
    <row r="21" spans="1:2">
      <c r="A21" s="231"/>
      <c r="B21" s="229"/>
    </row>
    <row r="22" spans="1:2">
      <c r="A22" s="230"/>
      <c r="B22" s="227"/>
    </row>
    <row r="23" spans="1:2">
      <c r="A23" s="231"/>
      <c r="B23" s="226"/>
    </row>
    <row r="24" spans="1:2">
      <c r="A24" s="231"/>
      <c r="B24" s="226"/>
    </row>
    <row r="25" spans="1:2">
      <c r="A25" s="231"/>
      <c r="B25" s="232"/>
    </row>
    <row r="26" spans="1:2">
      <c r="A26" s="231"/>
      <c r="B26" s="229"/>
    </row>
    <row r="27" spans="1:2">
      <c r="B27" s="76"/>
    </row>
    <row r="28" spans="1:2">
      <c r="B28" s="76"/>
    </row>
    <row r="29" spans="1:2">
      <c r="B29" s="76"/>
    </row>
    <row r="30" spans="1:2">
      <c r="B30" s="76"/>
    </row>
    <row r="31" spans="1:2">
      <c r="B31" s="76"/>
    </row>
    <row r="32" spans="1:2">
      <c r="B32" s="76"/>
    </row>
    <row r="33" spans="2:2">
      <c r="B33" s="76"/>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1cHjIu95BrQR+0ezFdQeZaIjskER8MgfjOd1ThOWGOU=</DigestValue>
    </Reference>
    <Reference Type="http://www.w3.org/2000/09/xmldsig#Object" URI="#idOfficeObject">
      <DigestMethod Algorithm="http://www.w3.org/2001/04/xmlenc#sha256"/>
      <DigestValue>FgurG/HS4p+A1CSlASceQskfaVnz6Z5pclhMjk/06dc=</DigestValue>
    </Reference>
    <Reference Type="http://uri.etsi.org/01903#SignedProperties" URI="#idSignedProperties">
      <Transforms>
        <Transform Algorithm="http://www.w3.org/TR/2001/REC-xml-c14n-20010315"/>
      </Transforms>
      <DigestMethod Algorithm="http://www.w3.org/2001/04/xmlenc#sha256"/>
      <DigestValue>1dCsjQiA5nkWZQG6uGxlosRLrXe1lLsD2uew5ZiIs+o=</DigestValue>
    </Reference>
  </SignedInfo>
  <SignatureValue>mX0hi0BGN/H0JWxPo1W1WvlKAFIPcYdkt3DCrWxf5HGCWqP9q52MWedNijRs7LFgE8J58HwPCkjV
91va+zuqI2aRtNVxNrPuaiRFqbdsvPLq/ibgnSCQCYylgRrlL+VYYMOElhcVAK2qWfDYlCVdp9qp
gDmOkmUwS17XRerrSInISvYrS+UWlSBHnqD3Z0oEhNIRJrv0dJUZxGfMpJ1vWaybJvx5xKclnjQi
+pIfPpE9hIZC/sgZi+UnEeKVSQnk7nYQKl/Ib1BeLqdVIcJ0Zkbsz1EhPeP9sIkhOSrPlFaoXDgC
EjU4kGWHsOne7AlQBrUeFoWiqt4IBKLduHOIag==</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1J+D4DzjNs4RciwXwB+d9oNCYGD74Mv/aehaytYCf3s=</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i1H/KDFjJcYFnRoG/vQAPO15syS6bTWL9W8sSlcyte0=</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Bkj0EZdF5+YBR0NABYhXK1Wt36zb/7BZVFdnc92IQgI=</DigestValue>
      </Reference>
      <Reference URI="/xl/styles.xml?ContentType=application/vnd.openxmlformats-officedocument.spreadsheetml.styles+xml">
        <DigestMethod Algorithm="http://www.w3.org/2001/04/xmlenc#sha256"/>
        <DigestValue>j2k8ILD4tihdkg1NdhnGxYWzMJfPK6VluGrlMMjLynE=</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4dbbGzyww5UmilHY7j1ntMFf8uFFhldi9MAZ0AudX48=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DnHPOBJje7fXD7LieSaqS39fT/MzISpmUHK1Jyh/McQ=</DigestValue>
      </Reference>
      <Reference URI="/xl/worksheets/sheet10.xml?ContentType=application/vnd.openxmlformats-officedocument.spreadsheetml.worksheet+xml">
        <DigestMethod Algorithm="http://www.w3.org/2001/04/xmlenc#sha256"/>
        <DigestValue>YYe+YASduc7tA8aOi+wCUDqyknAUhA/S6RtavAKzUKA=</DigestValue>
      </Reference>
      <Reference URI="/xl/worksheets/sheet11.xml?ContentType=application/vnd.openxmlformats-officedocument.spreadsheetml.worksheet+xml">
        <DigestMethod Algorithm="http://www.w3.org/2001/04/xmlenc#sha256"/>
        <DigestValue>llMaOI1MUZamPfxNL9K79IQ3hcm2NlGJd184hyEilUo=</DigestValue>
      </Reference>
      <Reference URI="/xl/worksheets/sheet12.xml?ContentType=application/vnd.openxmlformats-officedocument.spreadsheetml.worksheet+xml">
        <DigestMethod Algorithm="http://www.w3.org/2001/04/xmlenc#sha256"/>
        <DigestValue>lP/JwRvLazJt1WpFDdB4YLKFgjPNaNnFDMFBE4ytYBw=</DigestValue>
      </Reference>
      <Reference URI="/xl/worksheets/sheet13.xml?ContentType=application/vnd.openxmlformats-officedocument.spreadsheetml.worksheet+xml">
        <DigestMethod Algorithm="http://www.w3.org/2001/04/xmlenc#sha256"/>
        <DigestValue>fpD1cP8IYzYMQ969lDFjmLWzHYeJeo/Mib5Q44NYtMQ=</DigestValue>
      </Reference>
      <Reference URI="/xl/worksheets/sheet14.xml?ContentType=application/vnd.openxmlformats-officedocument.spreadsheetml.worksheet+xml">
        <DigestMethod Algorithm="http://www.w3.org/2001/04/xmlenc#sha256"/>
        <DigestValue>0LOitfVt24ezp2ErzNnCOetvh01bIUiAfS57kckIy9w=</DigestValue>
      </Reference>
      <Reference URI="/xl/worksheets/sheet15.xml?ContentType=application/vnd.openxmlformats-officedocument.spreadsheetml.worksheet+xml">
        <DigestMethod Algorithm="http://www.w3.org/2001/04/xmlenc#sha256"/>
        <DigestValue>M7YfGP5NfUAhYcuTRsVCWh2J9b/0Gk9JD1x1Wm36tZo=</DigestValue>
      </Reference>
      <Reference URI="/xl/worksheets/sheet16.xml?ContentType=application/vnd.openxmlformats-officedocument.spreadsheetml.worksheet+xml">
        <DigestMethod Algorithm="http://www.w3.org/2001/04/xmlenc#sha256"/>
        <DigestValue>QWk5llfexkdwBOXxTSs3qIYgpxFEpNFH6m3dEXTFonc=</DigestValue>
      </Reference>
      <Reference URI="/xl/worksheets/sheet17.xml?ContentType=application/vnd.openxmlformats-officedocument.spreadsheetml.worksheet+xml">
        <DigestMethod Algorithm="http://www.w3.org/2001/04/xmlenc#sha256"/>
        <DigestValue>M1BfcD9FlVQHYxP/FPeUC4bXHxbRI7Hh0I7oz835OPw=</DigestValue>
      </Reference>
      <Reference URI="/xl/worksheets/sheet18.xml?ContentType=application/vnd.openxmlformats-officedocument.spreadsheetml.worksheet+xml">
        <DigestMethod Algorithm="http://www.w3.org/2001/04/xmlenc#sha256"/>
        <DigestValue>HrXA8YD1GJRncCsL2UF13B/1jfUjgQVtETvld5m/h6Q=</DigestValue>
      </Reference>
      <Reference URI="/xl/worksheets/sheet19.xml?ContentType=application/vnd.openxmlformats-officedocument.spreadsheetml.worksheet+xml">
        <DigestMethod Algorithm="http://www.w3.org/2001/04/xmlenc#sha256"/>
        <DigestValue>ELAnA6ri99mCsCHjPN6LRSksB2MtjV7ldWMYG4+mvv8=</DigestValue>
      </Reference>
      <Reference URI="/xl/worksheets/sheet2.xml?ContentType=application/vnd.openxmlformats-officedocument.spreadsheetml.worksheet+xml">
        <DigestMethod Algorithm="http://www.w3.org/2001/04/xmlenc#sha256"/>
        <DigestValue>axIKjRtsgJKWAp4C/scI9DpY9V9be4GpeoKsoyWgbFg=</DigestValue>
      </Reference>
      <Reference URI="/xl/worksheets/sheet20.xml?ContentType=application/vnd.openxmlformats-officedocument.spreadsheetml.worksheet+xml">
        <DigestMethod Algorithm="http://www.w3.org/2001/04/xmlenc#sha256"/>
        <DigestValue>hHHX/OAvs5LB9O/hGIXaS6p80UvYKN+N6VbINwAzWUE=</DigestValue>
      </Reference>
      <Reference URI="/xl/worksheets/sheet21.xml?ContentType=application/vnd.openxmlformats-officedocument.spreadsheetml.worksheet+xml">
        <DigestMethod Algorithm="http://www.w3.org/2001/04/xmlenc#sha256"/>
        <DigestValue>9kAo/lMho8uc/jEG1zyohfQwMbVhCIBTPKYmMr9uHMU=</DigestValue>
      </Reference>
      <Reference URI="/xl/worksheets/sheet22.xml?ContentType=application/vnd.openxmlformats-officedocument.spreadsheetml.worksheet+xml">
        <DigestMethod Algorithm="http://www.w3.org/2001/04/xmlenc#sha256"/>
        <DigestValue>/ecYHs/Yww3VpE2K+0H/ipgB9j0jgAw9hNIZ7ie6dTc=</DigestValue>
      </Reference>
      <Reference URI="/xl/worksheets/sheet23.xml?ContentType=application/vnd.openxmlformats-officedocument.spreadsheetml.worksheet+xml">
        <DigestMethod Algorithm="http://www.w3.org/2001/04/xmlenc#sha256"/>
        <DigestValue>F3wuyIJ+JEsUpZpee1ocbWquQ0pQ5KTjTecNt3mlLZc=</DigestValue>
      </Reference>
      <Reference URI="/xl/worksheets/sheet24.xml?ContentType=application/vnd.openxmlformats-officedocument.spreadsheetml.worksheet+xml">
        <DigestMethod Algorithm="http://www.w3.org/2001/04/xmlenc#sha256"/>
        <DigestValue>MEBqFJGB1fjnz5tqPTLUR7jnDGvx6+uApXILGpkHeI0=</DigestValue>
      </Reference>
      <Reference URI="/xl/worksheets/sheet25.xml?ContentType=application/vnd.openxmlformats-officedocument.spreadsheetml.worksheet+xml">
        <DigestMethod Algorithm="http://www.w3.org/2001/04/xmlenc#sha256"/>
        <DigestValue>gImronzh/8wy62G3OF9i1YoHNg6vak1tWMSRxj7G1wo=</DigestValue>
      </Reference>
      <Reference URI="/xl/worksheets/sheet26.xml?ContentType=application/vnd.openxmlformats-officedocument.spreadsheetml.worksheet+xml">
        <DigestMethod Algorithm="http://www.w3.org/2001/04/xmlenc#sha256"/>
        <DigestValue>hw8dmFtIsAmZ3N+L3m3h5Y1oW/8ANV0avXPGV4/Pwjc=</DigestValue>
      </Reference>
      <Reference URI="/xl/worksheets/sheet27.xml?ContentType=application/vnd.openxmlformats-officedocument.spreadsheetml.worksheet+xml">
        <DigestMethod Algorithm="http://www.w3.org/2001/04/xmlenc#sha256"/>
        <DigestValue>hoMzkkCBiez2AEf1jnqUey2oyADI7DpDhsl1OmVEers=</DigestValue>
      </Reference>
      <Reference URI="/xl/worksheets/sheet28.xml?ContentType=application/vnd.openxmlformats-officedocument.spreadsheetml.worksheet+xml">
        <DigestMethod Algorithm="http://www.w3.org/2001/04/xmlenc#sha256"/>
        <DigestValue>JyPLDvBkGrKJfIoKmadcAxYxJ8aeqFyg3cNk0/J6epc=</DigestValue>
      </Reference>
      <Reference URI="/xl/worksheets/sheet29.xml?ContentType=application/vnd.openxmlformats-officedocument.spreadsheetml.worksheet+xml">
        <DigestMethod Algorithm="http://www.w3.org/2001/04/xmlenc#sha256"/>
        <DigestValue>Hfo9bK3cHXtTakh+X2g2aH8JpbjAGLXq2RPcN8T/7Wc=</DigestValue>
      </Reference>
      <Reference URI="/xl/worksheets/sheet3.xml?ContentType=application/vnd.openxmlformats-officedocument.spreadsheetml.worksheet+xml">
        <DigestMethod Algorithm="http://www.w3.org/2001/04/xmlenc#sha256"/>
        <DigestValue>WM8YGA3mmNW9WM2gAtHRaGOnRQFmE5iHehYkZ/HTp8s=</DigestValue>
      </Reference>
      <Reference URI="/xl/worksheets/sheet4.xml?ContentType=application/vnd.openxmlformats-officedocument.spreadsheetml.worksheet+xml">
        <DigestMethod Algorithm="http://www.w3.org/2001/04/xmlenc#sha256"/>
        <DigestValue>haQ45QEHifCm6HoOSAO+DiDMUX0WFKCLuj5iJB8D0gk=</DigestValue>
      </Reference>
      <Reference URI="/xl/worksheets/sheet5.xml?ContentType=application/vnd.openxmlformats-officedocument.spreadsheetml.worksheet+xml">
        <DigestMethod Algorithm="http://www.w3.org/2001/04/xmlenc#sha256"/>
        <DigestValue>vBySL2kT5n+laHAWoxOKJELe9lrUjc39rFQ6V4ufjmk=</DigestValue>
      </Reference>
      <Reference URI="/xl/worksheets/sheet6.xml?ContentType=application/vnd.openxmlformats-officedocument.spreadsheetml.worksheet+xml">
        <DigestMethod Algorithm="http://www.w3.org/2001/04/xmlenc#sha256"/>
        <DigestValue>x4sS8eiwN4/NXMxZoR9n1iVsWdnB6DQMcIyC/drdTF0=</DigestValue>
      </Reference>
      <Reference URI="/xl/worksheets/sheet7.xml?ContentType=application/vnd.openxmlformats-officedocument.spreadsheetml.worksheet+xml">
        <DigestMethod Algorithm="http://www.w3.org/2001/04/xmlenc#sha256"/>
        <DigestValue>KRI3+05DsnT4M3JU13fN4EM8hw9v7pJvHJsQbcbUDco=</DigestValue>
      </Reference>
      <Reference URI="/xl/worksheets/sheet8.xml?ContentType=application/vnd.openxmlformats-officedocument.spreadsheetml.worksheet+xml">
        <DigestMethod Algorithm="http://www.w3.org/2001/04/xmlenc#sha256"/>
        <DigestValue>XBqCuOxSAeb2Ik3Qn0RmxmyH3SxS0Vudou3jps5aUvo=</DigestValue>
      </Reference>
      <Reference URI="/xl/worksheets/sheet9.xml?ContentType=application/vnd.openxmlformats-officedocument.spreadsheetml.worksheet+xml">
        <DigestMethod Algorithm="http://www.w3.org/2001/04/xmlenc#sha256"/>
        <DigestValue>WRRxZAPdrAlfmdi1yGzsFdyNbQqgjH1Mie9ygZx8YVk=</DigestValue>
      </Reference>
    </Manifest>
    <SignatureProperties>
      <SignatureProperty Id="idSignatureTime" Target="#idPackageSignature">
        <mdssi:SignatureTime xmlns:mdssi="http://schemas.openxmlformats.org/package/2006/digital-signature">
          <mdssi:Format>YYYY-MM-DDThh:mm:ssTZD</mdssi:Format>
          <mdssi:Value>2023-02-27T07:50:42Z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2</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2023-02-27T07:50:42Z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2</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+52kYWFq+YuknXCG4rlxW/hDHQ1xpkhEyxJMch5it54=</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nx8R38WEjwRX9leWDKdD3T8ZuRs+Ork4jPIUGlqDzjI=</DigestValue>
    </Reference>
  </SignedInfo>
  <SignatureValue>cTIaJx35Ma08yjRWRQCD32ZbEUvkxG+zeXch2VuIhL1Zw6g9bluKlgO6Xet2oxuHD5wmfjdFk5xs
sLFBSPN4CxnU2k3S0buoa6m0TOXHrqjc3noABW9+bmmIK0FIBSMR3Pz3PbMY61gKZrwobsPn/4xL
in9qTF4ZDW8n5g3X2aGo9JJFhq3EENGGr6llc6TZoyFysc7h6vc0J/01/otpITd4ptQXZfwUUX/E
I/s7u/jJRCgPNY0dNkR7K/rBo/amUrl7bS3ScvWvzlHkysidms06FQWrduQgj30NsTpZXSaT+7ID
5dxIy3kK5b5WvYo7uUDl2Rsq/yzidLTgniNWyg==</SignatureValue>
  <KeyInfo>
    <X509Data>
      <X509Certificate>MIIGPTCCBSWgAwIBAgIKL370dgADAAIAdDANBgkqhkiG9w0BAQsFADBKMRIwEAYKCZImiZPyLGQBGRYCZ2UxEzARBgoJkiaJk/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zEfdpd7PqJ9CzD3JA46ok+mUva0Q8+ySvkR7J93KSwNf1nLB/ReNf2BHR0WwbE7IuWG4/kH1r5k1/XMXB3Br7dXGUNGNwNvGcKc5hV+xr2XALP4/0yrFC3Q0nj8Bl5bEPO6EXlXaxRZIZ0C126cW2qsurGO1dvPwYk9j+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bwXyMwGPs57e0KSm6hI2l2lnaF3l2wYTiyFZQj711sSpoC5PDF/nhqKZNbGngIuu7fGldyORinKDtTfZBWTP8o3fU6TNHkKziapeCmrrHXNb6DuOZVo5upT8+cRDH+r+FlnNIR5UD0g88uEwkV6Tay7T+u0kKi52uIzCnG0+unEWHHewuNbHQhcpxxOINo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1J+D4DzjNs4RciwXwB+d9oNCYGD74Mv/aehaytYCf3s=</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i1H/KDFjJcYFnRoG/vQAPO15syS6bTWL9W8sSlcyte0=</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Bkj0EZdF5+YBR0NABYhXK1Wt36zb/7BZVFdnc92IQgI=</DigestValue>
      </Reference>
      <Reference URI="/xl/styles.xml?ContentType=application/vnd.openxmlformats-officedocument.spreadsheetml.styles+xml">
        <DigestMethod Algorithm="http://www.w3.org/2001/04/xmlenc#sha256"/>
        <DigestValue>j2k8ILD4tihdkg1NdhnGxYWzMJfPK6VluGrlMMjLynE=</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4dbbGzyww5UmilHY7j1ntMFf8uFFhldi9MAZ0AudX48=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DnHPOBJje7fXD7LieSaqS39fT/MzISpmUHK1Jyh/McQ=</DigestValue>
      </Reference>
      <Reference URI="/xl/worksheets/sheet10.xml?ContentType=application/vnd.openxmlformats-officedocument.spreadsheetml.worksheet+xml">
        <DigestMethod Algorithm="http://www.w3.org/2001/04/xmlenc#sha256"/>
        <DigestValue>YYe+YASduc7tA8aOi+wCUDqyknAUhA/S6RtavAKzUKA=</DigestValue>
      </Reference>
      <Reference URI="/xl/worksheets/sheet11.xml?ContentType=application/vnd.openxmlformats-officedocument.spreadsheetml.worksheet+xml">
        <DigestMethod Algorithm="http://www.w3.org/2001/04/xmlenc#sha256"/>
        <DigestValue>llMaOI1MUZamPfxNL9K79IQ3hcm2NlGJd184hyEilUo=</DigestValue>
      </Reference>
      <Reference URI="/xl/worksheets/sheet12.xml?ContentType=application/vnd.openxmlformats-officedocument.spreadsheetml.worksheet+xml">
        <DigestMethod Algorithm="http://www.w3.org/2001/04/xmlenc#sha256"/>
        <DigestValue>lP/JwRvLazJt1WpFDdB4YLKFgjPNaNnFDMFBE4ytYBw=</DigestValue>
      </Reference>
      <Reference URI="/xl/worksheets/sheet13.xml?ContentType=application/vnd.openxmlformats-officedocument.spreadsheetml.worksheet+xml">
        <DigestMethod Algorithm="http://www.w3.org/2001/04/xmlenc#sha256"/>
        <DigestValue>fpD1cP8IYzYMQ969lDFjmLWzHYeJeo/Mib5Q44NYtMQ=</DigestValue>
      </Reference>
      <Reference URI="/xl/worksheets/sheet14.xml?ContentType=application/vnd.openxmlformats-officedocument.spreadsheetml.worksheet+xml">
        <DigestMethod Algorithm="http://www.w3.org/2001/04/xmlenc#sha256"/>
        <DigestValue>0LOitfVt24ezp2ErzNnCOetvh01bIUiAfS57kckIy9w=</DigestValue>
      </Reference>
      <Reference URI="/xl/worksheets/sheet15.xml?ContentType=application/vnd.openxmlformats-officedocument.spreadsheetml.worksheet+xml">
        <DigestMethod Algorithm="http://www.w3.org/2001/04/xmlenc#sha256"/>
        <DigestValue>M7YfGP5NfUAhYcuTRsVCWh2J9b/0Gk9JD1x1Wm36tZo=</DigestValue>
      </Reference>
      <Reference URI="/xl/worksheets/sheet16.xml?ContentType=application/vnd.openxmlformats-officedocument.spreadsheetml.worksheet+xml">
        <DigestMethod Algorithm="http://www.w3.org/2001/04/xmlenc#sha256"/>
        <DigestValue>QWk5llfexkdwBOXxTSs3qIYgpxFEpNFH6m3dEXTFonc=</DigestValue>
      </Reference>
      <Reference URI="/xl/worksheets/sheet17.xml?ContentType=application/vnd.openxmlformats-officedocument.spreadsheetml.worksheet+xml">
        <DigestMethod Algorithm="http://www.w3.org/2001/04/xmlenc#sha256"/>
        <DigestValue>M1BfcD9FlVQHYxP/FPeUC4bXHxbRI7Hh0I7oz835OPw=</DigestValue>
      </Reference>
      <Reference URI="/xl/worksheets/sheet18.xml?ContentType=application/vnd.openxmlformats-officedocument.spreadsheetml.worksheet+xml">
        <DigestMethod Algorithm="http://www.w3.org/2001/04/xmlenc#sha256"/>
        <DigestValue>HrXA8YD1GJRncCsL2UF13B/1jfUjgQVtETvld5m/h6Q=</DigestValue>
      </Reference>
      <Reference URI="/xl/worksheets/sheet19.xml?ContentType=application/vnd.openxmlformats-officedocument.spreadsheetml.worksheet+xml">
        <DigestMethod Algorithm="http://www.w3.org/2001/04/xmlenc#sha256"/>
        <DigestValue>ELAnA6ri99mCsCHjPN6LRSksB2MtjV7ldWMYG4+mvv8=</DigestValue>
      </Reference>
      <Reference URI="/xl/worksheets/sheet2.xml?ContentType=application/vnd.openxmlformats-officedocument.spreadsheetml.worksheet+xml">
        <DigestMethod Algorithm="http://www.w3.org/2001/04/xmlenc#sha256"/>
        <DigestValue>axIKjRtsgJKWAp4C/scI9DpY9V9be4GpeoKsoyWgbFg=</DigestValue>
      </Reference>
      <Reference URI="/xl/worksheets/sheet20.xml?ContentType=application/vnd.openxmlformats-officedocument.spreadsheetml.worksheet+xml">
        <DigestMethod Algorithm="http://www.w3.org/2001/04/xmlenc#sha256"/>
        <DigestValue>hHHX/OAvs5LB9O/hGIXaS6p80UvYKN+N6VbINwAzWUE=</DigestValue>
      </Reference>
      <Reference URI="/xl/worksheets/sheet21.xml?ContentType=application/vnd.openxmlformats-officedocument.spreadsheetml.worksheet+xml">
        <DigestMethod Algorithm="http://www.w3.org/2001/04/xmlenc#sha256"/>
        <DigestValue>9kAo/lMho8uc/jEG1zyohfQwMbVhCIBTPKYmMr9uHMU=</DigestValue>
      </Reference>
      <Reference URI="/xl/worksheets/sheet22.xml?ContentType=application/vnd.openxmlformats-officedocument.spreadsheetml.worksheet+xml">
        <DigestMethod Algorithm="http://www.w3.org/2001/04/xmlenc#sha256"/>
        <DigestValue>/ecYHs/Yww3VpE2K+0H/ipgB9j0jgAw9hNIZ7ie6dTc=</DigestValue>
      </Reference>
      <Reference URI="/xl/worksheets/sheet23.xml?ContentType=application/vnd.openxmlformats-officedocument.spreadsheetml.worksheet+xml">
        <DigestMethod Algorithm="http://www.w3.org/2001/04/xmlenc#sha256"/>
        <DigestValue>F3wuyIJ+JEsUpZpee1ocbWquQ0pQ5KTjTecNt3mlLZc=</DigestValue>
      </Reference>
      <Reference URI="/xl/worksheets/sheet24.xml?ContentType=application/vnd.openxmlformats-officedocument.spreadsheetml.worksheet+xml">
        <DigestMethod Algorithm="http://www.w3.org/2001/04/xmlenc#sha256"/>
        <DigestValue>MEBqFJGB1fjnz5tqPTLUR7jnDGvx6+uApXILGpkHeI0=</DigestValue>
      </Reference>
      <Reference URI="/xl/worksheets/sheet25.xml?ContentType=application/vnd.openxmlformats-officedocument.spreadsheetml.worksheet+xml">
        <DigestMethod Algorithm="http://www.w3.org/2001/04/xmlenc#sha256"/>
        <DigestValue>gImronzh/8wy62G3OF9i1YoHNg6vak1tWMSRxj7G1wo=</DigestValue>
      </Reference>
      <Reference URI="/xl/worksheets/sheet26.xml?ContentType=application/vnd.openxmlformats-officedocument.spreadsheetml.worksheet+xml">
        <DigestMethod Algorithm="http://www.w3.org/2001/04/xmlenc#sha256"/>
        <DigestValue>hw8dmFtIsAmZ3N+L3m3h5Y1oW/8ANV0avXPGV4/Pwjc=</DigestValue>
      </Reference>
      <Reference URI="/xl/worksheets/sheet27.xml?ContentType=application/vnd.openxmlformats-officedocument.spreadsheetml.worksheet+xml">
        <DigestMethod Algorithm="http://www.w3.org/2001/04/xmlenc#sha256"/>
        <DigestValue>hoMzkkCBiez2AEf1jnqUey2oyADI7DpDhsl1OmVEers=</DigestValue>
      </Reference>
      <Reference URI="/xl/worksheets/sheet28.xml?ContentType=application/vnd.openxmlformats-officedocument.spreadsheetml.worksheet+xml">
        <DigestMethod Algorithm="http://www.w3.org/2001/04/xmlenc#sha256"/>
        <DigestValue>JyPLDvBkGrKJfIoKmadcAxYxJ8aeqFyg3cNk0/J6epc=</DigestValue>
      </Reference>
      <Reference URI="/xl/worksheets/sheet29.xml?ContentType=application/vnd.openxmlformats-officedocument.spreadsheetml.worksheet+xml">
        <DigestMethod Algorithm="http://www.w3.org/2001/04/xmlenc#sha256"/>
        <DigestValue>Hfo9bK3cHXtTakh+X2g2aH8JpbjAGLXq2RPcN8T/7Wc=</DigestValue>
      </Reference>
      <Reference URI="/xl/worksheets/sheet3.xml?ContentType=application/vnd.openxmlformats-officedocument.spreadsheetml.worksheet+xml">
        <DigestMethod Algorithm="http://www.w3.org/2001/04/xmlenc#sha256"/>
        <DigestValue>WM8YGA3mmNW9WM2gAtHRaGOnRQFmE5iHehYkZ/HTp8s=</DigestValue>
      </Reference>
      <Reference URI="/xl/worksheets/sheet4.xml?ContentType=application/vnd.openxmlformats-officedocument.spreadsheetml.worksheet+xml">
        <DigestMethod Algorithm="http://www.w3.org/2001/04/xmlenc#sha256"/>
        <DigestValue>haQ45QEHifCm6HoOSAO+DiDMUX0WFKCLuj5iJB8D0gk=</DigestValue>
      </Reference>
      <Reference URI="/xl/worksheets/sheet5.xml?ContentType=application/vnd.openxmlformats-officedocument.spreadsheetml.worksheet+xml">
        <DigestMethod Algorithm="http://www.w3.org/2001/04/xmlenc#sha256"/>
        <DigestValue>vBySL2kT5n+laHAWoxOKJELe9lrUjc39rFQ6V4ufjmk=</DigestValue>
      </Reference>
      <Reference URI="/xl/worksheets/sheet6.xml?ContentType=application/vnd.openxmlformats-officedocument.spreadsheetml.worksheet+xml">
        <DigestMethod Algorithm="http://www.w3.org/2001/04/xmlenc#sha256"/>
        <DigestValue>x4sS8eiwN4/NXMxZoR9n1iVsWdnB6DQMcIyC/drdTF0=</DigestValue>
      </Reference>
      <Reference URI="/xl/worksheets/sheet7.xml?ContentType=application/vnd.openxmlformats-officedocument.spreadsheetml.worksheet+xml">
        <DigestMethod Algorithm="http://www.w3.org/2001/04/xmlenc#sha256"/>
        <DigestValue>KRI3+05DsnT4M3JU13fN4EM8hw9v7pJvHJsQbcbUDco=</DigestValue>
      </Reference>
      <Reference URI="/xl/worksheets/sheet8.xml?ContentType=application/vnd.openxmlformats-officedocument.spreadsheetml.worksheet+xml">
        <DigestMethod Algorithm="http://www.w3.org/2001/04/xmlenc#sha256"/>
        <DigestValue>XBqCuOxSAeb2Ik3Qn0RmxmyH3SxS0Vudou3jps5aUvo=</DigestValue>
      </Reference>
      <Reference URI="/xl/worksheets/sheet9.xml?ContentType=application/vnd.openxmlformats-officedocument.spreadsheetml.worksheet+xml">
        <DigestMethod Algorithm="http://www.w3.org/2001/04/xmlenc#sha256"/>
        <DigestValue>WRRxZAPdrAlfmdi1yGzsFdyNbQqgjH1Mie9ygZx8YVk=</DigestValue>
      </Reference>
    </Manifest>
    <SignatureProperties>
      <SignatureProperty Id="idSignatureTime" Target="#idPackageSignature">
        <mdssi:SignatureTime xmlns:mdssi="http://schemas.openxmlformats.org/package/2006/digital-signature">
          <mdssi:Format>YYYY-MM-DDThh:mm:ssTZD</mdssi:Format>
          <mdssi:Value>2023-02-27T08:06:55Z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2023-02-27T08:06:55Z</xd:SigningTime>
          <xd:SigningCertificate>
            <xd:Cert>
              <xd:CertDigest>
                <DigestMethod Algorithm="http://www.w3.org/2001/04/xmlenc#sha256"/>
                <DigestValue>PHkyuqe+ZihdROanfUIIK1Z83EufQCxWqchaXuObQBQ=</DigestValue>
              </xd:CertDigest>
              <xd:IssuerSerial>
                <X509IssuerName>CN=NBG Class 2 INT Sub CA, DC=nbg, DC=ge</X509IssuerName>
                <X509SerialNumber>224293129715166119854196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2023-02-24T12:29:33Z</dcterms:modified>
</cp:coreProperties>
</file>