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6F66C5A9-7EEE-4C52-84E7-0D4BD05B5C54}"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5" l="1"/>
  <c r="B2" i="97" l="1"/>
  <c r="B2" i="95"/>
  <c r="B2" i="92"/>
  <c r="B2" i="93"/>
  <c r="B2" i="91"/>
  <c r="B2" i="64"/>
  <c r="B2" i="90"/>
  <c r="B2" i="69"/>
  <c r="B2" i="94"/>
  <c r="B2" i="89"/>
  <c r="B2" i="73"/>
  <c r="B2" i="88"/>
  <c r="B2" i="52"/>
  <c r="B2" i="86"/>
  <c r="N33" i="105" l="1"/>
  <c r="M33" i="105"/>
  <c r="L33" i="105"/>
  <c r="K33" i="105"/>
  <c r="J33" i="105"/>
  <c r="I33" i="105"/>
  <c r="H33" i="105"/>
  <c r="G33" i="105"/>
  <c r="F33" i="105"/>
  <c r="E33" i="105"/>
  <c r="D33" i="105"/>
  <c r="C33" i="105"/>
  <c r="U22" i="103"/>
  <c r="T22" i="103"/>
  <c r="S22" i="103"/>
  <c r="R22" i="103"/>
  <c r="Q22" i="103"/>
  <c r="P22" i="103"/>
  <c r="O22" i="103"/>
  <c r="N22" i="103"/>
  <c r="M22" i="103"/>
  <c r="L22" i="103"/>
  <c r="K22" i="103"/>
  <c r="J22" i="103"/>
  <c r="I22" i="103"/>
  <c r="H22" i="103"/>
  <c r="G22" i="103"/>
  <c r="F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0" i="102"/>
  <c r="C19" i="102" s="1"/>
  <c r="D12" i="101"/>
  <c r="C12" i="101"/>
  <c r="D7" i="101"/>
  <c r="C7" i="101"/>
  <c r="C19" i="101" s="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D19" i="101" l="1"/>
  <c r="I34" i="100"/>
  <c r="G22" i="98"/>
  <c r="F22" i="98"/>
  <c r="E22" i="98"/>
  <c r="D22" i="98"/>
  <c r="C22" i="98"/>
  <c r="H21" i="98"/>
  <c r="H20" i="98"/>
  <c r="H19" i="98"/>
  <c r="H18" i="98"/>
  <c r="H17" i="98"/>
  <c r="H16" i="98"/>
  <c r="H15" i="98"/>
  <c r="H14" i="98"/>
  <c r="H13" i="98"/>
  <c r="H12" i="98"/>
  <c r="H11" i="98"/>
  <c r="H10" i="98"/>
  <c r="H9" i="98"/>
  <c r="H8" i="98"/>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C30" i="95"/>
  <c r="C18" i="95"/>
  <c r="K23" i="93"/>
  <c r="J23" i="93"/>
  <c r="I23" i="93"/>
  <c r="H23" i="93"/>
  <c r="G23" i="93"/>
  <c r="F23" i="93"/>
  <c r="K21" i="93"/>
  <c r="J21" i="93"/>
  <c r="I21" i="93"/>
  <c r="H21" i="93"/>
  <c r="G21" i="93"/>
  <c r="G24" i="93" s="1"/>
  <c r="F21" i="93"/>
  <c r="E21" i="93"/>
  <c r="D21" i="93"/>
  <c r="C21" i="93"/>
  <c r="K16" i="93"/>
  <c r="K24" i="93" s="1"/>
  <c r="J16" i="93"/>
  <c r="J24" i="93" s="1"/>
  <c r="I16" i="93"/>
  <c r="I24" i="93" s="1"/>
  <c r="H16" i="93"/>
  <c r="G16" i="93"/>
  <c r="F16" i="93"/>
  <c r="F24" i="93" s="1"/>
  <c r="E16" i="93"/>
  <c r="D16" i="93"/>
  <c r="C16" i="93"/>
  <c r="G22" i="91"/>
  <c r="H22" i="91" s="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C55" i="69"/>
  <c r="C45" i="69"/>
  <c r="C33" i="69"/>
  <c r="C21" i="94"/>
  <c r="C20" i="94"/>
  <c r="C19" i="94"/>
  <c r="E21" i="88"/>
  <c r="D21" i="88"/>
  <c r="C21" i="88"/>
  <c r="G13" i="86"/>
  <c r="F13" i="86"/>
  <c r="G6" i="86"/>
  <c r="F6" i="86"/>
  <c r="E6" i="86"/>
  <c r="E13" i="86" s="1"/>
  <c r="D6" i="86"/>
  <c r="D13" i="86" s="1"/>
  <c r="C6" i="86"/>
  <c r="C13" i="86" s="1"/>
  <c r="H53" i="75"/>
  <c r="E53" i="75"/>
  <c r="H52" i="75"/>
  <c r="E52" i="75"/>
  <c r="H51" i="75"/>
  <c r="E51" i="75"/>
  <c r="H50" i="75"/>
  <c r="E50" i="75"/>
  <c r="H49" i="75"/>
  <c r="E49" i="75"/>
  <c r="H48" i="75"/>
  <c r="E48" i="75"/>
  <c r="H47" i="75"/>
  <c r="E47" i="75"/>
  <c r="H46" i="75"/>
  <c r="E46" i="75"/>
  <c r="E45" i="75" s="1"/>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66" i="85"/>
  <c r="E66" i="85"/>
  <c r="H64" i="85"/>
  <c r="E64" i="85"/>
  <c r="G61" i="85"/>
  <c r="F61" i="85"/>
  <c r="D61" i="85"/>
  <c r="C61" i="85"/>
  <c r="E61" i="85" s="1"/>
  <c r="H60" i="85"/>
  <c r="E60" i="85"/>
  <c r="H59" i="85"/>
  <c r="E59" i="85"/>
  <c r="H58" i="85"/>
  <c r="E58" i="85"/>
  <c r="G53" i="85"/>
  <c r="F53" i="85"/>
  <c r="D53" i="85"/>
  <c r="C53" i="85"/>
  <c r="E53" i="85" s="1"/>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H30" i="85"/>
  <c r="G30" i="85"/>
  <c r="F30" i="85"/>
  <c r="D30" i="85"/>
  <c r="C30" i="85"/>
  <c r="E30" i="85" s="1"/>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F22" i="85" s="1"/>
  <c r="D9" i="85"/>
  <c r="D22" i="85" s="1"/>
  <c r="D31" i="85" s="1"/>
  <c r="C9" i="85"/>
  <c r="C22" i="85" s="1"/>
  <c r="H8" i="85"/>
  <c r="E8" i="85"/>
  <c r="B2" i="85"/>
  <c r="H40" i="83"/>
  <c r="E40" i="83"/>
  <c r="H39" i="83"/>
  <c r="E39" i="83"/>
  <c r="H38" i="83"/>
  <c r="E38" i="83"/>
  <c r="H37" i="83"/>
  <c r="E37" i="83"/>
  <c r="H36" i="83"/>
  <c r="E36" i="83"/>
  <c r="H35" i="83"/>
  <c r="E35" i="83"/>
  <c r="H34" i="83"/>
  <c r="E34" i="83"/>
  <c r="H33" i="83"/>
  <c r="E33" i="83"/>
  <c r="G31" i="83"/>
  <c r="G41" i="83" s="1"/>
  <c r="F31" i="83"/>
  <c r="F41" i="83" s="1"/>
  <c r="H41" i="83" s="1"/>
  <c r="D31" i="83"/>
  <c r="D41" i="83" s="1"/>
  <c r="C31" i="83"/>
  <c r="E3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F14" i="83"/>
  <c r="F20" i="83" s="1"/>
  <c r="D14" i="83"/>
  <c r="D20" i="83" s="1"/>
  <c r="C14" i="83"/>
  <c r="C20" i="83" s="1"/>
  <c r="H13" i="83"/>
  <c r="E13" i="83"/>
  <c r="H12" i="83"/>
  <c r="E12" i="83"/>
  <c r="H11" i="83"/>
  <c r="E11" i="83"/>
  <c r="H10" i="83"/>
  <c r="E10" i="83"/>
  <c r="H9" i="83"/>
  <c r="E9" i="83"/>
  <c r="H8" i="83"/>
  <c r="E8" i="83"/>
  <c r="H7" i="83"/>
  <c r="E7" i="83"/>
  <c r="E45" i="85" l="1"/>
  <c r="K25" i="93"/>
  <c r="G21" i="97"/>
  <c r="F54" i="85"/>
  <c r="H54" i="85" s="1"/>
  <c r="H34" i="85"/>
  <c r="H9" i="85"/>
  <c r="H24" i="93"/>
  <c r="D21" i="94"/>
  <c r="I25" i="93"/>
  <c r="D56" i="85"/>
  <c r="D63" i="85" s="1"/>
  <c r="D65" i="85" s="1"/>
  <c r="D67" i="85" s="1"/>
  <c r="H61" i="85"/>
  <c r="J25" i="93"/>
  <c r="D11" i="94"/>
  <c r="D12" i="94"/>
  <c r="D9" i="94"/>
  <c r="D8" i="94"/>
  <c r="D17" i="94"/>
  <c r="D7" i="94"/>
  <c r="D16" i="94"/>
  <c r="D15" i="94"/>
  <c r="D13" i="94"/>
  <c r="H22" i="98"/>
  <c r="H14" i="83"/>
  <c r="E9" i="85"/>
  <c r="E34" i="85"/>
  <c r="V21" i="64"/>
  <c r="F25" i="93"/>
  <c r="G37" i="97"/>
  <c r="G39" i="97" s="1"/>
  <c r="D19" i="94"/>
  <c r="G25" i="93"/>
  <c r="G56" i="85"/>
  <c r="G63" i="85" s="1"/>
  <c r="G65" i="85" s="1"/>
  <c r="G67" i="85" s="1"/>
  <c r="H53" i="85"/>
  <c r="D20" i="94"/>
  <c r="H25" i="93"/>
  <c r="E22" i="85"/>
  <c r="C31" i="85"/>
  <c r="F31" i="85"/>
  <c r="H22" i="85"/>
  <c r="H45" i="85"/>
  <c r="C54" i="85"/>
  <c r="E54" i="85" s="1"/>
  <c r="E20" i="83"/>
  <c r="E14" i="83"/>
  <c r="G20" i="83"/>
  <c r="H20" i="83" s="1"/>
  <c r="C41" i="83"/>
  <c r="E41" i="83" s="1"/>
  <c r="H31" i="83"/>
  <c r="F56" i="85" l="1"/>
  <c r="H31" i="85"/>
  <c r="C56" i="85"/>
  <c r="E31" i="85"/>
  <c r="E56" i="85" l="1"/>
  <c r="C63" i="85"/>
  <c r="F63" i="85"/>
  <c r="H56" i="85"/>
  <c r="C65" i="85" l="1"/>
  <c r="E63" i="85"/>
  <c r="F65" i="85"/>
  <c r="H63" i="85"/>
  <c r="C67" i="85" l="1"/>
  <c r="E67" i="85" s="1"/>
  <c r="E65" i="85"/>
  <c r="F67" i="85"/>
  <c r="H67" i="85" s="1"/>
  <c r="H65" i="85"/>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2" l="1"/>
  <c r="B1" i="99"/>
  <c r="B1" i="101"/>
  <c r="B1" i="100"/>
  <c r="B1" i="106"/>
  <c r="B1" i="105"/>
  <c r="B1" i="104"/>
  <c r="B1" i="103"/>
  <c r="C8" i="95"/>
  <c r="C36" i="95" s="1"/>
  <c r="C38" i="95" s="1"/>
  <c r="N20" i="92" l="1"/>
  <c r="N19" i="92"/>
  <c r="E19" i="92"/>
  <c r="N18" i="92"/>
  <c r="E18" i="92"/>
  <c r="N17" i="92"/>
  <c r="E17" i="92"/>
  <c r="N16" i="92"/>
  <c r="E16" i="92"/>
  <c r="E14" i="92" s="1"/>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J7" i="92"/>
  <c r="J21" i="92" s="1"/>
  <c r="I7" i="92"/>
  <c r="H7" i="92"/>
  <c r="G7" i="92"/>
  <c r="F7" i="92"/>
  <c r="F21" i="92" s="1"/>
  <c r="C7" i="92"/>
  <c r="N14" i="92" l="1"/>
  <c r="H21" i="92"/>
  <c r="K21" i="92"/>
  <c r="E7" i="92"/>
  <c r="E21" i="92" s="1"/>
  <c r="G21" i="92"/>
  <c r="I21" i="92"/>
  <c r="M21" i="92"/>
  <c r="C21" i="92"/>
  <c r="N7" i="92"/>
  <c r="N21" i="92" s="1"/>
  <c r="C5" i="73" l="1"/>
  <c r="C12" i="89" l="1"/>
  <c r="C6" i="89"/>
  <c r="C28" i="89" l="1"/>
  <c r="C31" i="89"/>
  <c r="C30" i="89" s="1"/>
  <c r="C35" i="89"/>
  <c r="C43" i="89"/>
  <c r="C47" i="89"/>
  <c r="C41" i="89" l="1"/>
  <c r="C8" i="73"/>
  <c r="C13" i="73" s="1"/>
  <c r="C52" i="89"/>
  <c r="H7" i="75" l="1"/>
  <c r="E7" i="75"/>
</calcChain>
</file>

<file path=xl/sharedStrings.xml><?xml version="1.0" encoding="utf-8"?>
<sst xmlns="http://schemas.openxmlformats.org/spreadsheetml/2006/main" count="1138" uniqueCount="753">
  <si>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</si>
  <si>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</si>
  <si>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</si>
  <si>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</si>
  <si>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</si>
  <si>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</si>
  <si>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</si>
  <si>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</si>
  <si>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</si>
  <si>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</si>
  <si>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</si>
  <si>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</si>
  <si>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</si>
  <si>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</si>
  <si>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</si>
  <si>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</si>
  <si>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</si>
  <si>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</si>
  <si>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</si>
  <si>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</si>
  <si>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</si>
  <si>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</si>
  <si>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</si>
  <si>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</si>
  <si>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</si>
  <si>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</si>
  <si>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</si>
  <si>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</si>
  <si>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</si>
  <si>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</si>
  <si>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</si>
  <si>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</si>
  <si>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</si>
  <si>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</si>
  <si>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</si>
  <si>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</si>
  <si>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</si>
  <si>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</si>
  <si>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</si>
  <si>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</si>
  <si>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</si>
  <si>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</si>
  <si>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</si>
  <si>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</si>
  <si>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</si>
  <si>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</si>
  <si>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</si>
  <si>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</si>
  <si>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</si>
  <si>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</si>
  <si>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</si>
  <si>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</si>
  <si>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</si>
  <si>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</si>
  <si>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</si>
  <si>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</si>
  <si>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</si>
  <si>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</si>
  <si>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</si>
  <si>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</si>
  <si>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</si>
  <si>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</si>
  <si>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</si>
  <si>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</si>
  <si>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</si>
  <si>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</si>
  <si>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</si>
  <si>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</si>
  <si>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</si>
  <si>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</si>
  <si>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</si>
  <si>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</si>
  <si>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</si>
  <si>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</si>
  <si>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</si>
  <si>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</si>
  <si>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</si>
  <si>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</si>
  <si>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</si>
  <si>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</si>
  <si>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</si>
  <si>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</si>
  <si>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</si>
  <si>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</si>
  <si>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</si>
  <si>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</si>
  <si>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</si>
  <si>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</si>
  <si>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</si>
  <si>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</si>
  <si>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</si>
  <si>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</si>
  <si>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</si>
  <si>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</si>
  <si>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</si>
  <si>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</si>
  <si>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</si>
  <si>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</si>
  <si>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</si>
  <si>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</si>
  <si>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</si>
  <si>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</si>
  <si>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</si>
  <si>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</si>
  <si>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</si>
  <si>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</si>
  <si>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</si>
  <si>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</si>
  <si>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</si>
  <si>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</si>
  <si>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</si>
  <si>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</si>
  <si>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</si>
  <si>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</si>
  <si>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</si>
  <si>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</si>
  <si>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</si>
  <si>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</si>
  <si>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</si>
  <si>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</si>
  <si>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</si>
  <si>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</si>
  <si>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</si>
  <si>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</si>
  <si>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</si>
  <si>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</si>
  <si>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</si>
  <si>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</si>
  <si>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</si>
  <si>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</si>
  <si>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</si>
  <si>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</si>
  <si>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</si>
  <si>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</si>
  <si>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</si>
  <si>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</si>
  <si>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</si>
  <si>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</si>
  <si>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</si>
  <si>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</si>
  <si>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</si>
  <si>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</si>
  <si>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</si>
  <si>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</si>
  <si>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</si>
  <si>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</si>
  <si>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</si>
  <si>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</si>
  <si>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</si>
  <si>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</si>
  <si>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</si>
  <si>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</si>
  <si>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</si>
  <si>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</si>
  <si>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</si>
  <si>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</si>
  <si>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</si>
  <si>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</si>
  <si>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</si>
  <si>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</si>
  <si>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</si>
  <si>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</si>
  <si>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</si>
  <si>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</si>
  <si>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</si>
  <si>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</si>
  <si>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</si>
  <si>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</si>
  <si>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</si>
  <si>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</si>
  <si>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</si>
  <si>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</si>
  <si>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</si>
  <si>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</si>
  <si>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</si>
  <si>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</si>
  <si>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</si>
  <si>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</si>
  <si>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</si>
  <si>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</si>
  <si>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</si>
  <si>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</si>
  <si>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</si>
  <si>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</si>
  <si>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</si>
  <si>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</si>
  <si>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</si>
  <si>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</si>
  <si>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</si>
  <si>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</si>
  <si>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</si>
  <si>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</si>
  <si>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</si>
  <si>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</si>
  <si>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</si>
  <si>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</si>
  <si>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</si>
  <si>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</si>
  <si>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</si>
  <si>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</si>
  <si>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</si>
  <si>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</si>
  <si>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</si>
  <si>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</si>
  <si>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</si>
  <si>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</si>
  <si>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</si>
  <si>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</si>
  <si>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</si>
  <si>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</si>
  <si>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</si>
  <si>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</si>
  <si>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</si>
  <si>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</si>
  <si>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</si>
  <si>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</si>
  <si>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</si>
  <si>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</si>
  <si>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</si>
  <si>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</si>
  <si>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</si>
  <si>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</si>
  <si>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</si>
  <si>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</si>
  <si>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</si>
  <si>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</si>
  <si>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</si>
  <si>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</si>
  <si>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</si>
  <si>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</si>
  <si>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</si>
  <si>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</si>
  <si>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</si>
  <si>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</si>
  <si>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</si>
  <si>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</si>
  <si>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</si>
  <si>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</si>
  <si>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</si>
  <si>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</si>
  <si>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</si>
  <si>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</si>
  <si>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</si>
  <si>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</si>
  <si>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</si>
  <si>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</si>
  <si>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</si>
  <si>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</si>
  <si>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</si>
  <si>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</si>
  <si>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</si>
  <si>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</si>
  <si>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</si>
  <si>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</si>
  <si>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</si>
  <si>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</si>
  <si>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</si>
  <si>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</si>
  <si>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</si>
  <si>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</si>
  <si>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</si>
  <si>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</si>
  <si>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</si>
  <si>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</si>
  <si>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</si>
  <si>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</si>
  <si>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</si>
  <si>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</si>
  <si>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</si>
  <si>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</si>
  <si>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</si>
  <si>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</si>
  <si>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</si>
  <si>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</si>
  <si>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</si>
  <si>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</si>
  <si>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</si>
  <si>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</si>
  <si>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</si>
  <si>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</si>
  <si>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</si>
  <si>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</si>
  <si>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</si>
  <si>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</si>
  <si>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</si>
  <si>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</si>
  <si>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</si>
  <si>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</si>
  <si>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</si>
  <si>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</si>
  <si>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</si>
  <si>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</si>
  <si>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</si>
  <si>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</si>
  <si>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</si>
  <si>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</si>
  <si>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</si>
  <si>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</si>
  <si>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</si>
  <si>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</si>
  <si>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</si>
  <si>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</si>
  <si>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</si>
  <si>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</si>
  <si>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</si>
  <si>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</si>
  <si>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</si>
  <si>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</si>
  <si>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</si>
  <si>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</si>
  <si>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</si>
  <si>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</si>
  <si>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</si>
  <si>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</si>
  <si>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</si>
  <si>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</si>
  <si>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</si>
  <si>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</si>
  <si>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</si>
  <si>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</si>
  <si>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</si>
  <si>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</si>
  <si>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</si>
  <si>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</si>
  <si>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</si>
  <si>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</si>
  <si>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</si>
  <si>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</si>
  <si>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</si>
  <si>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</si>
  <si>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</si>
  <si>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</si>
  <si>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</si>
  <si>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</si>
  <si>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</si>
  <si>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</si>
  <si>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</si>
  <si>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</si>
  <si>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</si>
  <si>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</si>
  <si>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</si>
  <si>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</si>
  <si>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</si>
  <si>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</si>
  <si>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</si>
  <si>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</si>
  <si>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</si>
  <si>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</si>
  <si>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</si>
  <si>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</si>
  <si>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</si>
  <si>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</si>
  <si>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</si>
  <si>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</si>
  <si>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</si>
  <si>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</si>
  <si>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</si>
  <si>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</si>
  <si>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</si>
  <si>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</si>
  <si>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</si>
  <si>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</si>
  <si>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</si>
  <si>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</si>
  <si>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</si>
  <si>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</si>
  <si>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</si>
  <si>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</si>
  <si>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</si>
  <si>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</si>
  <si>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</si>
  <si>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</si>
  <si>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</si>
  <si>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</si>
  <si>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</si>
  <si>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</si>
  <si>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</si>
  <si>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</si>
  <si>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</si>
  <si>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</si>
  <si>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</si>
  <si>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</si>
  <si>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</si>
  <si>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</si>
  <si>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</si>
  <si>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</si>
  <si>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</si>
  <si>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</si>
  <si>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</si>
  <si>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</si>
  <si>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</si>
  <si>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</si>
  <si>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</si>
  <si>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</si>
  <si>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</si>
  <si>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</si>
  <si>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</si>
  <si>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</si>
  <si>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</si>
  <si>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</si>
  <si>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</si>
  <si>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</si>
  <si>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</si>
  <si>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</si>
  <si>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</si>
  <si>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</si>
  <si>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</si>
  <si>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</si>
  <si>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</si>
  <si>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</si>
  <si>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</si>
  <si>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</si>
  <si>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</si>
  <si>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</si>
  <si>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</si>
  <si>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</si>
  <si>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</si>
  <si>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</si>
  <si>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</si>
  <si>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</si>
  <si>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</si>
  <si>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</si>
  <si>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</si>
  <si>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</si>
  <si>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</si>
  <si>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</si>
  <si>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</si>
  <si>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</si>
  <si>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</si>
  <si>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</si>
  <si>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</si>
  <si>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</si>
  <si>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</si>
  <si>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</si>
  <si>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</si>
  <si>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</si>
  <si>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</si>
  <si>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</si>
  <si>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</si>
  <si>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</si>
  <si>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</si>
  <si>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</si>
  <si>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</si>
  <si>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</si>
  <si>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</si>
  <si>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</si>
  <si>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</si>
  <si>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</si>
  <si>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</si>
  <si>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</si>
  <si>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</si>
  <si>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</si>
  <si>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</si>
  <si>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</si>
  <si>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</si>
  <si>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</si>
  <si>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</si>
  <si>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</si>
  <si>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</si>
  <si>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</si>
  <si>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</si>
  <si>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</si>
  <si>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</si>
  <si>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</si>
  <si>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</si>
  <si>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</si>
  <si>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</si>
  <si>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</si>
  <si>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</si>
  <si>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</si>
  <si>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</si>
  <si>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</si>
  <si>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</si>
  <si>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</si>
  <si>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</si>
  <si>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</si>
  <si>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</si>
  <si>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</si>
  <si>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</si>
  <si>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</si>
  <si>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</si>
  <si>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</si>
  <si>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</si>
  <si>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</si>
  <si>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</si>
  <si>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</si>
  <si>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</si>
  <si>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</si>
  <si>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</si>
  <si>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</si>
  <si>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</si>
  <si>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</si>
  <si>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</si>
  <si>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</si>
  <si>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</si>
  <si>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</si>
  <si>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</si>
  <si>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</si>
  <si>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</si>
  <si>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</si>
  <si>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</si>
  <si>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</si>
  <si>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</si>
  <si>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</si>
  <si>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</si>
  <si>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</si>
  <si>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</si>
  <si>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</si>
  <si>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</si>
  <si>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</si>
  <si>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</si>
  <si>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</si>
  <si>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</si>
  <si>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</si>
  <si>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</si>
  <si>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</si>
  <si>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</si>
  <si>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</si>
  <si>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</si>
  <si>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</si>
  <si>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</si>
  <si>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</si>
  <si>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</si>
  <si>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</si>
  <si>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</si>
  <si>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</si>
  <si>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</si>
  <si>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</si>
  <si>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</si>
  <si>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</si>
  <si>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</si>
  <si>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</si>
  <si>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</si>
  <si>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</si>
  <si>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</si>
  <si>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</si>
  <si>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</si>
  <si>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</si>
  <si>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</si>
  <si>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</si>
  <si>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</si>
  <si>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</si>
  <si>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</si>
  <si>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</si>
  <si>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</si>
  <si>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</si>
  <si>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</si>
  <si>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</si>
  <si>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</si>
  <si>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</si>
  <si>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</si>
  <si>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</si>
  <si>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</si>
  <si>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</si>
  <si>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</si>
  <si>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</si>
  <si>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</si>
  <si>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</si>
  <si>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</si>
  <si>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</si>
  <si>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</si>
  <si>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</si>
  <si>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</si>
  <si>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</si>
  <si>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</si>
  <si>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</si>
  <si>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</si>
  <si>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</si>
  <si>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</si>
  <si>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</si>
  <si>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</si>
  <si>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</si>
  <si>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</si>
  <si>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</si>
  <si>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</si>
  <si>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</si>
  <si>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</si>
  <si>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</si>
  <si>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</si>
  <si>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</si>
  <si>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</si>
  <si>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</si>
  <si>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</si>
  <si>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</si>
  <si>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</si>
  <si>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</si>
  <si>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</si>
  <si>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</si>
  <si>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</si>
  <si>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</si>
  <si>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</si>
  <si>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</si>
  <si>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</si>
  <si>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</si>
  <si>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</si>
  <si>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</si>
  <si>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</si>
  <si>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</si>
  <si>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</si>
  <si>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</si>
  <si>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</si>
  <si>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</si>
  <si>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</si>
  <si>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</si>
  <si>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</si>
  <si>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</si>
  <si>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</si>
  <si>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</si>
  <si>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</si>
  <si>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</si>
  <si>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</si>
  <si>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</si>
  <si>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</si>
  <si>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</si>
  <si>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</si>
  <si>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</si>
  <si>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</si>
  <si>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</si>
  <si>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</si>
  <si>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</si>
  <si>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</si>
  <si>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</si>
  <si>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</si>
  <si>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</si>
  <si>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</si>
  <si>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</si>
  <si>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</si>
  <si>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</si>
  <si>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</si>
  <si>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</si>
  <si>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</si>
  <si>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</si>
  <si>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</si>
  <si>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</si>
  <si>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</si>
  <si>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</si>
  <si>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</si>
  <si>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</si>
  <si>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</si>
  <si>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</si>
  <si>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</si>
  <si>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</si>
  <si>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</si>
  <si>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</si>
  <si>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</si>
  <si>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</si>
  <si>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</si>
  <si>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</si>
  <si>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</si>
  <si>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</si>
  <si>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</si>
  <si>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</si>
  <si>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</si>
  <si>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</si>
  <si>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</si>
  <si>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</si>
  <si>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</si>
  <si>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</si>
  <si>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</si>
  <si>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</si>
  <si>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</si>
  <si>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</si>
  <si>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</si>
  <si>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</si>
  <si>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</si>
  <si>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</si>
  <si>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</si>
  <si>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</si>
  <si>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</si>
  <si>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</si>
  <si>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</si>
  <si>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</si>
  <si>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</si>
  <si>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</si>
  <si>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</si>
  <si>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</si>
  <si>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</si>
  <si>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</si>
  <si>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</si>
  <si>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</si>
  <si>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</si>
  <si>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</si>
  <si>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</si>
  <si>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</si>
  <si>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</si>
  <si>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</si>
  <si>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</si>
  <si>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</si>
  <si>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</si>
  <si>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</si>
  <si>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</si>
  <si>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</si>
  <si>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</si>
  <si>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</si>
  <si>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</si>
  <si>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</si>
  <si>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</si>
  <si>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</si>
  <si>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</si>
  <si>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</si>
  <si>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</si>
  <si>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</si>
  <si>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</si>
  <si>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</si>
  <si>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</si>
  <si>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</si>
  <si>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</si>
  <si>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</si>
  <si>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</si>
  <si>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</si>
  <si>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</si>
  <si>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</si>
  <si>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</si>
  <si>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</si>
  <si>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</si>
  <si>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</si>
  <si>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</si>
  <si>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</si>
  <si>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</si>
  <si>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Temur Kobakhidze</t>
  </si>
  <si>
    <t>Independent member</t>
  </si>
  <si>
    <t>Zaza Verdzeuli</t>
  </si>
  <si>
    <t>Tea Jokhadze</t>
  </si>
  <si>
    <t>General Director</t>
  </si>
  <si>
    <t>Givi Lebanidze</t>
  </si>
  <si>
    <t>Financial Director</t>
  </si>
  <si>
    <t>Beka Kvaratskhelia</t>
  </si>
  <si>
    <t>Risk Director</t>
  </si>
  <si>
    <t xml:space="preserve">Zurab Gogua </t>
  </si>
  <si>
    <t>Commercial Director</t>
  </si>
  <si>
    <t>David Galuashvili</t>
  </si>
  <si>
    <t>Director of Operations</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</si>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</sst>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1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193" fontId="2" fillId="36" borderId="25" xfId="7"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7" fillId="0" borderId="13" xfId="0" applyNumberFormat="1" applyFont="1" applyBorder="1" applyAlignment="1">
      <alignment vertic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93" fontId="84" fillId="0" borderId="17" xfId="0" applyNumberFormat="1" applyFont="1" applyBorder="1" applyAlignment="1">
      <alignment vertic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87"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45" fillId="77" borderId="102"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0" xfId="0" applyNumberFormat="1" applyFont="1" applyFill="1" applyBorder="1" applyAlignment="1">
      <alignment vertical="center" wrapText="1"/>
    </xf>
    <xf numFmtId="3" fontId="103" fillId="0" borderId="90"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87" xfId="7" applyNumberFormat="1" applyFont="1" applyBorder="1"/>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164" fontId="4" fillId="0" borderId="87" xfId="7" applyNumberFormat="1" applyFont="1" applyBorder="1"/>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18" xfId="7" applyNumberFormat="1" applyFont="1" applyFill="1" applyBorder="1" applyAlignment="1" applyProtection="1">
      <alignment horizontal="right"/>
    </xf>
    <xf numFmtId="193" fontId="94" fillId="36" borderId="118" xfId="7" applyNumberFormat="1" applyFont="1" applyFill="1" applyBorder="1" applyAlignment="1" applyProtection="1">
      <alignment horizontal="right"/>
    </xf>
    <xf numFmtId="193" fontId="94" fillId="0" borderId="122" xfId="0" applyNumberFormat="1" applyFont="1" applyBorder="1" applyAlignment="1">
      <alignment horizontal="right"/>
    </xf>
    <xf numFmtId="193" fontId="94" fillId="0" borderId="118" xfId="0" applyNumberFormat="1" applyFont="1" applyBorder="1" applyAlignment="1">
      <alignment horizontal="right"/>
    </xf>
    <xf numFmtId="193" fontId="2" fillId="36" borderId="87" xfId="0" applyNumberFormat="1" applyFont="1" applyFill="1" applyBorder="1" applyAlignment="1">
      <alignment horizontal="right"/>
    </xf>
    <xf numFmtId="193" fontId="94" fillId="0" borderId="118" xfId="7" applyNumberFormat="1" applyFont="1" applyFill="1" applyBorder="1" applyAlignment="1" applyProtection="1">
      <alignment horizontal="right"/>
      <protection locked="0"/>
    </xf>
    <xf numFmtId="193" fontId="94" fillId="0" borderId="122" xfId="0" applyNumberFormat="1" applyFont="1" applyBorder="1" applyAlignment="1" applyProtection="1">
      <alignment horizontal="right"/>
      <protection locked="0"/>
    </xf>
    <xf numFmtId="193" fontId="94" fillId="0" borderId="118" xfId="0" applyNumberFormat="1" applyFont="1" applyBorder="1" applyAlignment="1" applyProtection="1">
      <alignment horizontal="right"/>
      <protection locked="0"/>
    </xf>
    <xf numFmtId="193" fontId="2" fillId="0" borderId="87" xfId="0" applyNumberFormat="1" applyFont="1" applyBorder="1" applyAlignment="1">
      <alignment horizontal="right"/>
    </xf>
    <xf numFmtId="193" fontId="2" fillId="36" borderId="26" xfId="0" applyNumberFormat="1" applyFont="1" applyFill="1" applyBorder="1" applyAlignment="1">
      <alignment horizontal="right"/>
    </xf>
    <xf numFmtId="193" fontId="123" fillId="0" borderId="118" xfId="0" applyNumberFormat="1" applyFont="1" applyBorder="1" applyAlignment="1" applyProtection="1">
      <alignment horizontal="right"/>
      <protection locked="0"/>
    </xf>
    <xf numFmtId="164" fontId="2" fillId="36" borderId="87" xfId="7" applyNumberFormat="1" applyFont="1" applyFill="1" applyBorder="1" applyAlignment="1" applyProtection="1">
      <alignment horizontal="right"/>
    </xf>
    <xf numFmtId="193" fontId="123" fillId="36" borderId="118" xfId="0" applyNumberFormat="1" applyFont="1" applyFill="1" applyBorder="1" applyAlignment="1">
      <alignment horizontal="right"/>
    </xf>
    <xf numFmtId="164" fontId="2" fillId="3" borderId="87" xfId="7" applyNumberFormat="1" applyFont="1" applyFill="1" applyBorder="1" applyAlignment="1" applyProtection="1">
      <alignment horizontal="right"/>
    </xf>
    <xf numFmtId="193" fontId="124" fillId="0" borderId="118" xfId="0" applyNumberFormat="1" applyFont="1" applyBorder="1" applyAlignment="1">
      <alignment horizontal="center"/>
    </xf>
    <xf numFmtId="164" fontId="2" fillId="36" borderId="118" xfId="7" applyNumberFormat="1" applyFont="1" applyFill="1" applyBorder="1" applyAlignment="1" applyProtection="1">
      <alignment horizontal="right"/>
    </xf>
    <xf numFmtId="193" fontId="123" fillId="0" borderId="118" xfId="0" applyNumberFormat="1" applyFont="1" applyBorder="1" applyAlignment="1" applyProtection="1">
      <alignment horizontal="left" indent="1"/>
      <protection locked="0"/>
    </xf>
    <xf numFmtId="193" fontId="94" fillId="36" borderId="118" xfId="7" applyNumberFormat="1" applyFont="1" applyFill="1" applyBorder="1" applyAlignment="1" applyProtection="1"/>
    <xf numFmtId="193" fontId="123" fillId="0" borderId="118" xfId="0" applyNumberFormat="1" applyFont="1" applyBorder="1" applyProtection="1">
      <protection locked="0"/>
    </xf>
    <xf numFmtId="193" fontId="123" fillId="0" borderId="118" xfId="0" applyNumberFormat="1" applyFont="1" applyBorder="1" applyAlignment="1" applyProtection="1">
      <alignment horizontal="right" vertical="center"/>
      <protection locked="0"/>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94" fillId="36" borderId="118" xfId="0" applyNumberFormat="1" applyFont="1" applyFill="1" applyBorder="1" applyAlignment="1">
      <alignment horizontal="right"/>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3" fontId="103" fillId="36" borderId="118" xfId="0" applyNumberFormat="1" applyFont="1" applyFill="1" applyBorder="1" applyAlignment="1">
      <alignment vertical="center" wrapText="1"/>
    </xf>
    <xf numFmtId="3" fontId="103" fillId="36" borderId="120" xfId="0" applyNumberFormat="1" applyFont="1" applyFill="1" applyBorder="1" applyAlignment="1">
      <alignment vertical="center" wrapText="1"/>
    </xf>
    <xf numFmtId="3" fontId="103" fillId="0" borderId="118" xfId="0" applyNumberFormat="1" applyFont="1" applyBorder="1" applyAlignment="1">
      <alignment vertical="center" wrapText="1"/>
    </xf>
    <xf numFmtId="3" fontId="103" fillId="0" borderId="120" xfId="0" applyNumberFormat="1" applyFont="1" applyBorder="1" applyAlignment="1">
      <alignment vertical="center" wrapText="1"/>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67" fontId="3" fillId="0" borderId="118" xfId="0" applyNumberFormat="1" applyFont="1" applyBorder="1" applyAlignment="1">
      <alignment horizontal="center" vertical="center"/>
    </xf>
    <xf numFmtId="167" fontId="3" fillId="0" borderId="87" xfId="0" applyNumberFormat="1" applyFont="1" applyBorder="1" applyAlignment="1">
      <alignment horizontal="center" vertical="center"/>
    </xf>
    <xf numFmtId="167" fontId="99" fillId="0" borderId="118" xfId="0" applyNumberFormat="1" applyFont="1" applyBorder="1" applyAlignment="1">
      <alignment horizontal="center" vertical="center"/>
    </xf>
    <xf numFmtId="167" fontId="125" fillId="0" borderId="118" xfId="0" applyNumberFormat="1" applyFont="1" applyBorder="1" applyAlignment="1">
      <alignment horizontal="center" vertical="center"/>
    </xf>
    <xf numFmtId="167" fontId="7" fillId="0" borderId="118" xfId="0" applyNumberFormat="1" applyFont="1" applyBorder="1" applyAlignment="1">
      <alignment horizontal="center" vertical="center"/>
    </xf>
    <xf numFmtId="167" fontId="7" fillId="0" borderId="87" xfId="0" applyNumberFormat="1" applyFont="1" applyBorder="1" applyAlignment="1">
      <alignment horizontal="center" vertical="center"/>
    </xf>
    <xf numFmtId="193" fontId="0" fillId="0" borderId="87" xfId="0" applyNumberFormat="1" applyBorder="1"/>
    <xf numFmtId="193" fontId="0" fillId="0" borderId="87" xfId="0" applyNumberFormat="1" applyBorder="1" applyAlignment="1">
      <alignment wrapText="1"/>
    </xf>
    <xf numFmtId="193" fontId="96" fillId="3" borderId="87" xfId="2" applyNumberFormat="1" applyFont="1" applyFill="1" applyBorder="1" applyAlignment="1" applyProtection="1">
      <alignment vertical="top"/>
      <protection locked="0"/>
    </xf>
    <xf numFmtId="193" fontId="96" fillId="3" borderId="87" xfId="2" applyNumberFormat="1" applyFont="1" applyFill="1" applyBorder="1" applyAlignment="1" applyProtection="1">
      <alignment vertical="top" wrapText="1"/>
      <protection locked="0"/>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94" fillId="0" borderId="34" xfId="0" applyNumberFormat="1" applyFont="1" applyBorder="1" applyAlignment="1">
      <alignment vertical="center"/>
    </xf>
    <xf numFmtId="167" fontId="127" fillId="76" borderId="64" xfId="0" applyNumberFormat="1" applyFont="1" applyFill="1" applyBorder="1" applyAlignment="1">
      <alignment horizontal="center"/>
    </xf>
    <xf numFmtId="193" fontId="128" fillId="0" borderId="13" xfId="0" applyNumberFormat="1" applyFont="1" applyBorder="1" applyAlignment="1">
      <alignment vertical="center"/>
    </xf>
    <xf numFmtId="193" fontId="126" fillId="36" borderId="13" xfId="0" applyNumberFormat="1" applyFont="1" applyFill="1" applyBorder="1" applyAlignment="1">
      <alignment vertic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9" fontId="3" fillId="0" borderId="87" xfId="20962" applyFont="1" applyBorder="1"/>
    <xf numFmtId="14" fontId="84" fillId="0" borderId="0" xfId="0" applyNumberFormat="1" applyFont="1" applyAlignment="1">
      <alignment horizontal="right"/>
    </xf>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64" fontId="105" fillId="0" borderId="118" xfId="948" applyNumberFormat="1" applyFont="1" applyFill="1" applyBorder="1" applyAlignment="1" applyProtection="1">
      <alignment horizontal="right" vertical="center"/>
      <protection locked="0"/>
    </xf>
    <xf numFmtId="164" fontId="105" fillId="78" borderId="118" xfId="948" applyNumberFormat="1" applyFont="1" applyFill="1" applyBorder="1" applyAlignment="1" applyProtection="1">
      <alignment horizontal="right" vertical="center"/>
    </xf>
    <xf numFmtId="164" fontId="104" fillId="77" borderId="122" xfId="948" applyNumberFormat="1" applyFont="1" applyFill="1" applyBorder="1" applyAlignment="1" applyProtection="1">
      <alignment horizontal="right" vertical="center"/>
      <protection locked="0"/>
    </xf>
    <xf numFmtId="164" fontId="45" fillId="77" borderId="122" xfId="948" applyNumberFormat="1" applyFont="1" applyFill="1" applyBorder="1" applyAlignment="1" applyProtection="1">
      <alignment horizontal="right" vertical="center"/>
      <protection locked="0"/>
    </xf>
    <xf numFmtId="164" fontId="105" fillId="3" borderId="118" xfId="948" applyNumberFormat="1" applyFont="1" applyFill="1" applyBorder="1" applyAlignment="1" applyProtection="1">
      <alignment horizontal="right" vertical="center"/>
      <protection locked="0"/>
    </xf>
    <xf numFmtId="10" fontId="105" fillId="78" borderId="118" xfId="20962" applyNumberFormat="1" applyFont="1" applyFill="1" applyBorder="1" applyAlignment="1" applyProtection="1">
      <alignment horizontal="right" vertical="center"/>
    </xf>
    <xf numFmtId="164" fontId="3" fillId="0" borderId="118" xfId="7" applyNumberFormat="1" applyFont="1" applyBorder="1"/>
    <xf numFmtId="169" fontId="9" fillId="37" borderId="118" xfId="20" applyBorder="1"/>
    <xf numFmtId="164" fontId="3" fillId="0" borderId="118" xfId="7" applyNumberFormat="1" applyFont="1" applyBorder="1" applyAlignment="1">
      <alignment vertical="center"/>
    </xf>
    <xf numFmtId="164" fontId="3" fillId="0" borderId="118" xfId="7" applyNumberFormat="1" applyFont="1" applyFill="1" applyBorder="1"/>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79" borderId="118" xfId="7" applyNumberFormat="1" applyFont="1" applyFill="1" applyBorder="1"/>
    <xf numFmtId="164" fontId="116" fillId="79" borderId="118" xfId="7" applyNumberFormat="1" applyFont="1" applyFill="1" applyBorder="1"/>
    <xf numFmtId="164" fontId="113" fillId="0" borderId="118" xfId="7" applyNumberFormat="1" applyFont="1" applyBorder="1" applyAlignment="1">
      <alignment horizontal="left" indent="1"/>
    </xf>
    <xf numFmtId="164" fontId="113" fillId="80" borderId="118" xfId="7" applyNumberFormat="1" applyFont="1" applyFill="1" applyBorder="1"/>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zoomScaleNormal="100" workbookViewId="0"/>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55"/>
      <c r="B1" s="199" t="s">
        <v>344</v>
      </c>
      <c r="C1" s="155"/>
    </row>
    <row r="2" spans="1:3">
      <c r="A2" s="200">
        <v>1</v>
      </c>
      <c r="B2" s="321" t="s">
        <v>345</v>
      </c>
      <c r="C2" s="467" t="s">
        <v>711</v>
      </c>
    </row>
    <row r="3" spans="1:3">
      <c r="A3" s="200">
        <v>2</v>
      </c>
      <c r="B3" s="322" t="s">
        <v>341</v>
      </c>
      <c r="C3" s="467" t="s">
        <v>712</v>
      </c>
    </row>
    <row r="4" spans="1:3">
      <c r="A4" s="200">
        <v>3</v>
      </c>
      <c r="B4" s="323" t="s">
        <v>346</v>
      </c>
      <c r="C4" s="467" t="s">
        <v>713</v>
      </c>
    </row>
    <row r="5" spans="1:3">
      <c r="A5" s="201">
        <v>4</v>
      </c>
      <c r="B5" s="324" t="s">
        <v>342</v>
      </c>
      <c r="C5" s="467" t="s">
        <v>714</v>
      </c>
    </row>
    <row r="6" spans="1:3" s="202" customFormat="1" ht="45.75" customHeight="1">
      <c r="A6" s="612" t="s">
        <v>420</v>
      </c>
      <c r="B6" s="613"/>
      <c r="C6" s="613"/>
    </row>
    <row r="7" spans="1:3" ht="15">
      <c r="A7" s="203" t="s">
        <v>29</v>
      </c>
      <c r="B7" s="199" t="s">
        <v>343</v>
      </c>
    </row>
    <row r="8" spans="1:3">
      <c r="A8" s="155">
        <v>1</v>
      </c>
      <c r="B8" s="242" t="s">
        <v>20</v>
      </c>
    </row>
    <row r="9" spans="1:3">
      <c r="A9" s="155">
        <v>2</v>
      </c>
      <c r="B9" s="243" t="s">
        <v>21</v>
      </c>
    </row>
    <row r="10" spans="1:3">
      <c r="A10" s="155">
        <v>3</v>
      </c>
      <c r="B10" s="243" t="s">
        <v>22</v>
      </c>
    </row>
    <row r="11" spans="1:3">
      <c r="A11" s="155">
        <v>4</v>
      </c>
      <c r="B11" s="243" t="s">
        <v>23</v>
      </c>
    </row>
    <row r="12" spans="1:3">
      <c r="A12" s="155">
        <v>5</v>
      </c>
      <c r="B12" s="243" t="s">
        <v>24</v>
      </c>
    </row>
    <row r="13" spans="1:3">
      <c r="A13" s="155">
        <v>6</v>
      </c>
      <c r="B13" s="244" t="s">
        <v>353</v>
      </c>
    </row>
    <row r="14" spans="1:3">
      <c r="A14" s="155">
        <v>7</v>
      </c>
      <c r="B14" s="243" t="s">
        <v>347</v>
      </c>
    </row>
    <row r="15" spans="1:3">
      <c r="A15" s="155">
        <v>8</v>
      </c>
      <c r="B15" s="243" t="s">
        <v>348</v>
      </c>
    </row>
    <row r="16" spans="1:3">
      <c r="A16" s="155">
        <v>9</v>
      </c>
      <c r="B16" s="243" t="s">
        <v>25</v>
      </c>
    </row>
    <row r="17" spans="1:2">
      <c r="A17" s="320" t="s">
        <v>419</v>
      </c>
      <c r="B17" s="319" t="s">
        <v>406</v>
      </c>
    </row>
    <row r="18" spans="1:2">
      <c r="A18" s="155">
        <v>10</v>
      </c>
      <c r="B18" s="243" t="s">
        <v>26</v>
      </c>
    </row>
    <row r="19" spans="1:2">
      <c r="A19" s="155">
        <v>11</v>
      </c>
      <c r="B19" s="244" t="s">
        <v>349</v>
      </c>
    </row>
    <row r="20" spans="1:2">
      <c r="A20" s="155">
        <v>12</v>
      </c>
      <c r="B20" s="244" t="s">
        <v>27</v>
      </c>
    </row>
    <row r="21" spans="1:2">
      <c r="A21" s="362">
        <v>13</v>
      </c>
      <c r="B21" s="363" t="s">
        <v>350</v>
      </c>
    </row>
    <row r="22" spans="1:2">
      <c r="A22" s="362">
        <v>14</v>
      </c>
      <c r="B22" s="364" t="s">
        <v>377</v>
      </c>
    </row>
    <row r="23" spans="1:2">
      <c r="A23" s="362">
        <v>15</v>
      </c>
      <c r="B23" s="365" t="s">
        <v>28</v>
      </c>
    </row>
    <row r="24" spans="1:2">
      <c r="A24" s="362">
        <v>15.1</v>
      </c>
      <c r="B24" s="366" t="s">
        <v>433</v>
      </c>
    </row>
    <row r="25" spans="1:2">
      <c r="A25" s="362">
        <v>16</v>
      </c>
      <c r="B25" s="366" t="s">
        <v>497</v>
      </c>
    </row>
    <row r="26" spans="1:2">
      <c r="A26" s="362">
        <v>17</v>
      </c>
      <c r="B26" s="366" t="s">
        <v>538</v>
      </c>
    </row>
    <row r="27" spans="1:2">
      <c r="A27" s="362">
        <v>18</v>
      </c>
      <c r="B27" s="366" t="s">
        <v>708</v>
      </c>
    </row>
    <row r="28" spans="1:2">
      <c r="A28" s="362">
        <v>19</v>
      </c>
      <c r="B28" s="366" t="s">
        <v>709</v>
      </c>
    </row>
    <row r="29" spans="1:2">
      <c r="A29" s="362">
        <v>20</v>
      </c>
      <c r="B29" s="444" t="s">
        <v>539</v>
      </c>
    </row>
    <row r="30" spans="1:2">
      <c r="A30" s="362">
        <v>21</v>
      </c>
      <c r="B30" s="366" t="s">
        <v>705</v>
      </c>
    </row>
    <row r="31" spans="1:2">
      <c r="A31" s="362">
        <v>22</v>
      </c>
      <c r="B31" s="366" t="s">
        <v>540</v>
      </c>
    </row>
    <row r="32" spans="1:2">
      <c r="A32" s="362">
        <v>23</v>
      </c>
      <c r="B32" s="366" t="s">
        <v>541</v>
      </c>
    </row>
    <row r="33" spans="1:2">
      <c r="A33" s="362">
        <v>24</v>
      </c>
      <c r="B33" s="366" t="s">
        <v>542</v>
      </c>
    </row>
    <row r="34" spans="1:2">
      <c r="A34" s="362">
        <v>25</v>
      </c>
      <c r="B34" s="366"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pane="topRight"/>
      <selection pane="bottomLeft"/>
      <selection pane="bottomRight"/>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CARTU BANK</v>
      </c>
    </row>
    <row r="2" spans="1:3" s="2" customFormat="1" ht="15.75" customHeight="1">
      <c r="A2" s="2" t="s">
        <v>31</v>
      </c>
      <c r="B2" s="378">
        <f>'1. key ratios '!B2</f>
        <v>44377</v>
      </c>
    </row>
    <row r="3" spans="1:3" s="2" customFormat="1" ht="15.75" customHeight="1"/>
    <row r="4" spans="1:3" ht="13.5" thickBot="1">
      <c r="A4" s="4" t="s">
        <v>246</v>
      </c>
      <c r="B4" s="140" t="s">
        <v>245</v>
      </c>
    </row>
    <row r="5" spans="1:3">
      <c r="A5" s="83" t="s">
        <v>6</v>
      </c>
      <c r="B5" s="84"/>
      <c r="C5" s="85" t="s">
        <v>73</v>
      </c>
    </row>
    <row r="6" spans="1:3">
      <c r="A6" s="86">
        <v>1</v>
      </c>
      <c r="B6" s="87" t="s">
        <v>244</v>
      </c>
      <c r="C6" s="88">
        <f>SUM(C7:C11)</f>
        <v>175259430</v>
      </c>
    </row>
    <row r="7" spans="1:3">
      <c r="A7" s="86">
        <v>2</v>
      </c>
      <c r="B7" s="89" t="s">
        <v>243</v>
      </c>
      <c r="C7" s="530">
        <v>114430000</v>
      </c>
    </row>
    <row r="8" spans="1:3">
      <c r="A8" s="86">
        <v>3</v>
      </c>
      <c r="B8" s="90" t="s">
        <v>242</v>
      </c>
      <c r="C8" s="530"/>
    </row>
    <row r="9" spans="1:3">
      <c r="A9" s="86">
        <v>4</v>
      </c>
      <c r="B9" s="90" t="s">
        <v>241</v>
      </c>
      <c r="C9" s="530"/>
    </row>
    <row r="10" spans="1:3">
      <c r="A10" s="86">
        <v>5</v>
      </c>
      <c r="B10" s="90" t="s">
        <v>240</v>
      </c>
      <c r="C10" s="530">
        <v>7438034</v>
      </c>
    </row>
    <row r="11" spans="1:3">
      <c r="A11" s="86">
        <v>6</v>
      </c>
      <c r="B11" s="91" t="s">
        <v>239</v>
      </c>
      <c r="C11" s="530">
        <v>53391396</v>
      </c>
    </row>
    <row r="12" spans="1:3" s="59" customFormat="1">
      <c r="A12" s="86">
        <v>7</v>
      </c>
      <c r="B12" s="87" t="s">
        <v>238</v>
      </c>
      <c r="C12" s="92">
        <f>SUM(C13:C27)</f>
        <v>6968150.3499999996</v>
      </c>
    </row>
    <row r="13" spans="1:3" s="59" customFormat="1">
      <c r="A13" s="86">
        <v>8</v>
      </c>
      <c r="B13" s="93" t="s">
        <v>237</v>
      </c>
      <c r="C13" s="531"/>
    </row>
    <row r="14" spans="1:3" s="59" customFormat="1" ht="25.5">
      <c r="A14" s="86">
        <v>9</v>
      </c>
      <c r="B14" s="95" t="s">
        <v>236</v>
      </c>
      <c r="C14" s="531"/>
    </row>
    <row r="15" spans="1:3" s="59" customFormat="1">
      <c r="A15" s="86">
        <v>10</v>
      </c>
      <c r="B15" s="96" t="s">
        <v>235</v>
      </c>
      <c r="C15" s="531">
        <v>4409223</v>
      </c>
    </row>
    <row r="16" spans="1:3" s="59" customFormat="1">
      <c r="A16" s="86">
        <v>11</v>
      </c>
      <c r="B16" s="97" t="s">
        <v>234</v>
      </c>
      <c r="C16" s="531"/>
    </row>
    <row r="17" spans="1:3" s="59" customFormat="1">
      <c r="A17" s="86">
        <v>12</v>
      </c>
      <c r="B17" s="96" t="s">
        <v>233</v>
      </c>
      <c r="C17" s="531"/>
    </row>
    <row r="18" spans="1:3" s="59" customFormat="1">
      <c r="A18" s="86">
        <v>13</v>
      </c>
      <c r="B18" s="96" t="s">
        <v>232</v>
      </c>
      <c r="C18" s="531"/>
    </row>
    <row r="19" spans="1:3" s="59" customFormat="1">
      <c r="A19" s="86">
        <v>14</v>
      </c>
      <c r="B19" s="96" t="s">
        <v>231</v>
      </c>
      <c r="C19" s="531"/>
    </row>
    <row r="20" spans="1:3" s="59" customFormat="1">
      <c r="A20" s="86">
        <v>15</v>
      </c>
      <c r="B20" s="96" t="s">
        <v>230</v>
      </c>
      <c r="C20" s="531">
        <v>2558927.35</v>
      </c>
    </row>
    <row r="21" spans="1:3" s="59" customFormat="1" ht="25.5">
      <c r="A21" s="86">
        <v>16</v>
      </c>
      <c r="B21" s="95" t="s">
        <v>229</v>
      </c>
      <c r="C21" s="531"/>
    </row>
    <row r="22" spans="1:3" s="59" customFormat="1">
      <c r="A22" s="86">
        <v>17</v>
      </c>
      <c r="B22" s="98" t="s">
        <v>228</v>
      </c>
      <c r="C22" s="531"/>
    </row>
    <row r="23" spans="1:3" s="59" customFormat="1">
      <c r="A23" s="86">
        <v>18</v>
      </c>
      <c r="B23" s="95" t="s">
        <v>227</v>
      </c>
      <c r="C23" s="531"/>
    </row>
    <row r="24" spans="1:3" s="59" customFormat="1" ht="25.5">
      <c r="A24" s="86">
        <v>19</v>
      </c>
      <c r="B24" s="95" t="s">
        <v>204</v>
      </c>
      <c r="C24" s="531"/>
    </row>
    <row r="25" spans="1:3" s="59" customFormat="1">
      <c r="A25" s="86">
        <v>20</v>
      </c>
      <c r="B25" s="97" t="s">
        <v>226</v>
      </c>
      <c r="C25" s="531"/>
    </row>
    <row r="26" spans="1:3" s="59" customFormat="1">
      <c r="A26" s="86">
        <v>21</v>
      </c>
      <c r="B26" s="97" t="s">
        <v>225</v>
      </c>
      <c r="C26" s="531"/>
    </row>
    <row r="27" spans="1:3" s="59" customFormat="1">
      <c r="A27" s="86">
        <v>22</v>
      </c>
      <c r="B27" s="97" t="s">
        <v>224</v>
      </c>
      <c r="C27" s="531"/>
    </row>
    <row r="28" spans="1:3" s="59" customFormat="1">
      <c r="A28" s="86">
        <v>23</v>
      </c>
      <c r="B28" s="99" t="s">
        <v>223</v>
      </c>
      <c r="C28" s="92">
        <f>C6-C12</f>
        <v>168291279.65000001</v>
      </c>
    </row>
    <row r="29" spans="1:3" s="59" customFormat="1">
      <c r="A29" s="100"/>
      <c r="B29" s="101"/>
      <c r="C29" s="94"/>
    </row>
    <row r="30" spans="1:3" s="59" customFormat="1">
      <c r="A30" s="100">
        <v>24</v>
      </c>
      <c r="B30" s="99" t="s">
        <v>222</v>
      </c>
      <c r="C30" s="92">
        <f>C31+C34</f>
        <v>85328100</v>
      </c>
    </row>
    <row r="31" spans="1:3" s="59" customFormat="1">
      <c r="A31" s="100">
        <v>25</v>
      </c>
      <c r="B31" s="90" t="s">
        <v>221</v>
      </c>
      <c r="C31" s="102">
        <f>C32+C33</f>
        <v>85328100</v>
      </c>
    </row>
    <row r="32" spans="1:3" s="59" customFormat="1">
      <c r="A32" s="100">
        <v>26</v>
      </c>
      <c r="B32" s="103" t="s">
        <v>302</v>
      </c>
      <c r="C32" s="531"/>
    </row>
    <row r="33" spans="1:3" s="59" customFormat="1">
      <c r="A33" s="100">
        <v>27</v>
      </c>
      <c r="B33" s="103" t="s">
        <v>220</v>
      </c>
      <c r="C33" s="531">
        <v>85328100</v>
      </c>
    </row>
    <row r="34" spans="1:3" s="59" customFormat="1">
      <c r="A34" s="100">
        <v>28</v>
      </c>
      <c r="B34" s="90" t="s">
        <v>219</v>
      </c>
      <c r="C34" s="531"/>
    </row>
    <row r="35" spans="1:3" s="59" customFormat="1">
      <c r="A35" s="100">
        <v>29</v>
      </c>
      <c r="B35" s="99" t="s">
        <v>218</v>
      </c>
      <c r="C35" s="92">
        <f>SUM(C36:C40)</f>
        <v>0</v>
      </c>
    </row>
    <row r="36" spans="1:3" s="59" customFormat="1">
      <c r="A36" s="100">
        <v>30</v>
      </c>
      <c r="B36" s="95" t="s">
        <v>217</v>
      </c>
      <c r="C36" s="94"/>
    </row>
    <row r="37" spans="1:3" s="59" customFormat="1">
      <c r="A37" s="100">
        <v>31</v>
      </c>
      <c r="B37" s="96" t="s">
        <v>216</v>
      </c>
      <c r="C37" s="94"/>
    </row>
    <row r="38" spans="1:3" s="59" customFormat="1" ht="25.5">
      <c r="A38" s="100">
        <v>32</v>
      </c>
      <c r="B38" s="95" t="s">
        <v>215</v>
      </c>
      <c r="C38" s="94"/>
    </row>
    <row r="39" spans="1:3" s="59" customFormat="1" ht="25.5">
      <c r="A39" s="100">
        <v>33</v>
      </c>
      <c r="B39" s="95" t="s">
        <v>204</v>
      </c>
      <c r="C39" s="94"/>
    </row>
    <row r="40" spans="1:3" s="59" customFormat="1">
      <c r="A40" s="100">
        <v>34</v>
      </c>
      <c r="B40" s="97" t="s">
        <v>214</v>
      </c>
      <c r="C40" s="94"/>
    </row>
    <row r="41" spans="1:3" s="59" customFormat="1">
      <c r="A41" s="100">
        <v>35</v>
      </c>
      <c r="B41" s="99" t="s">
        <v>213</v>
      </c>
      <c r="C41" s="92">
        <f>C30-C35</f>
        <v>85328100</v>
      </c>
    </row>
    <row r="42" spans="1:3" s="59" customFormat="1">
      <c r="A42" s="100"/>
      <c r="B42" s="101"/>
      <c r="C42" s="94"/>
    </row>
    <row r="43" spans="1:3" s="59" customFormat="1">
      <c r="A43" s="100">
        <v>36</v>
      </c>
      <c r="B43" s="104" t="s">
        <v>212</v>
      </c>
      <c r="C43" s="92">
        <f>SUM(C44:C46)</f>
        <v>98080369</v>
      </c>
    </row>
    <row r="44" spans="1:3" s="59" customFormat="1">
      <c r="A44" s="100">
        <v>37</v>
      </c>
      <c r="B44" s="90" t="s">
        <v>211</v>
      </c>
      <c r="C44" s="531">
        <v>85328100</v>
      </c>
    </row>
    <row r="45" spans="1:3" s="59" customFormat="1">
      <c r="A45" s="100">
        <v>38</v>
      </c>
      <c r="B45" s="90" t="s">
        <v>210</v>
      </c>
      <c r="C45" s="531"/>
    </row>
    <row r="46" spans="1:3" s="59" customFormat="1">
      <c r="A46" s="100">
        <v>39</v>
      </c>
      <c r="B46" s="90" t="s">
        <v>209</v>
      </c>
      <c r="C46" s="531">
        <v>12752269</v>
      </c>
    </row>
    <row r="47" spans="1:3" s="59" customFormat="1">
      <c r="A47" s="100">
        <v>40</v>
      </c>
      <c r="B47" s="104" t="s">
        <v>208</v>
      </c>
      <c r="C47" s="92">
        <f>SUM(C48:C51)</f>
        <v>0</v>
      </c>
    </row>
    <row r="48" spans="1:3" s="59" customFormat="1">
      <c r="A48" s="100">
        <v>41</v>
      </c>
      <c r="B48" s="95" t="s">
        <v>207</v>
      </c>
      <c r="C48" s="94"/>
    </row>
    <row r="49" spans="1:3" s="59" customFormat="1">
      <c r="A49" s="100">
        <v>42</v>
      </c>
      <c r="B49" s="96" t="s">
        <v>206</v>
      </c>
      <c r="C49" s="94"/>
    </row>
    <row r="50" spans="1:3" s="59" customFormat="1">
      <c r="A50" s="100">
        <v>43</v>
      </c>
      <c r="B50" s="95" t="s">
        <v>205</v>
      </c>
      <c r="C50" s="94"/>
    </row>
    <row r="51" spans="1:3" s="59" customFormat="1" ht="25.5">
      <c r="A51" s="100">
        <v>44</v>
      </c>
      <c r="B51" s="95" t="s">
        <v>204</v>
      </c>
      <c r="C51" s="94"/>
    </row>
    <row r="52" spans="1:3" s="59" customFormat="1" ht="13.5" thickBot="1">
      <c r="A52" s="105">
        <v>45</v>
      </c>
      <c r="B52" s="106" t="s">
        <v>203</v>
      </c>
      <c r="C52" s="107">
        <f>C43-C47</f>
        <v>98080369</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heetViews>
  <sheetFormatPr defaultColWidth="9.28515625" defaultRowHeight="12.75"/>
  <cols>
    <col min="1" max="1" width="9.42578125" style="229" bestFit="1" customWidth="1"/>
    <col min="2" max="2" width="59" style="229" customWidth="1"/>
    <col min="3" max="3" width="16.7109375" style="229" bestFit="1" customWidth="1"/>
    <col min="4" max="4" width="13.28515625" style="229" bestFit="1" customWidth="1"/>
    <col min="5" max="16384" width="9.28515625" style="229"/>
  </cols>
  <sheetData>
    <row r="1" spans="1:4" ht="15">
      <c r="A1" s="227" t="s">
        <v>30</v>
      </c>
      <c r="B1" s="3" t="str">
        <f>'Info '!C2</f>
        <v>JSC CARTU BANK</v>
      </c>
    </row>
    <row r="2" spans="1:4" s="227" customFormat="1" ht="15.75" customHeight="1">
      <c r="A2" s="227" t="s">
        <v>31</v>
      </c>
      <c r="B2" s="378">
        <f>'1. key ratios '!B2</f>
        <v>44377</v>
      </c>
    </row>
    <row r="3" spans="1:4" s="227" customFormat="1" ht="15.75" customHeight="1"/>
    <row r="4" spans="1:4" ht="13.5" thickBot="1">
      <c r="A4" s="229" t="s">
        <v>405</v>
      </c>
      <c r="B4" s="309" t="s">
        <v>406</v>
      </c>
    </row>
    <row r="5" spans="1:4" s="234" customFormat="1" ht="12.75" customHeight="1">
      <c r="A5" s="360"/>
      <c r="B5" s="361" t="s">
        <v>409</v>
      </c>
      <c r="C5" s="302" t="s">
        <v>407</v>
      </c>
      <c r="D5" s="303" t="s">
        <v>408</v>
      </c>
    </row>
    <row r="6" spans="1:4" s="310" customFormat="1">
      <c r="A6" s="304">
        <v>1</v>
      </c>
      <c r="B6" s="356" t="s">
        <v>410</v>
      </c>
      <c r="C6" s="356"/>
      <c r="D6" s="305"/>
    </row>
    <row r="7" spans="1:4" s="310" customFormat="1">
      <c r="A7" s="306" t="s">
        <v>396</v>
      </c>
      <c r="B7" s="357" t="s">
        <v>411</v>
      </c>
      <c r="C7" s="532">
        <v>4.4999999999999998E-2</v>
      </c>
      <c r="D7" s="533">
        <f>C7*'5. RWA '!$C$13</f>
        <v>61389157.69363457</v>
      </c>
    </row>
    <row r="8" spans="1:4" s="310" customFormat="1">
      <c r="A8" s="306" t="s">
        <v>397</v>
      </c>
      <c r="B8" s="357" t="s">
        <v>412</v>
      </c>
      <c r="C8" s="534">
        <v>0.06</v>
      </c>
      <c r="D8" s="533">
        <f>C8*'5. RWA '!$C$13</f>
        <v>81852210.258179426</v>
      </c>
    </row>
    <row r="9" spans="1:4" s="310" customFormat="1">
      <c r="A9" s="306" t="s">
        <v>398</v>
      </c>
      <c r="B9" s="357" t="s">
        <v>413</v>
      </c>
      <c r="C9" s="534">
        <v>0.08</v>
      </c>
      <c r="D9" s="533">
        <f>C9*'5. RWA '!$C$13</f>
        <v>109136280.34423923</v>
      </c>
    </row>
    <row r="10" spans="1:4" s="310" customFormat="1">
      <c r="A10" s="304" t="s">
        <v>399</v>
      </c>
      <c r="B10" s="356" t="s">
        <v>414</v>
      </c>
      <c r="C10" s="535"/>
      <c r="D10" s="536"/>
    </row>
    <row r="11" spans="1:4" s="311" customFormat="1">
      <c r="A11" s="307" t="s">
        <v>400</v>
      </c>
      <c r="B11" s="355" t="s">
        <v>480</v>
      </c>
      <c r="C11" s="537">
        <v>2.5000000000000001E-2</v>
      </c>
      <c r="D11" s="533">
        <f>C11*'5. RWA '!$C$13</f>
        <v>34105087.607574761</v>
      </c>
    </row>
    <row r="12" spans="1:4" s="311" customFormat="1">
      <c r="A12" s="307" t="s">
        <v>401</v>
      </c>
      <c r="B12" s="355" t="s">
        <v>415</v>
      </c>
      <c r="C12" s="537">
        <v>0</v>
      </c>
      <c r="D12" s="533">
        <f>C12*'5. RWA '!$C$13</f>
        <v>0</v>
      </c>
    </row>
    <row r="13" spans="1:4" s="311" customFormat="1">
      <c r="A13" s="307" t="s">
        <v>402</v>
      </c>
      <c r="B13" s="355" t="s">
        <v>416</v>
      </c>
      <c r="C13" s="537"/>
      <c r="D13" s="533">
        <f>C13*'5. RWA '!$C$13</f>
        <v>0</v>
      </c>
    </row>
    <row r="14" spans="1:4" s="311" customFormat="1">
      <c r="A14" s="304" t="s">
        <v>403</v>
      </c>
      <c r="B14" s="356" t="s">
        <v>477</v>
      </c>
      <c r="C14" s="538"/>
      <c r="D14" s="536"/>
    </row>
    <row r="15" spans="1:4" s="311" customFormat="1">
      <c r="A15" s="307">
        <v>3.1</v>
      </c>
      <c r="B15" s="355" t="s">
        <v>421</v>
      </c>
      <c r="C15" s="537">
        <v>3.6995614895395032E-2</v>
      </c>
      <c r="D15" s="533">
        <f>C15*'5. RWA '!$C$13</f>
        <v>50469547.484141812</v>
      </c>
    </row>
    <row r="16" spans="1:4" s="311" customFormat="1">
      <c r="A16" s="307">
        <v>3.2</v>
      </c>
      <c r="B16" s="355" t="s">
        <v>422</v>
      </c>
      <c r="C16" s="537">
        <v>4.9408468903995161E-2</v>
      </c>
      <c r="D16" s="533">
        <f>C16*'5. RWA '!$C$13</f>
        <v>67403206.421075538</v>
      </c>
    </row>
    <row r="17" spans="1:4" s="310" customFormat="1">
      <c r="A17" s="307">
        <v>3.3</v>
      </c>
      <c r="B17" s="355" t="s">
        <v>423</v>
      </c>
      <c r="C17" s="537">
        <v>0.10226329834951783</v>
      </c>
      <c r="D17" s="533">
        <f>C17*'5. RWA '!$C$13</f>
        <v>139507949.96999446</v>
      </c>
    </row>
    <row r="18" spans="1:4" s="234" customFormat="1" ht="12.75" customHeight="1">
      <c r="A18" s="358"/>
      <c r="B18" s="359" t="s">
        <v>476</v>
      </c>
      <c r="C18" s="535" t="s">
        <v>407</v>
      </c>
      <c r="D18" s="539" t="s">
        <v>408</v>
      </c>
    </row>
    <row r="19" spans="1:4" s="310" customFormat="1">
      <c r="A19" s="308">
        <v>4</v>
      </c>
      <c r="B19" s="355" t="s">
        <v>417</v>
      </c>
      <c r="C19" s="537">
        <f>C7+C11+C12+C13+C15</f>
        <v>0.10699561489539504</v>
      </c>
      <c r="D19" s="533">
        <f>C19*'5. RWA '!$C$13</f>
        <v>145963792.78535116</v>
      </c>
    </row>
    <row r="20" spans="1:4" s="310" customFormat="1">
      <c r="A20" s="308">
        <v>5</v>
      </c>
      <c r="B20" s="355" t="s">
        <v>137</v>
      </c>
      <c r="C20" s="537">
        <f>C8+C11+C12+C13+C16</f>
        <v>0.13440846890399516</v>
      </c>
      <c r="D20" s="533">
        <f>C20*'5. RWA '!$C$13</f>
        <v>183360504.28682971</v>
      </c>
    </row>
    <row r="21" spans="1:4" s="310" customFormat="1" ht="13.5" thickBot="1">
      <c r="A21" s="312" t="s">
        <v>404</v>
      </c>
      <c r="B21" s="313" t="s">
        <v>418</v>
      </c>
      <c r="C21" s="540">
        <f>C9+C11+C12+C13+C17</f>
        <v>0.20726329834951784</v>
      </c>
      <c r="D21" s="541">
        <f>C21*'5. RWA '!$C$13</f>
        <v>282749317.92180848</v>
      </c>
    </row>
    <row r="23" spans="1:4" ht="51">
      <c r="B23" s="269"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CARTU BANK</v>
      </c>
      <c r="E1" s="4"/>
      <c r="F1" s="4"/>
    </row>
    <row r="2" spans="1:6" s="2" customFormat="1" ht="15.75" customHeight="1">
      <c r="A2" s="2" t="s">
        <v>31</v>
      </c>
      <c r="B2" s="378">
        <f>'1. key ratios '!B2</f>
        <v>44377</v>
      </c>
    </row>
    <row r="3" spans="1:6" s="2" customFormat="1" ht="15.75" customHeight="1">
      <c r="A3" s="108"/>
    </row>
    <row r="4" spans="1:6" s="2" customFormat="1" ht="15.75" customHeight="1" thickBot="1">
      <c r="A4" s="2" t="s">
        <v>86</v>
      </c>
      <c r="B4" s="219" t="s">
        <v>286</v>
      </c>
      <c r="D4" s="34" t="s">
        <v>73</v>
      </c>
    </row>
    <row r="5" spans="1:6" ht="25.5">
      <c r="A5" s="109" t="s">
        <v>6</v>
      </c>
      <c r="B5" s="246" t="s">
        <v>340</v>
      </c>
      <c r="C5" s="110" t="s">
        <v>93</v>
      </c>
      <c r="D5" s="111" t="s">
        <v>94</v>
      </c>
    </row>
    <row r="6" spans="1:6" ht="15">
      <c r="A6" s="77">
        <v>1</v>
      </c>
      <c r="B6" s="112" t="s">
        <v>35</v>
      </c>
      <c r="C6" s="542">
        <v>34509356</v>
      </c>
      <c r="D6" s="113"/>
      <c r="E6" s="114"/>
    </row>
    <row r="7" spans="1:6" ht="15">
      <c r="A7" s="77">
        <v>2</v>
      </c>
      <c r="B7" s="115" t="s">
        <v>36</v>
      </c>
      <c r="C7" s="543">
        <v>204784523</v>
      </c>
      <c r="D7" s="117"/>
      <c r="E7" s="114"/>
    </row>
    <row r="8" spans="1:6" ht="15">
      <c r="A8" s="77">
        <v>3</v>
      </c>
      <c r="B8" s="115" t="s">
        <v>37</v>
      </c>
      <c r="C8" s="543">
        <v>118731738</v>
      </c>
      <c r="D8" s="117"/>
      <c r="E8" s="114"/>
    </row>
    <row r="9" spans="1:6" ht="15">
      <c r="A9" s="77">
        <v>4</v>
      </c>
      <c r="B9" s="115" t="s">
        <v>38</v>
      </c>
      <c r="C9" s="543">
        <v>0</v>
      </c>
      <c r="D9" s="117"/>
      <c r="E9" s="114"/>
    </row>
    <row r="10" spans="1:6" ht="15">
      <c r="A10" s="77">
        <v>5</v>
      </c>
      <c r="B10" s="115" t="s">
        <v>39</v>
      </c>
      <c r="C10" s="543">
        <v>56287352</v>
      </c>
      <c r="D10" s="117"/>
      <c r="E10" s="114"/>
    </row>
    <row r="11" spans="1:6" ht="15.75">
      <c r="A11" s="77">
        <v>5.0999999999999996</v>
      </c>
      <c r="B11" s="550" t="s">
        <v>740</v>
      </c>
      <c r="C11" s="544">
        <v>-376030</v>
      </c>
      <c r="D11" s="545" t="s">
        <v>734</v>
      </c>
      <c r="E11" s="120"/>
    </row>
    <row r="12" spans="1:6" ht="15">
      <c r="A12" s="77">
        <v>5.2</v>
      </c>
      <c r="B12" s="115" t="s">
        <v>741</v>
      </c>
      <c r="C12" s="544">
        <v>55911322</v>
      </c>
      <c r="D12" s="117"/>
      <c r="E12" s="120"/>
    </row>
    <row r="13" spans="1:6" ht="15">
      <c r="A13" s="77">
        <v>6.1</v>
      </c>
      <c r="B13" s="220" t="s">
        <v>40</v>
      </c>
      <c r="C13" s="546">
        <v>1028308385</v>
      </c>
      <c r="D13" s="119"/>
      <c r="E13" s="114"/>
    </row>
    <row r="14" spans="1:6" ht="15">
      <c r="A14" s="77">
        <v>6.2</v>
      </c>
      <c r="B14" s="221" t="s">
        <v>41</v>
      </c>
      <c r="C14" s="546">
        <v>-172411134</v>
      </c>
      <c r="D14" s="119"/>
      <c r="E14" s="114"/>
    </row>
    <row r="15" spans="1:6" ht="15.75">
      <c r="A15" s="77" t="s">
        <v>742</v>
      </c>
      <c r="B15" s="551" t="s">
        <v>740</v>
      </c>
      <c r="C15" s="546">
        <v>-11862457</v>
      </c>
      <c r="D15" s="545" t="s">
        <v>734</v>
      </c>
      <c r="E15" s="114"/>
    </row>
    <row r="16" spans="1:6" ht="15">
      <c r="A16" s="77" t="s">
        <v>743</v>
      </c>
      <c r="B16" s="551" t="s">
        <v>744</v>
      </c>
      <c r="C16" s="546">
        <v>-152684.32989142372</v>
      </c>
      <c r="D16" s="119"/>
      <c r="E16" s="114"/>
    </row>
    <row r="17" spans="1:5" ht="15">
      <c r="A17" s="77">
        <v>6</v>
      </c>
      <c r="B17" s="115" t="s">
        <v>42</v>
      </c>
      <c r="C17" s="547">
        <v>855897251</v>
      </c>
      <c r="D17" s="119"/>
      <c r="E17" s="114"/>
    </row>
    <row r="18" spans="1:5" ht="15">
      <c r="A18" s="77">
        <v>7</v>
      </c>
      <c r="B18" s="115" t="s">
        <v>43</v>
      </c>
      <c r="C18" s="543">
        <v>15636921</v>
      </c>
      <c r="D18" s="117"/>
      <c r="E18" s="114"/>
    </row>
    <row r="19" spans="1:5" ht="15">
      <c r="A19" s="77">
        <v>8</v>
      </c>
      <c r="B19" s="115" t="s">
        <v>199</v>
      </c>
      <c r="C19" s="543">
        <v>2491622</v>
      </c>
      <c r="D19" s="117"/>
      <c r="E19" s="114"/>
    </row>
    <row r="20" spans="1:5" ht="15">
      <c r="A20" s="77">
        <v>9</v>
      </c>
      <c r="B20" s="115" t="s">
        <v>44</v>
      </c>
      <c r="C20" s="543">
        <v>7793239</v>
      </c>
      <c r="D20" s="117"/>
      <c r="E20" s="114"/>
    </row>
    <row r="21" spans="1:5">
      <c r="A21" s="77">
        <v>9.1</v>
      </c>
      <c r="B21" s="121" t="s">
        <v>88</v>
      </c>
      <c r="C21" s="118"/>
      <c r="D21" s="117"/>
      <c r="E21" s="114"/>
    </row>
    <row r="22" spans="1:5" ht="15.75">
      <c r="A22" s="77">
        <v>9.1999999999999993</v>
      </c>
      <c r="B22" s="121" t="s">
        <v>89</v>
      </c>
      <c r="C22" s="118">
        <v>9372300</v>
      </c>
      <c r="D22" s="548"/>
      <c r="E22" s="114"/>
    </row>
    <row r="23" spans="1:5" ht="15.75">
      <c r="A23" s="77">
        <v>9.3000000000000007</v>
      </c>
      <c r="B23" s="121" t="s">
        <v>745</v>
      </c>
      <c r="C23" s="118">
        <v>-1634921</v>
      </c>
      <c r="D23" s="548"/>
      <c r="E23" s="128"/>
    </row>
    <row r="24" spans="1:5" ht="15.75">
      <c r="A24" s="77">
        <v>9.4</v>
      </c>
      <c r="B24" s="121" t="s">
        <v>268</v>
      </c>
      <c r="C24" s="116">
        <v>57000</v>
      </c>
      <c r="D24" s="548"/>
      <c r="E24" s="114"/>
    </row>
    <row r="25" spans="1:5" ht="15.75">
      <c r="A25" s="77">
        <v>9.5</v>
      </c>
      <c r="B25" s="121" t="s">
        <v>746</v>
      </c>
      <c r="C25" s="116">
        <v>-1140</v>
      </c>
      <c r="D25" s="545" t="s">
        <v>734</v>
      </c>
      <c r="E25" s="114"/>
    </row>
    <row r="26" spans="1:5">
      <c r="A26" s="77">
        <v>10</v>
      </c>
      <c r="B26" s="115" t="s">
        <v>45</v>
      </c>
      <c r="C26" s="123">
        <v>21323223</v>
      </c>
      <c r="D26" s="117"/>
      <c r="E26" s="114"/>
    </row>
    <row r="27" spans="1:5">
      <c r="A27" s="552">
        <v>10.1</v>
      </c>
      <c r="B27" s="130" t="s">
        <v>90</v>
      </c>
      <c r="C27" s="123">
        <v>4409223</v>
      </c>
      <c r="D27" s="549" t="s">
        <v>92</v>
      </c>
      <c r="E27" s="114"/>
    </row>
    <row r="28" spans="1:5">
      <c r="A28" s="553">
        <v>11</v>
      </c>
      <c r="B28" s="554" t="s">
        <v>46</v>
      </c>
      <c r="C28" s="123">
        <v>25706625</v>
      </c>
      <c r="D28" s="124"/>
      <c r="E28" s="114"/>
    </row>
    <row r="29" spans="1:5">
      <c r="A29" s="553">
        <v>11.1</v>
      </c>
      <c r="B29" s="555" t="s">
        <v>747</v>
      </c>
      <c r="C29" s="123">
        <v>2558927.35</v>
      </c>
      <c r="D29" s="549" t="s">
        <v>735</v>
      </c>
      <c r="E29" s="114"/>
    </row>
    <row r="30" spans="1:5">
      <c r="A30" s="553">
        <v>11.2</v>
      </c>
      <c r="B30" s="555" t="s">
        <v>740</v>
      </c>
      <c r="C30" s="123">
        <v>0</v>
      </c>
      <c r="D30" s="549" t="s">
        <v>734</v>
      </c>
      <c r="E30" s="114"/>
    </row>
    <row r="31" spans="1:5">
      <c r="A31" s="553">
        <v>11.3</v>
      </c>
      <c r="B31" s="555" t="s">
        <v>748</v>
      </c>
      <c r="C31" s="123">
        <v>-1975301</v>
      </c>
      <c r="D31" s="124"/>
      <c r="E31" s="114"/>
    </row>
    <row r="32" spans="1:5">
      <c r="A32" s="553"/>
      <c r="B32" s="554" t="s">
        <v>749</v>
      </c>
      <c r="C32" s="123">
        <v>23731324</v>
      </c>
      <c r="D32" s="124"/>
      <c r="E32" s="114"/>
    </row>
    <row r="33" spans="1:5">
      <c r="A33" s="77">
        <v>12</v>
      </c>
      <c r="B33" s="125" t="s">
        <v>47</v>
      </c>
      <c r="C33" s="126">
        <f>SUM(C6:C9,C12,C17:C20,C26,C32)</f>
        <v>1340810519</v>
      </c>
      <c r="D33" s="127"/>
      <c r="E33" s="114"/>
    </row>
    <row r="34" spans="1:5" ht="15">
      <c r="A34" s="77">
        <v>13</v>
      </c>
      <c r="B34" s="115" t="s">
        <v>49</v>
      </c>
      <c r="C34" s="129">
        <v>165744</v>
      </c>
      <c r="D34" s="127"/>
      <c r="E34" s="128"/>
    </row>
    <row r="35" spans="1:5">
      <c r="A35" s="77">
        <v>14</v>
      </c>
      <c r="B35" s="115" t="s">
        <v>50</v>
      </c>
      <c r="C35" s="116">
        <v>359637165</v>
      </c>
      <c r="D35" s="117"/>
      <c r="E35" s="114"/>
    </row>
    <row r="36" spans="1:5">
      <c r="A36" s="77">
        <v>15</v>
      </c>
      <c r="B36" s="115" t="s">
        <v>51</v>
      </c>
      <c r="C36" s="116">
        <v>46435965</v>
      </c>
      <c r="D36" s="117"/>
      <c r="E36" s="114"/>
    </row>
    <row r="37" spans="1:5">
      <c r="A37" s="77">
        <v>16</v>
      </c>
      <c r="B37" s="115" t="s">
        <v>52</v>
      </c>
      <c r="C37" s="116">
        <v>558112472</v>
      </c>
      <c r="D37" s="117"/>
      <c r="E37" s="114"/>
    </row>
    <row r="38" spans="1:5">
      <c r="A38" s="77">
        <v>17</v>
      </c>
      <c r="B38" s="115" t="s">
        <v>53</v>
      </c>
      <c r="C38" s="116">
        <v>0</v>
      </c>
      <c r="D38" s="117"/>
      <c r="E38" s="114"/>
    </row>
    <row r="39" spans="1:5">
      <c r="A39" s="77">
        <v>18</v>
      </c>
      <c r="B39" s="115" t="s">
        <v>54</v>
      </c>
      <c r="C39" s="116">
        <v>0</v>
      </c>
      <c r="D39" s="117"/>
      <c r="E39" s="114"/>
    </row>
    <row r="40" spans="1:5">
      <c r="A40" s="77">
        <v>19</v>
      </c>
      <c r="B40" s="115" t="s">
        <v>55</v>
      </c>
      <c r="C40" s="116">
        <v>17572505</v>
      </c>
      <c r="D40" s="117"/>
      <c r="E40" s="114"/>
    </row>
    <row r="41" spans="1:5">
      <c r="A41" s="77">
        <v>20</v>
      </c>
      <c r="B41" s="115" t="s">
        <v>56</v>
      </c>
      <c r="C41" s="116">
        <v>13203036</v>
      </c>
      <c r="D41" s="117"/>
      <c r="E41" s="114"/>
    </row>
    <row r="42" spans="1:5" ht="15.75">
      <c r="A42" s="77">
        <v>20.100000000000001</v>
      </c>
      <c r="B42" s="556" t="s">
        <v>750</v>
      </c>
      <c r="C42" s="123">
        <v>512642</v>
      </c>
      <c r="D42" s="545" t="s">
        <v>734</v>
      </c>
      <c r="E42" s="128"/>
    </row>
    <row r="43" spans="1:5" ht="15.75">
      <c r="A43" s="77">
        <v>21</v>
      </c>
      <c r="B43" s="122" t="s">
        <v>57</v>
      </c>
      <c r="C43" s="123">
        <v>170656200</v>
      </c>
      <c r="D43" s="548"/>
    </row>
    <row r="44" spans="1:5" ht="15.75">
      <c r="A44" s="77">
        <v>21.1</v>
      </c>
      <c r="B44" s="130" t="s">
        <v>91</v>
      </c>
      <c r="C44" s="131">
        <v>85328100</v>
      </c>
      <c r="D44" s="545" t="s">
        <v>736</v>
      </c>
    </row>
    <row r="45" spans="1:5">
      <c r="A45" s="77">
        <v>22</v>
      </c>
      <c r="B45" s="125" t="s">
        <v>58</v>
      </c>
      <c r="C45" s="126">
        <f>SUM(C34:C41,C43)</f>
        <v>1165783087</v>
      </c>
      <c r="D45" s="127"/>
    </row>
    <row r="46" spans="1:5" ht="15.75">
      <c r="A46" s="77">
        <v>23</v>
      </c>
      <c r="B46" s="122" t="s">
        <v>60</v>
      </c>
      <c r="C46" s="116">
        <v>114430000</v>
      </c>
      <c r="D46" s="545" t="s">
        <v>737</v>
      </c>
    </row>
    <row r="47" spans="1:5">
      <c r="A47" s="77">
        <v>24</v>
      </c>
      <c r="B47" s="122" t="s">
        <v>61</v>
      </c>
      <c r="C47" s="116">
        <v>0</v>
      </c>
      <c r="D47" s="117"/>
    </row>
    <row r="48" spans="1:5">
      <c r="A48" s="77">
        <v>25</v>
      </c>
      <c r="B48" s="122" t="s">
        <v>62</v>
      </c>
      <c r="C48" s="116">
        <v>0</v>
      </c>
      <c r="D48" s="117"/>
    </row>
    <row r="49" spans="1:4">
      <c r="A49" s="77">
        <v>26</v>
      </c>
      <c r="B49" s="122" t="s">
        <v>63</v>
      </c>
      <c r="C49" s="116">
        <v>0</v>
      </c>
      <c r="D49" s="117"/>
    </row>
    <row r="50" spans="1:4">
      <c r="A50" s="77">
        <v>27</v>
      </c>
      <c r="B50" s="122" t="s">
        <v>64</v>
      </c>
      <c r="C50" s="116">
        <v>7438034</v>
      </c>
      <c r="D50" s="117"/>
    </row>
    <row r="51" spans="1:4" ht="15.75">
      <c r="A51" s="77">
        <v>27.1</v>
      </c>
      <c r="B51" s="557" t="s">
        <v>751</v>
      </c>
      <c r="C51" s="543">
        <v>6838034</v>
      </c>
      <c r="D51" s="545" t="s">
        <v>738</v>
      </c>
    </row>
    <row r="52" spans="1:4" ht="15.75">
      <c r="A52" s="77">
        <v>27.2</v>
      </c>
      <c r="B52" s="557" t="s">
        <v>752</v>
      </c>
      <c r="C52" s="543">
        <v>600000</v>
      </c>
      <c r="D52" s="545" t="s">
        <v>738</v>
      </c>
    </row>
    <row r="53" spans="1:4" ht="15.75">
      <c r="A53" s="77">
        <v>28</v>
      </c>
      <c r="B53" s="122" t="s">
        <v>65</v>
      </c>
      <c r="C53" s="116">
        <v>53391396</v>
      </c>
      <c r="D53" s="545" t="s">
        <v>739</v>
      </c>
    </row>
    <row r="54" spans="1:4">
      <c r="A54" s="77">
        <v>29</v>
      </c>
      <c r="B54" s="122" t="s">
        <v>66</v>
      </c>
      <c r="C54" s="116">
        <v>-231998</v>
      </c>
      <c r="D54" s="117"/>
    </row>
    <row r="55" spans="1:4" ht="15" thickBot="1">
      <c r="A55" s="132">
        <v>30</v>
      </c>
      <c r="B55" s="133" t="s">
        <v>266</v>
      </c>
      <c r="C55" s="134">
        <f>SUM(C46:C50,C53:C54)</f>
        <v>175027432</v>
      </c>
      <c r="D55" s="13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34.7109375" style="33" customWidth="1"/>
    <col min="20" max="16384" width="9.28515625" style="33"/>
  </cols>
  <sheetData>
    <row r="1" spans="1:19">
      <c r="A1" s="2" t="s">
        <v>30</v>
      </c>
      <c r="B1" s="3" t="str">
        <f>'Info '!C2</f>
        <v>JSC CARTU BANK</v>
      </c>
    </row>
    <row r="2" spans="1:19">
      <c r="A2" s="2" t="s">
        <v>31</v>
      </c>
      <c r="B2" s="378">
        <f>'1. key ratios '!B2</f>
        <v>44377</v>
      </c>
    </row>
    <row r="4" spans="1:19" ht="26.25" thickBot="1">
      <c r="A4" s="4" t="s">
        <v>249</v>
      </c>
      <c r="B4" s="262" t="s">
        <v>375</v>
      </c>
    </row>
    <row r="5" spans="1:19" s="254" customFormat="1">
      <c r="A5" s="249"/>
      <c r="B5" s="250"/>
      <c r="C5" s="251" t="s">
        <v>0</v>
      </c>
      <c r="D5" s="251" t="s">
        <v>1</v>
      </c>
      <c r="E5" s="251" t="s">
        <v>2</v>
      </c>
      <c r="F5" s="251" t="s">
        <v>3</v>
      </c>
      <c r="G5" s="251" t="s">
        <v>4</v>
      </c>
      <c r="H5" s="251" t="s">
        <v>5</v>
      </c>
      <c r="I5" s="251" t="s">
        <v>8</v>
      </c>
      <c r="J5" s="251" t="s">
        <v>9</v>
      </c>
      <c r="K5" s="251" t="s">
        <v>10</v>
      </c>
      <c r="L5" s="251" t="s">
        <v>11</v>
      </c>
      <c r="M5" s="251" t="s">
        <v>12</v>
      </c>
      <c r="N5" s="251" t="s">
        <v>13</v>
      </c>
      <c r="O5" s="251" t="s">
        <v>358</v>
      </c>
      <c r="P5" s="251" t="s">
        <v>359</v>
      </c>
      <c r="Q5" s="251" t="s">
        <v>360</v>
      </c>
      <c r="R5" s="252" t="s">
        <v>361</v>
      </c>
      <c r="S5" s="253" t="s">
        <v>362</v>
      </c>
    </row>
    <row r="6" spans="1:19" s="254" customFormat="1" ht="99" customHeight="1">
      <c r="A6" s="255"/>
      <c r="B6" s="634" t="s">
        <v>363</v>
      </c>
      <c r="C6" s="630">
        <v>0</v>
      </c>
      <c r="D6" s="631"/>
      <c r="E6" s="630">
        <v>0.2</v>
      </c>
      <c r="F6" s="631"/>
      <c r="G6" s="630">
        <v>0.35</v>
      </c>
      <c r="H6" s="631"/>
      <c r="I6" s="630">
        <v>0.5</v>
      </c>
      <c r="J6" s="631"/>
      <c r="K6" s="630">
        <v>0.75</v>
      </c>
      <c r="L6" s="631"/>
      <c r="M6" s="630">
        <v>1</v>
      </c>
      <c r="N6" s="631"/>
      <c r="O6" s="630">
        <v>1.5</v>
      </c>
      <c r="P6" s="631"/>
      <c r="Q6" s="630">
        <v>2.5</v>
      </c>
      <c r="R6" s="631"/>
      <c r="S6" s="632" t="s">
        <v>248</v>
      </c>
    </row>
    <row r="7" spans="1:19" s="254" customFormat="1" ht="30.75" customHeight="1">
      <c r="A7" s="255"/>
      <c r="B7" s="635"/>
      <c r="C7" s="245" t="s">
        <v>251</v>
      </c>
      <c r="D7" s="245" t="s">
        <v>250</v>
      </c>
      <c r="E7" s="245" t="s">
        <v>251</v>
      </c>
      <c r="F7" s="245" t="s">
        <v>250</v>
      </c>
      <c r="G7" s="245" t="s">
        <v>251</v>
      </c>
      <c r="H7" s="245" t="s">
        <v>250</v>
      </c>
      <c r="I7" s="245" t="s">
        <v>251</v>
      </c>
      <c r="J7" s="245" t="s">
        <v>250</v>
      </c>
      <c r="K7" s="245" t="s">
        <v>251</v>
      </c>
      <c r="L7" s="245" t="s">
        <v>250</v>
      </c>
      <c r="M7" s="245" t="s">
        <v>251</v>
      </c>
      <c r="N7" s="245" t="s">
        <v>250</v>
      </c>
      <c r="O7" s="245" t="s">
        <v>251</v>
      </c>
      <c r="P7" s="245" t="s">
        <v>250</v>
      </c>
      <c r="Q7" s="245" t="s">
        <v>251</v>
      </c>
      <c r="R7" s="245" t="s">
        <v>250</v>
      </c>
      <c r="S7" s="633"/>
    </row>
    <row r="8" spans="1:19">
      <c r="A8" s="136">
        <v>1</v>
      </c>
      <c r="B8" s="1" t="s">
        <v>96</v>
      </c>
      <c r="C8" s="558">
        <v>40650921</v>
      </c>
      <c r="D8" s="558"/>
      <c r="E8" s="558"/>
      <c r="F8" s="559"/>
      <c r="G8" s="558"/>
      <c r="H8" s="558"/>
      <c r="I8" s="558"/>
      <c r="J8" s="558"/>
      <c r="K8" s="558"/>
      <c r="L8" s="558"/>
      <c r="M8" s="558">
        <v>203015987</v>
      </c>
      <c r="N8" s="558"/>
      <c r="O8" s="558"/>
      <c r="P8" s="558"/>
      <c r="Q8" s="558"/>
      <c r="R8" s="559"/>
      <c r="S8" s="560">
        <v>203015987</v>
      </c>
    </row>
    <row r="9" spans="1:19">
      <c r="A9" s="136">
        <v>2</v>
      </c>
      <c r="B9" s="1" t="s">
        <v>97</v>
      </c>
      <c r="C9" s="558"/>
      <c r="D9" s="558"/>
      <c r="E9" s="558"/>
      <c r="F9" s="558"/>
      <c r="G9" s="558"/>
      <c r="H9" s="558"/>
      <c r="I9" s="558"/>
      <c r="J9" s="558"/>
      <c r="K9" s="558"/>
      <c r="L9" s="558"/>
      <c r="M9" s="558">
        <v>0</v>
      </c>
      <c r="N9" s="558"/>
      <c r="O9" s="558"/>
      <c r="P9" s="558"/>
      <c r="Q9" s="558"/>
      <c r="R9" s="559"/>
      <c r="S9" s="560">
        <v>0</v>
      </c>
    </row>
    <row r="10" spans="1:19">
      <c r="A10" s="136">
        <v>3</v>
      </c>
      <c r="B10" s="1" t="s">
        <v>269</v>
      </c>
      <c r="C10" s="558"/>
      <c r="D10" s="558"/>
      <c r="E10" s="558"/>
      <c r="F10" s="558"/>
      <c r="G10" s="558"/>
      <c r="H10" s="558"/>
      <c r="I10" s="558"/>
      <c r="J10" s="558"/>
      <c r="K10" s="558"/>
      <c r="L10" s="558"/>
      <c r="M10" s="558">
        <v>0</v>
      </c>
      <c r="N10" s="558"/>
      <c r="O10" s="558"/>
      <c r="P10" s="558"/>
      <c r="Q10" s="558"/>
      <c r="R10" s="559"/>
      <c r="S10" s="560">
        <v>0</v>
      </c>
    </row>
    <row r="11" spans="1:19">
      <c r="A11" s="136">
        <v>4</v>
      </c>
      <c r="B11" s="1" t="s">
        <v>98</v>
      </c>
      <c r="C11" s="558"/>
      <c r="D11" s="558"/>
      <c r="E11" s="558"/>
      <c r="F11" s="558"/>
      <c r="G11" s="558"/>
      <c r="H11" s="558"/>
      <c r="I11" s="558"/>
      <c r="J11" s="558"/>
      <c r="K11" s="558"/>
      <c r="L11" s="558"/>
      <c r="M11" s="558">
        <v>0</v>
      </c>
      <c r="N11" s="558"/>
      <c r="O11" s="558"/>
      <c r="P11" s="558"/>
      <c r="Q11" s="558"/>
      <c r="R11" s="559"/>
      <c r="S11" s="560">
        <v>0</v>
      </c>
    </row>
    <row r="12" spans="1:19">
      <c r="A12" s="136">
        <v>5</v>
      </c>
      <c r="B12" s="1" t="s">
        <v>99</v>
      </c>
      <c r="C12" s="558"/>
      <c r="D12" s="558"/>
      <c r="E12" s="558"/>
      <c r="F12" s="558"/>
      <c r="G12" s="558"/>
      <c r="H12" s="558"/>
      <c r="I12" s="558"/>
      <c r="J12" s="558"/>
      <c r="K12" s="558"/>
      <c r="L12" s="558"/>
      <c r="M12" s="558">
        <v>0</v>
      </c>
      <c r="N12" s="558"/>
      <c r="O12" s="558"/>
      <c r="P12" s="558"/>
      <c r="Q12" s="558"/>
      <c r="R12" s="559"/>
      <c r="S12" s="560">
        <v>0</v>
      </c>
    </row>
    <row r="13" spans="1:19">
      <c r="A13" s="136">
        <v>6</v>
      </c>
      <c r="B13" s="1" t="s">
        <v>100</v>
      </c>
      <c r="C13" s="558">
        <v>0</v>
      </c>
      <c r="D13" s="558"/>
      <c r="E13" s="558">
        <v>93294541.420000002</v>
      </c>
      <c r="F13" s="558"/>
      <c r="G13" s="558"/>
      <c r="H13" s="558"/>
      <c r="I13" s="558">
        <v>25286382.189999998</v>
      </c>
      <c r="J13" s="558"/>
      <c r="K13" s="558"/>
      <c r="L13" s="558"/>
      <c r="M13" s="558">
        <v>150814.3900000006</v>
      </c>
      <c r="N13" s="558"/>
      <c r="O13" s="558">
        <v>0</v>
      </c>
      <c r="P13" s="558"/>
      <c r="Q13" s="558"/>
      <c r="R13" s="559"/>
      <c r="S13" s="560">
        <v>31452913.769000001</v>
      </c>
    </row>
    <row r="14" spans="1:19">
      <c r="A14" s="136">
        <v>7</v>
      </c>
      <c r="B14" s="1" t="s">
        <v>101</v>
      </c>
      <c r="C14" s="558"/>
      <c r="D14" s="558"/>
      <c r="E14" s="558"/>
      <c r="F14" s="558"/>
      <c r="G14" s="558"/>
      <c r="H14" s="558"/>
      <c r="I14" s="558"/>
      <c r="J14" s="558"/>
      <c r="K14" s="558"/>
      <c r="L14" s="558"/>
      <c r="M14" s="558">
        <v>653638842.13338125</v>
      </c>
      <c r="N14" s="558">
        <v>28864063.472573973</v>
      </c>
      <c r="O14" s="558">
        <v>52701851.424254999</v>
      </c>
      <c r="P14" s="558"/>
      <c r="Q14" s="558">
        <v>0</v>
      </c>
      <c r="R14" s="559">
        <v>0</v>
      </c>
      <c r="S14" s="560">
        <v>761555682.7423377</v>
      </c>
    </row>
    <row r="15" spans="1:19">
      <c r="A15" s="136">
        <v>8</v>
      </c>
      <c r="B15" s="1" t="s">
        <v>102</v>
      </c>
      <c r="C15" s="558"/>
      <c r="D15" s="558"/>
      <c r="E15" s="558"/>
      <c r="F15" s="558"/>
      <c r="G15" s="558"/>
      <c r="H15" s="558"/>
      <c r="I15" s="558"/>
      <c r="J15" s="558"/>
      <c r="K15" s="558"/>
      <c r="L15" s="558"/>
      <c r="M15" s="558"/>
      <c r="N15" s="558"/>
      <c r="O15" s="558"/>
      <c r="P15" s="558"/>
      <c r="Q15" s="558"/>
      <c r="R15" s="559"/>
      <c r="S15" s="560">
        <v>0</v>
      </c>
    </row>
    <row r="16" spans="1:19">
      <c r="A16" s="136">
        <v>9</v>
      </c>
      <c r="B16" s="1" t="s">
        <v>103</v>
      </c>
      <c r="C16" s="558"/>
      <c r="D16" s="558"/>
      <c r="E16" s="558"/>
      <c r="F16" s="558"/>
      <c r="G16" s="558"/>
      <c r="H16" s="558"/>
      <c r="I16" s="558"/>
      <c r="J16" s="558"/>
      <c r="K16" s="558"/>
      <c r="L16" s="558"/>
      <c r="M16" s="558">
        <v>0</v>
      </c>
      <c r="N16" s="558"/>
      <c r="O16" s="558"/>
      <c r="P16" s="558"/>
      <c r="Q16" s="558"/>
      <c r="R16" s="559"/>
      <c r="S16" s="560">
        <v>0</v>
      </c>
    </row>
    <row r="17" spans="1:19">
      <c r="A17" s="136">
        <v>10</v>
      </c>
      <c r="B17" s="1" t="s">
        <v>104</v>
      </c>
      <c r="C17" s="558"/>
      <c r="D17" s="558"/>
      <c r="E17" s="558"/>
      <c r="F17" s="558"/>
      <c r="G17" s="558"/>
      <c r="H17" s="558"/>
      <c r="I17" s="558"/>
      <c r="J17" s="558"/>
      <c r="K17" s="558"/>
      <c r="L17" s="558"/>
      <c r="M17" s="558">
        <v>169965450.32387975</v>
      </c>
      <c r="N17" s="558">
        <v>264759.70499998331</v>
      </c>
      <c r="O17" s="558">
        <v>0</v>
      </c>
      <c r="P17" s="558"/>
      <c r="Q17" s="558">
        <v>0</v>
      </c>
      <c r="R17" s="559"/>
      <c r="S17" s="560">
        <v>170230210.02887973</v>
      </c>
    </row>
    <row r="18" spans="1:19">
      <c r="A18" s="136">
        <v>11</v>
      </c>
      <c r="B18" s="1" t="s">
        <v>105</v>
      </c>
      <c r="C18" s="558"/>
      <c r="D18" s="558"/>
      <c r="E18" s="558"/>
      <c r="F18" s="558"/>
      <c r="G18" s="558"/>
      <c r="H18" s="558"/>
      <c r="I18" s="558"/>
      <c r="J18" s="558"/>
      <c r="K18" s="558"/>
      <c r="L18" s="558"/>
      <c r="M18" s="558">
        <v>0</v>
      </c>
      <c r="N18" s="558"/>
      <c r="O18" s="558"/>
      <c r="P18" s="558"/>
      <c r="Q18" s="558"/>
      <c r="R18" s="559"/>
      <c r="S18" s="560">
        <v>0</v>
      </c>
    </row>
    <row r="19" spans="1:19">
      <c r="A19" s="136">
        <v>12</v>
      </c>
      <c r="B19" s="1" t="s">
        <v>106</v>
      </c>
      <c r="C19" s="558"/>
      <c r="D19" s="558"/>
      <c r="E19" s="558"/>
      <c r="F19" s="558"/>
      <c r="G19" s="558"/>
      <c r="H19" s="558"/>
      <c r="I19" s="558"/>
      <c r="J19" s="558"/>
      <c r="K19" s="558"/>
      <c r="L19" s="558"/>
      <c r="M19" s="558">
        <v>0</v>
      </c>
      <c r="N19" s="558"/>
      <c r="O19" s="558"/>
      <c r="P19" s="558"/>
      <c r="Q19" s="558"/>
      <c r="R19" s="559"/>
      <c r="S19" s="560">
        <v>0</v>
      </c>
    </row>
    <row r="20" spans="1:19">
      <c r="A20" s="136">
        <v>13</v>
      </c>
      <c r="B20" s="1" t="s">
        <v>247</v>
      </c>
      <c r="C20" s="558"/>
      <c r="D20" s="558"/>
      <c r="E20" s="558"/>
      <c r="F20" s="558"/>
      <c r="G20" s="558"/>
      <c r="H20" s="558"/>
      <c r="I20" s="558"/>
      <c r="J20" s="558"/>
      <c r="K20" s="558"/>
      <c r="L20" s="558"/>
      <c r="M20" s="558">
        <v>0</v>
      </c>
      <c r="N20" s="558"/>
      <c r="O20" s="558"/>
      <c r="P20" s="558"/>
      <c r="Q20" s="558"/>
      <c r="R20" s="559"/>
      <c r="S20" s="560">
        <v>0</v>
      </c>
    </row>
    <row r="21" spans="1:19">
      <c r="A21" s="136">
        <v>14</v>
      </c>
      <c r="B21" s="1" t="s">
        <v>108</v>
      </c>
      <c r="C21" s="558">
        <v>38148564</v>
      </c>
      <c r="D21" s="558"/>
      <c r="E21" s="558">
        <v>0</v>
      </c>
      <c r="F21" s="558"/>
      <c r="G21" s="558"/>
      <c r="H21" s="558">
        <v>0</v>
      </c>
      <c r="I21" s="558">
        <v>0</v>
      </c>
      <c r="J21" s="558"/>
      <c r="K21" s="558"/>
      <c r="L21" s="558"/>
      <c r="M21" s="558">
        <v>53610183.537806988</v>
      </c>
      <c r="N21" s="558">
        <v>1124267.529699997</v>
      </c>
      <c r="O21" s="558">
        <v>0</v>
      </c>
      <c r="P21" s="558"/>
      <c r="Q21" s="558">
        <v>16003131.880000001</v>
      </c>
      <c r="R21" s="559"/>
      <c r="S21" s="560">
        <v>94742280.767506987</v>
      </c>
    </row>
    <row r="22" spans="1:19" ht="13.5" thickBot="1">
      <c r="A22" s="137"/>
      <c r="B22" s="138" t="s">
        <v>109</v>
      </c>
      <c r="C22" s="139">
        <f>SUM(C8:C21)</f>
        <v>78799485</v>
      </c>
      <c r="D22" s="139">
        <f t="shared" ref="D22:S22" si="0">SUM(D8:D21)</f>
        <v>0</v>
      </c>
      <c r="E22" s="139">
        <f t="shared" si="0"/>
        <v>93294541.420000002</v>
      </c>
      <c r="F22" s="139">
        <f t="shared" si="0"/>
        <v>0</v>
      </c>
      <c r="G22" s="139">
        <f t="shared" si="0"/>
        <v>0</v>
      </c>
      <c r="H22" s="139">
        <f t="shared" si="0"/>
        <v>0</v>
      </c>
      <c r="I22" s="139">
        <f t="shared" si="0"/>
        <v>25286382.189999998</v>
      </c>
      <c r="J22" s="139">
        <f t="shared" si="0"/>
        <v>0</v>
      </c>
      <c r="K22" s="139">
        <f t="shared" si="0"/>
        <v>0</v>
      </c>
      <c r="L22" s="139">
        <f t="shared" si="0"/>
        <v>0</v>
      </c>
      <c r="M22" s="139">
        <f t="shared" si="0"/>
        <v>1080381277.3850679</v>
      </c>
      <c r="N22" s="139">
        <f t="shared" si="0"/>
        <v>30253090.707273953</v>
      </c>
      <c r="O22" s="139">
        <f t="shared" si="0"/>
        <v>52701851.424254999</v>
      </c>
      <c r="P22" s="139">
        <f t="shared" si="0"/>
        <v>0</v>
      </c>
      <c r="Q22" s="139">
        <f t="shared" si="0"/>
        <v>16003131.880000001</v>
      </c>
      <c r="R22" s="139">
        <f t="shared" si="0"/>
        <v>0</v>
      </c>
      <c r="S22" s="263">
        <f t="shared" si="0"/>
        <v>1260997074.3077245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2" t="s">
        <v>30</v>
      </c>
      <c r="B1" s="3" t="str">
        <f>'Info '!C2</f>
        <v>JSC CARTU BANK</v>
      </c>
    </row>
    <row r="2" spans="1:22">
      <c r="A2" s="2" t="s">
        <v>31</v>
      </c>
      <c r="B2" s="378">
        <f>'1. key ratios '!B2</f>
        <v>44377</v>
      </c>
    </row>
    <row r="4" spans="1:22" ht="13.5" thickBot="1">
      <c r="A4" s="4" t="s">
        <v>366</v>
      </c>
      <c r="B4" s="140" t="s">
        <v>95</v>
      </c>
      <c r="V4" s="34" t="s">
        <v>73</v>
      </c>
    </row>
    <row r="5" spans="1:22" ht="12.75" customHeight="1">
      <c r="A5" s="141"/>
      <c r="B5" s="142"/>
      <c r="C5" s="636" t="s">
        <v>277</v>
      </c>
      <c r="D5" s="637"/>
      <c r="E5" s="637"/>
      <c r="F5" s="637"/>
      <c r="G5" s="637"/>
      <c r="H5" s="637"/>
      <c r="I5" s="637"/>
      <c r="J5" s="637"/>
      <c r="K5" s="637"/>
      <c r="L5" s="638"/>
      <c r="M5" s="639" t="s">
        <v>278</v>
      </c>
      <c r="N5" s="640"/>
      <c r="O5" s="640"/>
      <c r="P5" s="640"/>
      <c r="Q5" s="640"/>
      <c r="R5" s="640"/>
      <c r="S5" s="641"/>
      <c r="T5" s="644" t="s">
        <v>364</v>
      </c>
      <c r="U5" s="644" t="s">
        <v>365</v>
      </c>
      <c r="V5" s="642" t="s">
        <v>121</v>
      </c>
    </row>
    <row r="6" spans="1:22" s="82" customFormat="1" ht="102">
      <c r="A6" s="80"/>
      <c r="B6" s="143"/>
      <c r="C6" s="144" t="s">
        <v>110</v>
      </c>
      <c r="D6" s="224" t="s">
        <v>111</v>
      </c>
      <c r="E6" s="167" t="s">
        <v>280</v>
      </c>
      <c r="F6" s="167" t="s">
        <v>281</v>
      </c>
      <c r="G6" s="224" t="s">
        <v>284</v>
      </c>
      <c r="H6" s="224" t="s">
        <v>279</v>
      </c>
      <c r="I6" s="224" t="s">
        <v>112</v>
      </c>
      <c r="J6" s="224" t="s">
        <v>113</v>
      </c>
      <c r="K6" s="145" t="s">
        <v>114</v>
      </c>
      <c r="L6" s="146" t="s">
        <v>115</v>
      </c>
      <c r="M6" s="144" t="s">
        <v>282</v>
      </c>
      <c r="N6" s="145" t="s">
        <v>116</v>
      </c>
      <c r="O6" s="145" t="s">
        <v>117</v>
      </c>
      <c r="P6" s="145" t="s">
        <v>118</v>
      </c>
      <c r="Q6" s="145" t="s">
        <v>119</v>
      </c>
      <c r="R6" s="145" t="s">
        <v>120</v>
      </c>
      <c r="S6" s="247" t="s">
        <v>283</v>
      </c>
      <c r="T6" s="645"/>
      <c r="U6" s="645"/>
      <c r="V6" s="643"/>
    </row>
    <row r="7" spans="1:22">
      <c r="A7" s="147">
        <v>1</v>
      </c>
      <c r="B7" s="1" t="s">
        <v>96</v>
      </c>
      <c r="C7" s="565"/>
      <c r="D7" s="558"/>
      <c r="E7" s="558"/>
      <c r="F7" s="558"/>
      <c r="G7" s="558"/>
      <c r="H7" s="558"/>
      <c r="I7" s="558"/>
      <c r="J7" s="558"/>
      <c r="K7" s="558"/>
      <c r="L7" s="561"/>
      <c r="M7" s="565"/>
      <c r="N7" s="558"/>
      <c r="O7" s="558"/>
      <c r="P7" s="558"/>
      <c r="Q7" s="558"/>
      <c r="R7" s="558"/>
      <c r="S7" s="561"/>
      <c r="T7" s="562"/>
      <c r="U7" s="563"/>
      <c r="V7" s="564">
        <f>SUM(C7:S7)</f>
        <v>0</v>
      </c>
    </row>
    <row r="8" spans="1:22">
      <c r="A8" s="147">
        <v>2</v>
      </c>
      <c r="B8" s="1" t="s">
        <v>97</v>
      </c>
      <c r="C8" s="565"/>
      <c r="D8" s="558"/>
      <c r="E8" s="558"/>
      <c r="F8" s="558"/>
      <c r="G8" s="558"/>
      <c r="H8" s="558"/>
      <c r="I8" s="558"/>
      <c r="J8" s="558"/>
      <c r="K8" s="558"/>
      <c r="L8" s="561"/>
      <c r="M8" s="565"/>
      <c r="N8" s="558"/>
      <c r="O8" s="558"/>
      <c r="P8" s="558"/>
      <c r="Q8" s="558"/>
      <c r="R8" s="558"/>
      <c r="S8" s="561"/>
      <c r="T8" s="563"/>
      <c r="U8" s="563"/>
      <c r="V8" s="564">
        <f t="shared" ref="V8:V20" si="0">SUM(C8:S8)</f>
        <v>0</v>
      </c>
    </row>
    <row r="9" spans="1:22">
      <c r="A9" s="147">
        <v>3</v>
      </c>
      <c r="B9" s="1" t="s">
        <v>270</v>
      </c>
      <c r="C9" s="565"/>
      <c r="D9" s="558"/>
      <c r="E9" s="558"/>
      <c r="F9" s="558"/>
      <c r="G9" s="558"/>
      <c r="H9" s="558"/>
      <c r="I9" s="558"/>
      <c r="J9" s="558"/>
      <c r="K9" s="558"/>
      <c r="L9" s="561"/>
      <c r="M9" s="565"/>
      <c r="N9" s="558"/>
      <c r="O9" s="558"/>
      <c r="P9" s="558"/>
      <c r="Q9" s="558"/>
      <c r="R9" s="558"/>
      <c r="S9" s="561"/>
      <c r="T9" s="563"/>
      <c r="U9" s="563"/>
      <c r="V9" s="564">
        <f t="shared" si="0"/>
        <v>0</v>
      </c>
    </row>
    <row r="10" spans="1:22">
      <c r="A10" s="147">
        <v>4</v>
      </c>
      <c r="B10" s="1" t="s">
        <v>98</v>
      </c>
      <c r="C10" s="565"/>
      <c r="D10" s="558"/>
      <c r="E10" s="558"/>
      <c r="F10" s="558"/>
      <c r="G10" s="558"/>
      <c r="H10" s="558"/>
      <c r="I10" s="558"/>
      <c r="J10" s="558"/>
      <c r="K10" s="558"/>
      <c r="L10" s="561"/>
      <c r="M10" s="565"/>
      <c r="N10" s="558"/>
      <c r="O10" s="558"/>
      <c r="P10" s="558"/>
      <c r="Q10" s="558"/>
      <c r="R10" s="558"/>
      <c r="S10" s="561"/>
      <c r="T10" s="563"/>
      <c r="U10" s="563"/>
      <c r="V10" s="564">
        <f t="shared" si="0"/>
        <v>0</v>
      </c>
    </row>
    <row r="11" spans="1:22">
      <c r="A11" s="147">
        <v>5</v>
      </c>
      <c r="B11" s="1" t="s">
        <v>99</v>
      </c>
      <c r="C11" s="565"/>
      <c r="D11" s="558"/>
      <c r="E11" s="558"/>
      <c r="F11" s="558"/>
      <c r="G11" s="558"/>
      <c r="H11" s="558"/>
      <c r="I11" s="558"/>
      <c r="J11" s="558"/>
      <c r="K11" s="558"/>
      <c r="L11" s="561"/>
      <c r="M11" s="565"/>
      <c r="N11" s="558"/>
      <c r="O11" s="558"/>
      <c r="P11" s="558"/>
      <c r="Q11" s="558"/>
      <c r="R11" s="558"/>
      <c r="S11" s="561"/>
      <c r="T11" s="563"/>
      <c r="U11" s="563"/>
      <c r="V11" s="564">
        <f t="shared" si="0"/>
        <v>0</v>
      </c>
    </row>
    <row r="12" spans="1:22">
      <c r="A12" s="147">
        <v>6</v>
      </c>
      <c r="B12" s="1" t="s">
        <v>100</v>
      </c>
      <c r="C12" s="565"/>
      <c r="D12" s="558"/>
      <c r="E12" s="558"/>
      <c r="F12" s="558"/>
      <c r="G12" s="558"/>
      <c r="H12" s="558"/>
      <c r="I12" s="558"/>
      <c r="J12" s="558"/>
      <c r="K12" s="558"/>
      <c r="L12" s="561"/>
      <c r="M12" s="565"/>
      <c r="N12" s="558"/>
      <c r="O12" s="558"/>
      <c r="P12" s="558"/>
      <c r="Q12" s="558"/>
      <c r="R12" s="558"/>
      <c r="S12" s="561"/>
      <c r="T12" s="563"/>
      <c r="U12" s="563"/>
      <c r="V12" s="564">
        <f t="shared" si="0"/>
        <v>0</v>
      </c>
    </row>
    <row r="13" spans="1:22">
      <c r="A13" s="147">
        <v>7</v>
      </c>
      <c r="B13" s="1" t="s">
        <v>101</v>
      </c>
      <c r="C13" s="565"/>
      <c r="D13" s="558">
        <v>27486040.143808812</v>
      </c>
      <c r="E13" s="558"/>
      <c r="F13" s="558"/>
      <c r="G13" s="558"/>
      <c r="H13" s="558"/>
      <c r="I13" s="558"/>
      <c r="J13" s="558"/>
      <c r="K13" s="558"/>
      <c r="L13" s="561"/>
      <c r="M13" s="565"/>
      <c r="N13" s="558"/>
      <c r="O13" s="558"/>
      <c r="P13" s="558"/>
      <c r="Q13" s="558"/>
      <c r="R13" s="558"/>
      <c r="S13" s="561"/>
      <c r="T13" s="563">
        <v>26037328.054526519</v>
      </c>
      <c r="U13" s="563">
        <v>1448712.089282294</v>
      </c>
      <c r="V13" s="564">
        <f t="shared" si="0"/>
        <v>27486040.143808812</v>
      </c>
    </row>
    <row r="14" spans="1:22">
      <c r="A14" s="147">
        <v>8</v>
      </c>
      <c r="B14" s="1" t="s">
        <v>102</v>
      </c>
      <c r="C14" s="565"/>
      <c r="D14" s="558"/>
      <c r="E14" s="558"/>
      <c r="F14" s="558"/>
      <c r="G14" s="558"/>
      <c r="H14" s="558"/>
      <c r="I14" s="558"/>
      <c r="J14" s="558"/>
      <c r="K14" s="558"/>
      <c r="L14" s="561"/>
      <c r="M14" s="565"/>
      <c r="N14" s="558"/>
      <c r="O14" s="558"/>
      <c r="P14" s="558"/>
      <c r="Q14" s="558"/>
      <c r="R14" s="558"/>
      <c r="S14" s="561"/>
      <c r="T14" s="563"/>
      <c r="U14" s="563"/>
      <c r="V14" s="564">
        <f t="shared" si="0"/>
        <v>0</v>
      </c>
    </row>
    <row r="15" spans="1:22">
      <c r="A15" s="147">
        <v>9</v>
      </c>
      <c r="B15" s="1" t="s">
        <v>103</v>
      </c>
      <c r="C15" s="565"/>
      <c r="D15" s="558"/>
      <c r="E15" s="558"/>
      <c r="F15" s="558"/>
      <c r="G15" s="558"/>
      <c r="H15" s="558"/>
      <c r="I15" s="558"/>
      <c r="J15" s="558"/>
      <c r="K15" s="558"/>
      <c r="L15" s="561"/>
      <c r="M15" s="565"/>
      <c r="N15" s="558"/>
      <c r="O15" s="558"/>
      <c r="P15" s="558"/>
      <c r="Q15" s="558"/>
      <c r="R15" s="558"/>
      <c r="S15" s="561"/>
      <c r="T15" s="563"/>
      <c r="U15" s="563"/>
      <c r="V15" s="564">
        <f t="shared" si="0"/>
        <v>0</v>
      </c>
    </row>
    <row r="16" spans="1:22">
      <c r="A16" s="147">
        <v>10</v>
      </c>
      <c r="B16" s="1" t="s">
        <v>104</v>
      </c>
      <c r="C16" s="565"/>
      <c r="D16" s="558">
        <v>0</v>
      </c>
      <c r="E16" s="558"/>
      <c r="F16" s="558"/>
      <c r="G16" s="558"/>
      <c r="H16" s="558"/>
      <c r="I16" s="558"/>
      <c r="J16" s="558"/>
      <c r="K16" s="558"/>
      <c r="L16" s="561"/>
      <c r="M16" s="565"/>
      <c r="N16" s="558"/>
      <c r="O16" s="558"/>
      <c r="P16" s="558"/>
      <c r="Q16" s="558"/>
      <c r="R16" s="558"/>
      <c r="S16" s="561"/>
      <c r="T16" s="563">
        <v>0</v>
      </c>
      <c r="U16" s="563"/>
      <c r="V16" s="564">
        <f t="shared" si="0"/>
        <v>0</v>
      </c>
    </row>
    <row r="17" spans="1:22">
      <c r="A17" s="147">
        <v>11</v>
      </c>
      <c r="B17" s="1" t="s">
        <v>105</v>
      </c>
      <c r="C17" s="565"/>
      <c r="D17" s="558"/>
      <c r="E17" s="558"/>
      <c r="F17" s="558"/>
      <c r="G17" s="558"/>
      <c r="H17" s="558"/>
      <c r="I17" s="558"/>
      <c r="J17" s="558"/>
      <c r="K17" s="558"/>
      <c r="L17" s="561"/>
      <c r="M17" s="565"/>
      <c r="N17" s="558"/>
      <c r="O17" s="558"/>
      <c r="P17" s="558"/>
      <c r="Q17" s="558"/>
      <c r="R17" s="558"/>
      <c r="S17" s="561"/>
      <c r="T17" s="563"/>
      <c r="U17" s="563"/>
      <c r="V17" s="564">
        <f t="shared" si="0"/>
        <v>0</v>
      </c>
    </row>
    <row r="18" spans="1:22">
      <c r="A18" s="147">
        <v>12</v>
      </c>
      <c r="B18" s="1" t="s">
        <v>106</v>
      </c>
      <c r="C18" s="565"/>
      <c r="D18" s="558"/>
      <c r="E18" s="558"/>
      <c r="F18" s="558"/>
      <c r="G18" s="558"/>
      <c r="H18" s="558"/>
      <c r="I18" s="558"/>
      <c r="J18" s="558"/>
      <c r="K18" s="558"/>
      <c r="L18" s="561"/>
      <c r="M18" s="565"/>
      <c r="N18" s="558"/>
      <c r="O18" s="558"/>
      <c r="P18" s="558"/>
      <c r="Q18" s="558"/>
      <c r="R18" s="558"/>
      <c r="S18" s="561"/>
      <c r="T18" s="563"/>
      <c r="U18" s="563"/>
      <c r="V18" s="564">
        <f t="shared" si="0"/>
        <v>0</v>
      </c>
    </row>
    <row r="19" spans="1:22">
      <c r="A19" s="147">
        <v>13</v>
      </c>
      <c r="B19" s="1" t="s">
        <v>107</v>
      </c>
      <c r="C19" s="565"/>
      <c r="D19" s="558"/>
      <c r="E19" s="558"/>
      <c r="F19" s="558"/>
      <c r="G19" s="558"/>
      <c r="H19" s="558"/>
      <c r="I19" s="558"/>
      <c r="J19" s="558"/>
      <c r="K19" s="558"/>
      <c r="L19" s="561"/>
      <c r="M19" s="565"/>
      <c r="N19" s="558"/>
      <c r="O19" s="558"/>
      <c r="P19" s="558"/>
      <c r="Q19" s="558"/>
      <c r="R19" s="558"/>
      <c r="S19" s="561"/>
      <c r="T19" s="563"/>
      <c r="U19" s="563"/>
      <c r="V19" s="564">
        <f t="shared" si="0"/>
        <v>0</v>
      </c>
    </row>
    <row r="20" spans="1:22">
      <c r="A20" s="147">
        <v>14</v>
      </c>
      <c r="B20" s="1" t="s">
        <v>108</v>
      </c>
      <c r="C20" s="565"/>
      <c r="D20" s="558">
        <v>766878.95981466642</v>
      </c>
      <c r="E20" s="558"/>
      <c r="F20" s="558"/>
      <c r="G20" s="558"/>
      <c r="H20" s="558"/>
      <c r="I20" s="558"/>
      <c r="J20" s="558"/>
      <c r="K20" s="558"/>
      <c r="L20" s="561"/>
      <c r="M20" s="565"/>
      <c r="N20" s="558"/>
      <c r="O20" s="558"/>
      <c r="P20" s="558"/>
      <c r="Q20" s="558"/>
      <c r="R20" s="558"/>
      <c r="S20" s="561"/>
      <c r="T20" s="563">
        <v>766378.83481466642</v>
      </c>
      <c r="U20" s="563">
        <v>500.125</v>
      </c>
      <c r="V20" s="564">
        <f t="shared" si="0"/>
        <v>766878.95981466642</v>
      </c>
    </row>
    <row r="21" spans="1:22" ht="13.5" thickBot="1">
      <c r="A21" s="137"/>
      <c r="B21" s="148" t="s">
        <v>109</v>
      </c>
      <c r="C21" s="149">
        <f>SUM(C7:C20)</f>
        <v>0</v>
      </c>
      <c r="D21" s="139">
        <f t="shared" ref="D21:V21" si="1">SUM(D7:D20)</f>
        <v>28252919.10362348</v>
      </c>
      <c r="E21" s="139">
        <f t="shared" si="1"/>
        <v>0</v>
      </c>
      <c r="F21" s="139">
        <f t="shared" si="1"/>
        <v>0</v>
      </c>
      <c r="G21" s="139">
        <f t="shared" si="1"/>
        <v>0</v>
      </c>
      <c r="H21" s="139">
        <f t="shared" si="1"/>
        <v>0</v>
      </c>
      <c r="I21" s="139">
        <f t="shared" si="1"/>
        <v>0</v>
      </c>
      <c r="J21" s="139">
        <f t="shared" si="1"/>
        <v>0</v>
      </c>
      <c r="K21" s="139">
        <f t="shared" si="1"/>
        <v>0</v>
      </c>
      <c r="L21" s="150">
        <f t="shared" si="1"/>
        <v>0</v>
      </c>
      <c r="M21" s="149">
        <f t="shared" si="1"/>
        <v>0</v>
      </c>
      <c r="N21" s="139">
        <f t="shared" si="1"/>
        <v>0</v>
      </c>
      <c r="O21" s="139">
        <f t="shared" si="1"/>
        <v>0</v>
      </c>
      <c r="P21" s="139">
        <f t="shared" si="1"/>
        <v>0</v>
      </c>
      <c r="Q21" s="139">
        <f t="shared" si="1"/>
        <v>0</v>
      </c>
      <c r="R21" s="139">
        <f t="shared" si="1"/>
        <v>0</v>
      </c>
      <c r="S21" s="150">
        <f>SUM(S7:S20)</f>
        <v>0</v>
      </c>
      <c r="T21" s="150">
        <f>SUM(T7:T20)</f>
        <v>26803706.889341187</v>
      </c>
      <c r="U21" s="150">
        <f t="shared" ref="U21" si="2">SUM(U7:U20)</f>
        <v>1449212.214282294</v>
      </c>
      <c r="V21" s="151">
        <f t="shared" si="1"/>
        <v>28252919.10362348</v>
      </c>
    </row>
    <row r="24" spans="1:22">
      <c r="C24" s="57"/>
      <c r="D24" s="57"/>
      <c r="E24" s="57"/>
    </row>
    <row r="25" spans="1:22">
      <c r="A25" s="79"/>
      <c r="B25" s="79"/>
      <c r="D25" s="57"/>
      <c r="E25" s="57"/>
    </row>
    <row r="26" spans="1:22">
      <c r="A26" s="79"/>
      <c r="B26" s="58"/>
      <c r="D26" s="57"/>
      <c r="E26" s="57"/>
    </row>
    <row r="27" spans="1:22">
      <c r="A27" s="79"/>
      <c r="B27" s="79"/>
      <c r="D27" s="57"/>
      <c r="E27" s="57"/>
    </row>
    <row r="28" spans="1:22">
      <c r="A28" s="79"/>
      <c r="B28" s="58"/>
      <c r="D28" s="57"/>
      <c r="E28" s="5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sheetView>
  </sheetViews>
  <sheetFormatPr defaultColWidth="9.28515625" defaultRowHeight="12.75"/>
  <cols>
    <col min="1" max="1" width="10.5703125" style="4" bestFit="1" customWidth="1"/>
    <col min="2" max="2" width="101.7109375" style="4" customWidth="1"/>
    <col min="3" max="3" width="13.7109375" style="229" customWidth="1"/>
    <col min="4" max="4" width="14.7109375" style="229" bestFit="1" customWidth="1"/>
    <col min="5" max="5" width="17.7109375" style="229" customWidth="1"/>
    <col min="6" max="6" width="15.7109375" style="229" customWidth="1"/>
    <col min="7" max="7" width="17.42578125" style="229" customWidth="1"/>
    <col min="8" max="8" width="15.28515625" style="229" customWidth="1"/>
    <col min="9" max="16384" width="9.28515625" style="33"/>
  </cols>
  <sheetData>
    <row r="1" spans="1:9">
      <c r="A1" s="2" t="s">
        <v>30</v>
      </c>
      <c r="B1" s="4" t="str">
        <f>'Info '!C2</f>
        <v>JSC CARTU BANK</v>
      </c>
      <c r="C1" s="3"/>
    </row>
    <row r="2" spans="1:9">
      <c r="A2" s="2" t="s">
        <v>31</v>
      </c>
      <c r="B2" s="567">
        <f>'1. key ratios '!B2</f>
        <v>44377</v>
      </c>
      <c r="C2" s="378"/>
    </row>
    <row r="4" spans="1:9" ht="13.5" thickBot="1">
      <c r="A4" s="2" t="s">
        <v>253</v>
      </c>
      <c r="B4" s="140" t="s">
        <v>376</v>
      </c>
    </row>
    <row r="5" spans="1:9">
      <c r="A5" s="141"/>
      <c r="B5" s="152"/>
      <c r="C5" s="256" t="s">
        <v>0</v>
      </c>
      <c r="D5" s="256" t="s">
        <v>1</v>
      </c>
      <c r="E5" s="256" t="s">
        <v>2</v>
      </c>
      <c r="F5" s="256" t="s">
        <v>3</v>
      </c>
      <c r="G5" s="257" t="s">
        <v>4</v>
      </c>
      <c r="H5" s="258" t="s">
        <v>5</v>
      </c>
      <c r="I5" s="153"/>
    </row>
    <row r="6" spans="1:9" s="153" customFormat="1" ht="12.75" customHeight="1">
      <c r="A6" s="154"/>
      <c r="B6" s="648" t="s">
        <v>252</v>
      </c>
      <c r="C6" s="634" t="s">
        <v>368</v>
      </c>
      <c r="D6" s="650" t="s">
        <v>367</v>
      </c>
      <c r="E6" s="651"/>
      <c r="F6" s="634" t="s">
        <v>372</v>
      </c>
      <c r="G6" s="634" t="s">
        <v>373</v>
      </c>
      <c r="H6" s="646" t="s">
        <v>371</v>
      </c>
    </row>
    <row r="7" spans="1:9" ht="38.25">
      <c r="A7" s="156"/>
      <c r="B7" s="649"/>
      <c r="C7" s="635"/>
      <c r="D7" s="259" t="s">
        <v>370</v>
      </c>
      <c r="E7" s="259" t="s">
        <v>369</v>
      </c>
      <c r="F7" s="635"/>
      <c r="G7" s="635"/>
      <c r="H7" s="647"/>
      <c r="I7" s="153"/>
    </row>
    <row r="8" spans="1:9">
      <c r="A8" s="154">
        <v>1</v>
      </c>
      <c r="B8" s="1" t="s">
        <v>96</v>
      </c>
      <c r="C8" s="558">
        <v>243666908</v>
      </c>
      <c r="D8" s="558"/>
      <c r="E8" s="558"/>
      <c r="F8" s="558">
        <v>203015987</v>
      </c>
      <c r="G8" s="559">
        <v>203015987</v>
      </c>
      <c r="H8" s="566">
        <v>0.83317012008869096</v>
      </c>
    </row>
    <row r="9" spans="1:9" ht="15" customHeight="1">
      <c r="A9" s="154">
        <v>2</v>
      </c>
      <c r="B9" s="1" t="s">
        <v>97</v>
      </c>
      <c r="C9" s="558">
        <v>0</v>
      </c>
      <c r="D9" s="558"/>
      <c r="E9" s="558"/>
      <c r="F9" s="558">
        <v>0</v>
      </c>
      <c r="G9" s="559">
        <v>0</v>
      </c>
      <c r="H9" s="566">
        <v>0</v>
      </c>
    </row>
    <row r="10" spans="1:9">
      <c r="A10" s="154">
        <v>3</v>
      </c>
      <c r="B10" s="1" t="s">
        <v>270</v>
      </c>
      <c r="C10" s="558">
        <v>0</v>
      </c>
      <c r="D10" s="558"/>
      <c r="E10" s="558"/>
      <c r="F10" s="558">
        <v>0</v>
      </c>
      <c r="G10" s="559">
        <v>0</v>
      </c>
      <c r="H10" s="566">
        <v>0</v>
      </c>
    </row>
    <row r="11" spans="1:9">
      <c r="A11" s="154">
        <v>4</v>
      </c>
      <c r="B11" s="1" t="s">
        <v>98</v>
      </c>
      <c r="C11" s="558">
        <v>0</v>
      </c>
      <c r="D11" s="558"/>
      <c r="E11" s="558"/>
      <c r="F11" s="558">
        <v>0</v>
      </c>
      <c r="G11" s="559">
        <v>0</v>
      </c>
      <c r="H11" s="566">
        <v>0</v>
      </c>
    </row>
    <row r="12" spans="1:9">
      <c r="A12" s="154">
        <v>5</v>
      </c>
      <c r="B12" s="1" t="s">
        <v>99</v>
      </c>
      <c r="C12" s="558">
        <v>0</v>
      </c>
      <c r="D12" s="558"/>
      <c r="E12" s="558"/>
      <c r="F12" s="558">
        <v>0</v>
      </c>
      <c r="G12" s="559">
        <v>0</v>
      </c>
      <c r="H12" s="566">
        <v>0</v>
      </c>
    </row>
    <row r="13" spans="1:9">
      <c r="A13" s="154">
        <v>6</v>
      </c>
      <c r="B13" s="1" t="s">
        <v>100</v>
      </c>
      <c r="C13" s="558">
        <v>118731738</v>
      </c>
      <c r="D13" s="558"/>
      <c r="E13" s="558"/>
      <c r="F13" s="558">
        <v>31452913.769000001</v>
      </c>
      <c r="G13" s="559">
        <v>31452913.769000001</v>
      </c>
      <c r="H13" s="566">
        <v>0.26490738111658063</v>
      </c>
    </row>
    <row r="14" spans="1:9">
      <c r="A14" s="154">
        <v>7</v>
      </c>
      <c r="B14" s="1" t="s">
        <v>101</v>
      </c>
      <c r="C14" s="558">
        <v>706340693.55763626</v>
      </c>
      <c r="D14" s="558">
        <v>53060362.588278949</v>
      </c>
      <c r="E14" s="558">
        <v>28864063.472573973</v>
      </c>
      <c r="F14" s="558">
        <v>761555682.7423377</v>
      </c>
      <c r="G14" s="559">
        <v>734069642.59852886</v>
      </c>
      <c r="H14" s="566">
        <v>0.99845605673681082</v>
      </c>
    </row>
    <row r="15" spans="1:9">
      <c r="A15" s="154">
        <v>8</v>
      </c>
      <c r="B15" s="1" t="s">
        <v>102</v>
      </c>
      <c r="C15" s="558">
        <v>0</v>
      </c>
      <c r="D15" s="558"/>
      <c r="E15" s="558">
        <v>0</v>
      </c>
      <c r="F15" s="558">
        <v>0</v>
      </c>
      <c r="G15" s="559">
        <v>0</v>
      </c>
      <c r="H15" s="566">
        <v>0</v>
      </c>
    </row>
    <row r="16" spans="1:9">
      <c r="A16" s="154">
        <v>9</v>
      </c>
      <c r="B16" s="1" t="s">
        <v>103</v>
      </c>
      <c r="C16" s="558">
        <v>0</v>
      </c>
      <c r="D16" s="558"/>
      <c r="E16" s="558">
        <v>0</v>
      </c>
      <c r="F16" s="558">
        <v>0</v>
      </c>
      <c r="G16" s="559">
        <v>0</v>
      </c>
      <c r="H16" s="566">
        <v>0</v>
      </c>
    </row>
    <row r="17" spans="1:8">
      <c r="A17" s="154">
        <v>10</v>
      </c>
      <c r="B17" s="1" t="s">
        <v>104</v>
      </c>
      <c r="C17" s="558">
        <v>169965450.32387975</v>
      </c>
      <c r="D17" s="558">
        <v>529519.40999996662</v>
      </c>
      <c r="E17" s="558">
        <v>264759.70499998331</v>
      </c>
      <c r="F17" s="558">
        <v>170230210.02887973</v>
      </c>
      <c r="G17" s="559">
        <v>170230210.02887973</v>
      </c>
      <c r="H17" s="566">
        <v>1</v>
      </c>
    </row>
    <row r="18" spans="1:8">
      <c r="A18" s="154">
        <v>11</v>
      </c>
      <c r="B18" s="1" t="s">
        <v>105</v>
      </c>
      <c r="C18" s="558">
        <v>0</v>
      </c>
      <c r="D18" s="558"/>
      <c r="E18" s="558">
        <v>0</v>
      </c>
      <c r="F18" s="558">
        <v>0</v>
      </c>
      <c r="G18" s="559">
        <v>0</v>
      </c>
      <c r="H18" s="566">
        <v>0</v>
      </c>
    </row>
    <row r="19" spans="1:8">
      <c r="A19" s="154">
        <v>12</v>
      </c>
      <c r="B19" s="1" t="s">
        <v>106</v>
      </c>
      <c r="C19" s="558">
        <v>0</v>
      </c>
      <c r="D19" s="558"/>
      <c r="E19" s="558">
        <v>0</v>
      </c>
      <c r="F19" s="558">
        <v>0</v>
      </c>
      <c r="G19" s="559">
        <v>0</v>
      </c>
      <c r="H19" s="566">
        <v>0</v>
      </c>
    </row>
    <row r="20" spans="1:8">
      <c r="A20" s="154">
        <v>13</v>
      </c>
      <c r="B20" s="1" t="s">
        <v>247</v>
      </c>
      <c r="C20" s="558">
        <v>0</v>
      </c>
      <c r="D20" s="558"/>
      <c r="E20" s="558">
        <v>0</v>
      </c>
      <c r="F20" s="558">
        <v>0</v>
      </c>
      <c r="G20" s="559">
        <v>0</v>
      </c>
      <c r="H20" s="566">
        <v>0</v>
      </c>
    </row>
    <row r="21" spans="1:8">
      <c r="A21" s="154">
        <v>14</v>
      </c>
      <c r="B21" s="1" t="s">
        <v>108</v>
      </c>
      <c r="C21" s="558">
        <v>107761879.41780698</v>
      </c>
      <c r="D21" s="558">
        <v>2248535.0593999941</v>
      </c>
      <c r="E21" s="558">
        <v>1124267.529699997</v>
      </c>
      <c r="F21" s="558">
        <v>94742280.767506987</v>
      </c>
      <c r="G21" s="559">
        <v>93975401.807692319</v>
      </c>
      <c r="H21" s="566">
        <v>0.86306113718026045</v>
      </c>
    </row>
    <row r="22" spans="1:8" ht="13.5" thickBot="1">
      <c r="A22" s="157"/>
      <c r="B22" s="158" t="s">
        <v>109</v>
      </c>
      <c r="C22" s="260">
        <f>SUM(C8:C21)</f>
        <v>1346466669.2993231</v>
      </c>
      <c r="D22" s="260">
        <f>SUM(D8:D21)</f>
        <v>55838417.057678908</v>
      </c>
      <c r="E22" s="260">
        <f>SUM(E8:E21)</f>
        <v>30253090.707273953</v>
      </c>
      <c r="F22" s="260">
        <f>SUM(F8:F21)</f>
        <v>1260997074.3077245</v>
      </c>
      <c r="G22" s="260">
        <f>SUM(G8:G21)</f>
        <v>1232744155.2041008</v>
      </c>
      <c r="H22" s="261">
        <f>G22/(C22+E22)</f>
        <v>0.89542126946604861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229" bestFit="1" customWidth="1"/>
    <col min="2" max="2" width="104.28515625" style="229" customWidth="1"/>
    <col min="3" max="3" width="12.7109375" style="229" customWidth="1"/>
    <col min="4" max="5" width="13.5703125" style="229" bestFit="1" customWidth="1"/>
    <col min="6" max="11" width="12.7109375" style="229" customWidth="1"/>
    <col min="12" max="16384" width="9.28515625" style="229"/>
  </cols>
  <sheetData>
    <row r="1" spans="1:11">
      <c r="A1" s="229" t="s">
        <v>30</v>
      </c>
      <c r="B1" s="3" t="str">
        <f>'Info '!C2</f>
        <v>JSC CARTU BANK</v>
      </c>
    </row>
    <row r="2" spans="1:11">
      <c r="A2" s="229" t="s">
        <v>31</v>
      </c>
      <c r="B2" s="378">
        <f>'1. key ratios '!B2</f>
        <v>44377</v>
      </c>
    </row>
    <row r="4" spans="1:11" ht="13.5" thickBot="1">
      <c r="A4" s="229" t="s">
        <v>249</v>
      </c>
      <c r="B4" s="295" t="s">
        <v>377</v>
      </c>
    </row>
    <row r="5" spans="1:11" ht="30" customHeight="1">
      <c r="A5" s="652"/>
      <c r="B5" s="653"/>
      <c r="C5" s="654" t="s">
        <v>429</v>
      </c>
      <c r="D5" s="654"/>
      <c r="E5" s="654"/>
      <c r="F5" s="654" t="s">
        <v>430</v>
      </c>
      <c r="G5" s="654"/>
      <c r="H5" s="654"/>
      <c r="I5" s="654" t="s">
        <v>431</v>
      </c>
      <c r="J5" s="654"/>
      <c r="K5" s="655"/>
    </row>
    <row r="6" spans="1:11">
      <c r="A6" s="270"/>
      <c r="B6" s="271"/>
      <c r="C6" s="21" t="s">
        <v>69</v>
      </c>
      <c r="D6" s="21" t="s">
        <v>70</v>
      </c>
      <c r="E6" s="21" t="s">
        <v>71</v>
      </c>
      <c r="F6" s="21" t="s">
        <v>69</v>
      </c>
      <c r="G6" s="21" t="s">
        <v>70</v>
      </c>
      <c r="H6" s="21" t="s">
        <v>71</v>
      </c>
      <c r="I6" s="21" t="s">
        <v>69</v>
      </c>
      <c r="J6" s="21" t="s">
        <v>70</v>
      </c>
      <c r="K6" s="21" t="s">
        <v>71</v>
      </c>
    </row>
    <row r="7" spans="1:11">
      <c r="A7" s="272" t="s">
        <v>380</v>
      </c>
      <c r="B7" s="273"/>
      <c r="C7" s="273"/>
      <c r="D7" s="273"/>
      <c r="E7" s="273"/>
      <c r="F7" s="273"/>
      <c r="G7" s="273"/>
      <c r="H7" s="273"/>
      <c r="I7" s="273"/>
      <c r="J7" s="273"/>
      <c r="K7" s="274"/>
    </row>
    <row r="8" spans="1:11">
      <c r="A8" s="275">
        <v>1</v>
      </c>
      <c r="B8" s="276" t="s">
        <v>378</v>
      </c>
      <c r="C8" s="470"/>
      <c r="D8" s="470"/>
      <c r="E8" s="470"/>
      <c r="F8" s="568">
        <v>62402935.633736245</v>
      </c>
      <c r="G8" s="569">
        <v>334180744.19167739</v>
      </c>
      <c r="H8" s="569">
        <v>396583679.82541364</v>
      </c>
      <c r="I8" s="569">
        <v>53403323.837032944</v>
      </c>
      <c r="J8" s="569">
        <v>237405348.31684217</v>
      </c>
      <c r="K8" s="570">
        <v>290808672.15387529</v>
      </c>
    </row>
    <row r="9" spans="1:11">
      <c r="A9" s="272" t="s">
        <v>381</v>
      </c>
      <c r="B9" s="273"/>
      <c r="C9" s="571"/>
      <c r="D9" s="571"/>
      <c r="E9" s="571"/>
      <c r="F9" s="571"/>
      <c r="G9" s="571"/>
      <c r="H9" s="571"/>
      <c r="I9" s="571"/>
      <c r="J9" s="571"/>
      <c r="K9" s="274"/>
    </row>
    <row r="10" spans="1:11">
      <c r="A10" s="277">
        <v>2</v>
      </c>
      <c r="B10" s="278" t="s">
        <v>389</v>
      </c>
      <c r="C10" s="568">
        <v>17266251.484105483</v>
      </c>
      <c r="D10" s="569">
        <v>263262979.88602301</v>
      </c>
      <c r="E10" s="569">
        <v>280529231.37012863</v>
      </c>
      <c r="F10" s="568">
        <v>3092157.3514716462</v>
      </c>
      <c r="G10" s="569">
        <v>31180854.711449858</v>
      </c>
      <c r="H10" s="569">
        <v>34273012.062921517</v>
      </c>
      <c r="I10" s="568">
        <v>668155.91164703213</v>
      </c>
      <c r="J10" s="569">
        <v>4032346.1318398258</v>
      </c>
      <c r="K10" s="570">
        <v>4700502.0434868559</v>
      </c>
    </row>
    <row r="11" spans="1:11">
      <c r="A11" s="277">
        <v>3</v>
      </c>
      <c r="B11" s="278" t="s">
        <v>383</v>
      </c>
      <c r="C11" s="568">
        <v>108288450.12729672</v>
      </c>
      <c r="D11" s="569">
        <v>788557425.67765188</v>
      </c>
      <c r="E11" s="569">
        <v>896845875.80494845</v>
      </c>
      <c r="F11" s="568">
        <v>24268434.066703305</v>
      </c>
      <c r="G11" s="569">
        <v>142094379.26112175</v>
      </c>
      <c r="H11" s="569">
        <v>166362813.32782507</v>
      </c>
      <c r="I11" s="568">
        <v>20320839.02412637</v>
      </c>
      <c r="J11" s="569">
        <v>70275942.316005215</v>
      </c>
      <c r="K11" s="570">
        <v>90596781.340131596</v>
      </c>
    </row>
    <row r="12" spans="1:11">
      <c r="A12" s="277">
        <v>4</v>
      </c>
      <c r="B12" s="278" t="s">
        <v>384</v>
      </c>
      <c r="C12" s="568">
        <v>0</v>
      </c>
      <c r="D12" s="569">
        <v>0</v>
      </c>
      <c r="E12" s="569">
        <v>0</v>
      </c>
      <c r="F12" s="568">
        <v>0</v>
      </c>
      <c r="G12" s="569">
        <v>0</v>
      </c>
      <c r="H12" s="569">
        <v>0</v>
      </c>
      <c r="I12" s="568">
        <v>0</v>
      </c>
      <c r="J12" s="569">
        <v>0</v>
      </c>
      <c r="K12" s="570">
        <v>0</v>
      </c>
    </row>
    <row r="13" spans="1:11">
      <c r="A13" s="277">
        <v>5</v>
      </c>
      <c r="B13" s="278" t="s">
        <v>392</v>
      </c>
      <c r="C13" s="568">
        <v>37559397.660096928</v>
      </c>
      <c r="D13" s="569">
        <v>24571107.307724629</v>
      </c>
      <c r="E13" s="569">
        <v>62130504.967821583</v>
      </c>
      <c r="F13" s="568">
        <v>5428103.2791440105</v>
      </c>
      <c r="G13" s="569">
        <v>6190497.1241965387</v>
      </c>
      <c r="H13" s="569">
        <v>11618600.403340556</v>
      </c>
      <c r="I13" s="568">
        <v>2198762.5725921099</v>
      </c>
      <c r="J13" s="569">
        <v>2056052.0581501334</v>
      </c>
      <c r="K13" s="570">
        <v>4254814.6307422463</v>
      </c>
    </row>
    <row r="14" spans="1:11">
      <c r="A14" s="277">
        <v>6</v>
      </c>
      <c r="B14" s="278" t="s">
        <v>424</v>
      </c>
      <c r="C14" s="568"/>
      <c r="D14" s="569"/>
      <c r="E14" s="569"/>
      <c r="F14" s="568"/>
      <c r="G14" s="569"/>
      <c r="H14" s="569"/>
      <c r="I14" s="568"/>
      <c r="J14" s="569"/>
      <c r="K14" s="570"/>
    </row>
    <row r="15" spans="1:11">
      <c r="A15" s="277">
        <v>7</v>
      </c>
      <c r="B15" s="278" t="s">
        <v>425</v>
      </c>
      <c r="C15" s="568">
        <v>13221389.137362633</v>
      </c>
      <c r="D15" s="569">
        <v>44074270.465714268</v>
      </c>
      <c r="E15" s="569">
        <v>57295659.603076927</v>
      </c>
      <c r="F15" s="568">
        <v>4662953.2334710965</v>
      </c>
      <c r="G15" s="569">
        <v>10056701.780067928</v>
      </c>
      <c r="H15" s="569">
        <v>14719655.013539029</v>
      </c>
      <c r="I15" s="568">
        <v>4662953.2334710965</v>
      </c>
      <c r="J15" s="569">
        <v>10056701.780067928</v>
      </c>
      <c r="K15" s="570">
        <v>14719655.013539029</v>
      </c>
    </row>
    <row r="16" spans="1:11">
      <c r="A16" s="277">
        <v>8</v>
      </c>
      <c r="B16" s="279" t="s">
        <v>385</v>
      </c>
      <c r="C16" s="572">
        <f>SUM(C10:C15)</f>
        <v>176335488.40886176</v>
      </c>
      <c r="D16" s="572">
        <f t="shared" ref="D16:K16" si="0">SUM(D10:D15)</f>
        <v>1120465783.3371139</v>
      </c>
      <c r="E16" s="572">
        <f t="shared" si="0"/>
        <v>1296801271.7459755</v>
      </c>
      <c r="F16" s="572">
        <f t="shared" si="0"/>
        <v>37451647.930790059</v>
      </c>
      <c r="G16" s="572">
        <f t="shared" si="0"/>
        <v>189522432.87683606</v>
      </c>
      <c r="H16" s="572">
        <f t="shared" si="0"/>
        <v>226974080.80762616</v>
      </c>
      <c r="I16" s="572">
        <f t="shared" si="0"/>
        <v>27850710.741836607</v>
      </c>
      <c r="J16" s="572">
        <f t="shared" si="0"/>
        <v>86421042.286063105</v>
      </c>
      <c r="K16" s="573">
        <f t="shared" si="0"/>
        <v>114271753.02789973</v>
      </c>
    </row>
    <row r="17" spans="1:11">
      <c r="A17" s="272" t="s">
        <v>382</v>
      </c>
      <c r="B17" s="273"/>
      <c r="C17" s="568"/>
      <c r="D17" s="569"/>
      <c r="E17" s="569"/>
      <c r="F17" s="568"/>
      <c r="G17" s="569"/>
      <c r="H17" s="569"/>
      <c r="I17" s="568"/>
      <c r="J17" s="569"/>
      <c r="K17" s="570"/>
    </row>
    <row r="18" spans="1:11">
      <c r="A18" s="277">
        <v>9</v>
      </c>
      <c r="B18" s="278" t="s">
        <v>388</v>
      </c>
      <c r="C18" s="568">
        <v>0</v>
      </c>
      <c r="D18" s="569">
        <v>0</v>
      </c>
      <c r="E18" s="569">
        <v>0</v>
      </c>
      <c r="F18" s="568">
        <v>0</v>
      </c>
      <c r="G18" s="569">
        <v>0</v>
      </c>
      <c r="H18" s="569">
        <v>0</v>
      </c>
      <c r="I18" s="568">
        <v>0</v>
      </c>
      <c r="J18" s="569">
        <v>0</v>
      </c>
      <c r="K18" s="570">
        <v>0</v>
      </c>
    </row>
    <row r="19" spans="1:11">
      <c r="A19" s="277">
        <v>10</v>
      </c>
      <c r="B19" s="278" t="s">
        <v>426</v>
      </c>
      <c r="C19" s="568">
        <v>211958792.80333579</v>
      </c>
      <c r="D19" s="569">
        <v>550750025.94811153</v>
      </c>
      <c r="E19" s="569">
        <v>762708818.75144756</v>
      </c>
      <c r="F19" s="568">
        <v>18791732.296983801</v>
      </c>
      <c r="G19" s="569">
        <v>17721465.302811999</v>
      </c>
      <c r="H19" s="569">
        <v>36513197.599795789</v>
      </c>
      <c r="I19" s="568">
        <v>27865130.603687108</v>
      </c>
      <c r="J19" s="569">
        <v>118219800.90226252</v>
      </c>
      <c r="K19" s="570">
        <v>146084931.50594971</v>
      </c>
    </row>
    <row r="20" spans="1:11">
      <c r="A20" s="277">
        <v>11</v>
      </c>
      <c r="B20" s="278" t="s">
        <v>387</v>
      </c>
      <c r="C20" s="568">
        <v>6943299.5990749113</v>
      </c>
      <c r="D20" s="569">
        <v>45696894.844785705</v>
      </c>
      <c r="E20" s="569">
        <v>52640194.443860643</v>
      </c>
      <c r="F20" s="568">
        <v>362936.64857142861</v>
      </c>
      <c r="G20" s="569">
        <v>6543558.7799670342</v>
      </c>
      <c r="H20" s="569">
        <v>6906495.4285384631</v>
      </c>
      <c r="I20" s="568">
        <v>362936.64857142861</v>
      </c>
      <c r="J20" s="569">
        <v>6543558.7799670342</v>
      </c>
      <c r="K20" s="570">
        <v>6906495.4285384631</v>
      </c>
    </row>
    <row r="21" spans="1:11" ht="13.5" thickBot="1">
      <c r="A21" s="280">
        <v>12</v>
      </c>
      <c r="B21" s="281" t="s">
        <v>386</v>
      </c>
      <c r="C21" s="574">
        <f>SUM(C18:C20)</f>
        <v>218902092.40241069</v>
      </c>
      <c r="D21" s="574">
        <f t="shared" ref="D21:K21" si="1">SUM(D18:D20)</f>
        <v>596446920.79289722</v>
      </c>
      <c r="E21" s="574">
        <f t="shared" si="1"/>
        <v>815349013.19530821</v>
      </c>
      <c r="F21" s="574">
        <f t="shared" si="1"/>
        <v>19154668.945555229</v>
      </c>
      <c r="G21" s="574">
        <f t="shared" si="1"/>
        <v>24265024.082779035</v>
      </c>
      <c r="H21" s="574">
        <f t="shared" si="1"/>
        <v>43419693.028334253</v>
      </c>
      <c r="I21" s="574">
        <f t="shared" si="1"/>
        <v>28228067.252258535</v>
      </c>
      <c r="J21" s="574">
        <f t="shared" si="1"/>
        <v>124763359.68222956</v>
      </c>
      <c r="K21" s="575">
        <f t="shared" si="1"/>
        <v>152991426.93448818</v>
      </c>
    </row>
    <row r="22" spans="1:11" ht="38.25" customHeight="1" thickBot="1">
      <c r="A22" s="282"/>
      <c r="B22" s="283"/>
      <c r="C22" s="283"/>
      <c r="D22" s="283"/>
      <c r="E22" s="283"/>
      <c r="F22" s="656" t="s">
        <v>428</v>
      </c>
      <c r="G22" s="654"/>
      <c r="H22" s="654"/>
      <c r="I22" s="656" t="s">
        <v>393</v>
      </c>
      <c r="J22" s="654"/>
      <c r="K22" s="655"/>
    </row>
    <row r="23" spans="1:11">
      <c r="A23" s="284">
        <v>13</v>
      </c>
      <c r="B23" s="285" t="s">
        <v>378</v>
      </c>
      <c r="C23" s="286"/>
      <c r="D23" s="286"/>
      <c r="E23" s="286"/>
      <c r="F23" s="576">
        <f>F8</f>
        <v>62402935.633736245</v>
      </c>
      <c r="G23" s="576">
        <f t="shared" ref="G23:K23" si="2">G8</f>
        <v>334180744.19167739</v>
      </c>
      <c r="H23" s="576">
        <f t="shared" si="2"/>
        <v>396583679.82541364</v>
      </c>
      <c r="I23" s="576">
        <f t="shared" si="2"/>
        <v>53403323.837032944</v>
      </c>
      <c r="J23" s="576">
        <f t="shared" si="2"/>
        <v>237405348.31684217</v>
      </c>
      <c r="K23" s="577">
        <f t="shared" si="2"/>
        <v>290808672.15387529</v>
      </c>
    </row>
    <row r="24" spans="1:11" ht="13.5" thickBot="1">
      <c r="A24" s="287">
        <v>14</v>
      </c>
      <c r="B24" s="288" t="s">
        <v>390</v>
      </c>
      <c r="C24" s="289"/>
      <c r="D24" s="290"/>
      <c r="E24" s="291"/>
      <c r="F24" s="578">
        <f>MAX(F16-F21,F16*0.25)</f>
        <v>18296978.985234831</v>
      </c>
      <c r="G24" s="578">
        <f t="shared" ref="G24:K24" si="3">MAX(G16-G21,G16*0.25)</f>
        <v>165257408.79405701</v>
      </c>
      <c r="H24" s="578">
        <f t="shared" si="3"/>
        <v>183554387.7792919</v>
      </c>
      <c r="I24" s="578">
        <f t="shared" si="3"/>
        <v>6962677.6854591519</v>
      </c>
      <c r="J24" s="578">
        <f t="shared" si="3"/>
        <v>21605260.571515776</v>
      </c>
      <c r="K24" s="579">
        <f t="shared" si="3"/>
        <v>28567938.256974932</v>
      </c>
    </row>
    <row r="25" spans="1:11" ht="13.5" thickBot="1">
      <c r="A25" s="292">
        <v>15</v>
      </c>
      <c r="B25" s="293" t="s">
        <v>391</v>
      </c>
      <c r="C25" s="294"/>
      <c r="D25" s="294"/>
      <c r="E25" s="294"/>
      <c r="F25" s="580">
        <f>F23/F24</f>
        <v>3.4105595073423722</v>
      </c>
      <c r="G25" s="580">
        <f t="shared" ref="G25:K25" si="4">G23/G24</f>
        <v>2.0221831301259954</v>
      </c>
      <c r="H25" s="580">
        <f t="shared" si="4"/>
        <v>2.1605785872156367</v>
      </c>
      <c r="I25" s="580">
        <f t="shared" si="4"/>
        <v>7.6699405386178343</v>
      </c>
      <c r="J25" s="580">
        <f t="shared" si="4"/>
        <v>10.988312199753597</v>
      </c>
      <c r="K25" s="581">
        <f t="shared" si="4"/>
        <v>10.179547069094973</v>
      </c>
    </row>
    <row r="27" spans="1:11" ht="25.5">
      <c r="B27" s="269"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 t="s">
        <v>30</v>
      </c>
      <c r="B1" s="3" t="str">
        <f>'Info '!C2</f>
        <v>JSC CARTU BANK</v>
      </c>
    </row>
    <row r="2" spans="1:14" ht="14.25" customHeight="1">
      <c r="A2" s="4" t="s">
        <v>31</v>
      </c>
      <c r="B2" s="378">
        <f>'1. key ratios '!B2</f>
        <v>44377</v>
      </c>
    </row>
    <row r="3" spans="1:14" ht="14.25" customHeight="1"/>
    <row r="4" spans="1:14" ht="13.5" thickBot="1">
      <c r="A4" s="4" t="s">
        <v>265</v>
      </c>
      <c r="B4" s="223" t="s">
        <v>28</v>
      </c>
    </row>
    <row r="5" spans="1:14" s="164" customFormat="1">
      <c r="A5" s="160"/>
      <c r="B5" s="161"/>
      <c r="C5" s="162" t="s">
        <v>0</v>
      </c>
      <c r="D5" s="162" t="s">
        <v>1</v>
      </c>
      <c r="E5" s="162" t="s">
        <v>2</v>
      </c>
      <c r="F5" s="162" t="s">
        <v>3</v>
      </c>
      <c r="G5" s="162" t="s">
        <v>4</v>
      </c>
      <c r="H5" s="162" t="s">
        <v>5</v>
      </c>
      <c r="I5" s="162" t="s">
        <v>8</v>
      </c>
      <c r="J5" s="162" t="s">
        <v>9</v>
      </c>
      <c r="K5" s="162" t="s">
        <v>10</v>
      </c>
      <c r="L5" s="162" t="s">
        <v>11</v>
      </c>
      <c r="M5" s="162" t="s">
        <v>12</v>
      </c>
      <c r="N5" s="163" t="s">
        <v>13</v>
      </c>
    </row>
    <row r="6" spans="1:14" ht="25.5">
      <c r="A6" s="165"/>
      <c r="B6" s="166"/>
      <c r="C6" s="167" t="s">
        <v>264</v>
      </c>
      <c r="D6" s="168" t="s">
        <v>263</v>
      </c>
      <c r="E6" s="169" t="s">
        <v>262</v>
      </c>
      <c r="F6" s="170">
        <v>0</v>
      </c>
      <c r="G6" s="170">
        <v>0.2</v>
      </c>
      <c r="H6" s="170">
        <v>0.35</v>
      </c>
      <c r="I6" s="170">
        <v>0.5</v>
      </c>
      <c r="J6" s="170">
        <v>0.75</v>
      </c>
      <c r="K6" s="170">
        <v>1</v>
      </c>
      <c r="L6" s="170">
        <v>1.5</v>
      </c>
      <c r="M6" s="170">
        <v>2.5</v>
      </c>
      <c r="N6" s="222" t="s">
        <v>276</v>
      </c>
    </row>
    <row r="7" spans="1:14" ht="15">
      <c r="A7" s="171">
        <v>1</v>
      </c>
      <c r="B7" s="172" t="s">
        <v>261</v>
      </c>
      <c r="C7" s="173">
        <f>SUM(C8:C13)</f>
        <v>30086400</v>
      </c>
      <c r="D7" s="166"/>
      <c r="E7" s="174">
        <f t="shared" ref="E7:M7" si="0">SUM(E8:E13)</f>
        <v>601728</v>
      </c>
      <c r="F7" s="175">
        <f>SUM(F8:F13)</f>
        <v>0</v>
      </c>
      <c r="G7" s="175">
        <f t="shared" si="0"/>
        <v>0</v>
      </c>
      <c r="H7" s="175">
        <f t="shared" si="0"/>
        <v>0</v>
      </c>
      <c r="I7" s="175">
        <f t="shared" si="0"/>
        <v>0</v>
      </c>
      <c r="J7" s="175">
        <f t="shared" si="0"/>
        <v>0</v>
      </c>
      <c r="K7" s="175">
        <f t="shared" si="0"/>
        <v>601728</v>
      </c>
      <c r="L7" s="175">
        <f t="shared" si="0"/>
        <v>0</v>
      </c>
      <c r="M7" s="175">
        <f t="shared" si="0"/>
        <v>0</v>
      </c>
      <c r="N7" s="176">
        <f>SUM(N8:N13)</f>
        <v>601728</v>
      </c>
    </row>
    <row r="8" spans="1:14" ht="14.25">
      <c r="A8" s="171">
        <v>1.1000000000000001</v>
      </c>
      <c r="B8" s="177" t="s">
        <v>259</v>
      </c>
      <c r="C8" s="175">
        <v>30086400</v>
      </c>
      <c r="D8" s="178">
        <v>0.02</v>
      </c>
      <c r="E8" s="174">
        <f>C8*D8</f>
        <v>601728</v>
      </c>
      <c r="F8" s="175"/>
      <c r="G8" s="175"/>
      <c r="H8" s="175"/>
      <c r="I8" s="175"/>
      <c r="J8" s="175"/>
      <c r="K8" s="175">
        <v>601728</v>
      </c>
      <c r="L8" s="175"/>
      <c r="M8" s="175"/>
      <c r="N8" s="176">
        <f>SUMPRODUCT($F$6:$M$6,F8:M8)</f>
        <v>601728</v>
      </c>
    </row>
    <row r="9" spans="1:14" ht="14.25">
      <c r="A9" s="171">
        <v>1.2</v>
      </c>
      <c r="B9" s="177" t="s">
        <v>258</v>
      </c>
      <c r="C9" s="175">
        <v>0</v>
      </c>
      <c r="D9" s="178">
        <v>0.05</v>
      </c>
      <c r="E9" s="174">
        <f>C9*D9</f>
        <v>0</v>
      </c>
      <c r="F9" s="175"/>
      <c r="G9" s="175"/>
      <c r="H9" s="175"/>
      <c r="I9" s="175"/>
      <c r="J9" s="175"/>
      <c r="K9" s="175"/>
      <c r="L9" s="175"/>
      <c r="M9" s="175"/>
      <c r="N9" s="176">
        <f t="shared" ref="N9:N12" si="1">SUMPRODUCT($F$6:$M$6,F9:M9)</f>
        <v>0</v>
      </c>
    </row>
    <row r="10" spans="1:14" ht="14.25">
      <c r="A10" s="171">
        <v>1.3</v>
      </c>
      <c r="B10" s="177" t="s">
        <v>257</v>
      </c>
      <c r="C10" s="175">
        <v>0</v>
      </c>
      <c r="D10" s="178">
        <v>0.08</v>
      </c>
      <c r="E10" s="174">
        <f>C10*D10</f>
        <v>0</v>
      </c>
      <c r="F10" s="175"/>
      <c r="G10" s="175"/>
      <c r="H10" s="175"/>
      <c r="I10" s="175"/>
      <c r="J10" s="175"/>
      <c r="K10" s="175"/>
      <c r="L10" s="175"/>
      <c r="M10" s="175"/>
      <c r="N10" s="176">
        <f>SUMPRODUCT($F$6:$M$6,F10:M10)</f>
        <v>0</v>
      </c>
    </row>
    <row r="11" spans="1:14" ht="14.25">
      <c r="A11" s="171">
        <v>1.4</v>
      </c>
      <c r="B11" s="177" t="s">
        <v>256</v>
      </c>
      <c r="C11" s="175">
        <v>0</v>
      </c>
      <c r="D11" s="178">
        <v>0.11</v>
      </c>
      <c r="E11" s="174">
        <f>C11*D11</f>
        <v>0</v>
      </c>
      <c r="F11" s="175"/>
      <c r="G11" s="175"/>
      <c r="H11" s="175"/>
      <c r="I11" s="175"/>
      <c r="J11" s="175"/>
      <c r="K11" s="175"/>
      <c r="L11" s="175"/>
      <c r="M11" s="175"/>
      <c r="N11" s="176">
        <f t="shared" si="1"/>
        <v>0</v>
      </c>
    </row>
    <row r="12" spans="1:14" ht="14.25">
      <c r="A12" s="171">
        <v>1.5</v>
      </c>
      <c r="B12" s="177" t="s">
        <v>255</v>
      </c>
      <c r="C12" s="175">
        <v>0</v>
      </c>
      <c r="D12" s="178">
        <v>0.14000000000000001</v>
      </c>
      <c r="E12" s="174">
        <f>C12*D12</f>
        <v>0</v>
      </c>
      <c r="F12" s="175"/>
      <c r="G12" s="175"/>
      <c r="H12" s="175"/>
      <c r="I12" s="175"/>
      <c r="J12" s="175"/>
      <c r="K12" s="175"/>
      <c r="L12" s="175"/>
      <c r="M12" s="175"/>
      <c r="N12" s="176">
        <f t="shared" si="1"/>
        <v>0</v>
      </c>
    </row>
    <row r="13" spans="1:14" ht="14.25">
      <c r="A13" s="171">
        <v>1.6</v>
      </c>
      <c r="B13" s="179" t="s">
        <v>254</v>
      </c>
      <c r="C13" s="175">
        <v>0</v>
      </c>
      <c r="D13" s="180"/>
      <c r="E13" s="175"/>
      <c r="F13" s="175"/>
      <c r="G13" s="175"/>
      <c r="H13" s="175"/>
      <c r="I13" s="175"/>
      <c r="J13" s="175"/>
      <c r="K13" s="175"/>
      <c r="L13" s="175"/>
      <c r="M13" s="175"/>
      <c r="N13" s="176">
        <f>SUMPRODUCT($F$6:$M$6,F13:M13)</f>
        <v>0</v>
      </c>
    </row>
    <row r="14" spans="1:14" ht="15">
      <c r="A14" s="171">
        <v>2</v>
      </c>
      <c r="B14" s="181" t="s">
        <v>260</v>
      </c>
      <c r="C14" s="173">
        <f>SUM(C15:C20)</f>
        <v>0</v>
      </c>
      <c r="D14" s="166"/>
      <c r="E14" s="174">
        <f t="shared" ref="E14:M14" si="2">SUM(E15:E20)</f>
        <v>0</v>
      </c>
      <c r="F14" s="175">
        <f t="shared" si="2"/>
        <v>0</v>
      </c>
      <c r="G14" s="175">
        <f t="shared" si="2"/>
        <v>0</v>
      </c>
      <c r="H14" s="175">
        <f t="shared" si="2"/>
        <v>0</v>
      </c>
      <c r="I14" s="175">
        <f t="shared" si="2"/>
        <v>0</v>
      </c>
      <c r="J14" s="175">
        <f t="shared" si="2"/>
        <v>0</v>
      </c>
      <c r="K14" s="175">
        <f t="shared" si="2"/>
        <v>0</v>
      </c>
      <c r="L14" s="175">
        <f t="shared" si="2"/>
        <v>0</v>
      </c>
      <c r="M14" s="175">
        <f t="shared" si="2"/>
        <v>0</v>
      </c>
      <c r="N14" s="176">
        <f>SUM(N15:N20)</f>
        <v>0</v>
      </c>
    </row>
    <row r="15" spans="1:14" ht="14.25">
      <c r="A15" s="171">
        <v>2.1</v>
      </c>
      <c r="B15" s="179" t="s">
        <v>259</v>
      </c>
      <c r="C15" s="175"/>
      <c r="D15" s="178">
        <v>5.0000000000000001E-3</v>
      </c>
      <c r="E15" s="174">
        <f>C15*D15</f>
        <v>0</v>
      </c>
      <c r="F15" s="175"/>
      <c r="G15" s="175"/>
      <c r="H15" s="175"/>
      <c r="I15" s="175"/>
      <c r="J15" s="175"/>
      <c r="K15" s="175"/>
      <c r="L15" s="175"/>
      <c r="M15" s="175"/>
      <c r="N15" s="176">
        <f>SUMPRODUCT($F$6:$M$6,F15:M15)</f>
        <v>0</v>
      </c>
    </row>
    <row r="16" spans="1:14" ht="14.25">
      <c r="A16" s="171">
        <v>2.2000000000000002</v>
      </c>
      <c r="B16" s="179" t="s">
        <v>258</v>
      </c>
      <c r="C16" s="175"/>
      <c r="D16" s="178">
        <v>0.01</v>
      </c>
      <c r="E16" s="174">
        <f>C16*D16</f>
        <v>0</v>
      </c>
      <c r="F16" s="175"/>
      <c r="G16" s="175"/>
      <c r="H16" s="175"/>
      <c r="I16" s="175"/>
      <c r="J16" s="175"/>
      <c r="K16" s="175"/>
      <c r="L16" s="175"/>
      <c r="M16" s="175"/>
      <c r="N16" s="176">
        <f t="shared" ref="N16:N20" si="3">SUMPRODUCT($F$6:$M$6,F16:M16)</f>
        <v>0</v>
      </c>
    </row>
    <row r="17" spans="1:14" ht="14.25">
      <c r="A17" s="171">
        <v>2.2999999999999998</v>
      </c>
      <c r="B17" s="179" t="s">
        <v>257</v>
      </c>
      <c r="C17" s="175"/>
      <c r="D17" s="178">
        <v>0.02</v>
      </c>
      <c r="E17" s="174">
        <f>C17*D17</f>
        <v>0</v>
      </c>
      <c r="F17" s="175"/>
      <c r="G17" s="175"/>
      <c r="H17" s="175"/>
      <c r="I17" s="175"/>
      <c r="J17" s="175"/>
      <c r="K17" s="175"/>
      <c r="L17" s="175"/>
      <c r="M17" s="175"/>
      <c r="N17" s="176">
        <f t="shared" si="3"/>
        <v>0</v>
      </c>
    </row>
    <row r="18" spans="1:14" ht="14.25">
      <c r="A18" s="171">
        <v>2.4</v>
      </c>
      <c r="B18" s="179" t="s">
        <v>256</v>
      </c>
      <c r="C18" s="175"/>
      <c r="D18" s="178">
        <v>0.03</v>
      </c>
      <c r="E18" s="174">
        <f>C18*D18</f>
        <v>0</v>
      </c>
      <c r="F18" s="175"/>
      <c r="G18" s="175"/>
      <c r="H18" s="175"/>
      <c r="I18" s="175"/>
      <c r="J18" s="175"/>
      <c r="K18" s="175"/>
      <c r="L18" s="175"/>
      <c r="M18" s="175"/>
      <c r="N18" s="176">
        <f t="shared" si="3"/>
        <v>0</v>
      </c>
    </row>
    <row r="19" spans="1:14" ht="14.25">
      <c r="A19" s="171">
        <v>2.5</v>
      </c>
      <c r="B19" s="179" t="s">
        <v>255</v>
      </c>
      <c r="C19" s="175"/>
      <c r="D19" s="178">
        <v>0.04</v>
      </c>
      <c r="E19" s="174">
        <f>C19*D19</f>
        <v>0</v>
      </c>
      <c r="F19" s="175"/>
      <c r="G19" s="175"/>
      <c r="H19" s="175"/>
      <c r="I19" s="175"/>
      <c r="J19" s="175"/>
      <c r="K19" s="175"/>
      <c r="L19" s="175"/>
      <c r="M19" s="175"/>
      <c r="N19" s="176">
        <f t="shared" si="3"/>
        <v>0</v>
      </c>
    </row>
    <row r="20" spans="1:14" ht="14.25">
      <c r="A20" s="171">
        <v>2.6</v>
      </c>
      <c r="B20" s="179" t="s">
        <v>254</v>
      </c>
      <c r="C20" s="175"/>
      <c r="D20" s="180"/>
      <c r="E20" s="182"/>
      <c r="F20" s="175"/>
      <c r="G20" s="175"/>
      <c r="H20" s="175"/>
      <c r="I20" s="175"/>
      <c r="J20" s="175"/>
      <c r="K20" s="175"/>
      <c r="L20" s="175"/>
      <c r="M20" s="175"/>
      <c r="N20" s="176">
        <f t="shared" si="3"/>
        <v>0</v>
      </c>
    </row>
    <row r="21" spans="1:14" ht="15.75" thickBot="1">
      <c r="A21" s="183"/>
      <c r="B21" s="184" t="s">
        <v>109</v>
      </c>
      <c r="C21" s="159">
        <f>C14+C7</f>
        <v>30086400</v>
      </c>
      <c r="D21" s="185"/>
      <c r="E21" s="186">
        <f>E14+E7</f>
        <v>601728</v>
      </c>
      <c r="F21" s="187">
        <f>F7+F14</f>
        <v>0</v>
      </c>
      <c r="G21" s="187">
        <f t="shared" ref="G21:L21" si="4">G7+G14</f>
        <v>0</v>
      </c>
      <c r="H21" s="187">
        <f t="shared" si="4"/>
        <v>0</v>
      </c>
      <c r="I21" s="187">
        <f t="shared" si="4"/>
        <v>0</v>
      </c>
      <c r="J21" s="187">
        <f t="shared" si="4"/>
        <v>0</v>
      </c>
      <c r="K21" s="187">
        <f t="shared" si="4"/>
        <v>601728</v>
      </c>
      <c r="L21" s="187">
        <f t="shared" si="4"/>
        <v>0</v>
      </c>
      <c r="M21" s="187">
        <f>M7+M14</f>
        <v>0</v>
      </c>
      <c r="N21" s="188">
        <f>N14+N7</f>
        <v>601728</v>
      </c>
    </row>
    <row r="22" spans="1:14">
      <c r="E22" s="189"/>
      <c r="F22" s="189"/>
      <c r="G22" s="189"/>
      <c r="H22" s="189"/>
      <c r="I22" s="189"/>
      <c r="J22" s="189"/>
      <c r="K22" s="189"/>
      <c r="L22" s="189"/>
      <c r="M22" s="18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heetViews>
  <sheetFormatPr defaultRowHeight="15"/>
  <cols>
    <col min="1" max="1" width="11.42578125" customWidth="1"/>
    <col min="2" max="2" width="76.7109375" style="325" customWidth="1"/>
    <col min="3" max="3" width="22.7109375" customWidth="1"/>
  </cols>
  <sheetData>
    <row r="1" spans="1:3">
      <c r="A1" s="2" t="s">
        <v>30</v>
      </c>
      <c r="B1" s="3" t="str">
        <f>'Info '!C2</f>
        <v>JSC CARTU BANK</v>
      </c>
    </row>
    <row r="2" spans="1:3">
      <c r="A2" s="2" t="s">
        <v>31</v>
      </c>
      <c r="B2" s="378">
        <f>'1. key ratios '!B2</f>
        <v>44377</v>
      </c>
    </row>
    <row r="3" spans="1:3">
      <c r="A3" s="4"/>
      <c r="B3"/>
    </row>
    <row r="4" spans="1:3">
      <c r="A4" s="4" t="s">
        <v>432</v>
      </c>
      <c r="B4" t="s">
        <v>433</v>
      </c>
    </row>
    <row r="5" spans="1:3">
      <c r="A5" s="326" t="s">
        <v>434</v>
      </c>
      <c r="B5" s="327"/>
      <c r="C5" s="328"/>
    </row>
    <row r="6" spans="1:3" ht="24">
      <c r="A6" s="329">
        <v>1</v>
      </c>
      <c r="B6" s="330" t="s">
        <v>485</v>
      </c>
      <c r="C6" s="582">
        <v>1353050137.3194315</v>
      </c>
    </row>
    <row r="7" spans="1:3">
      <c r="A7" s="329">
        <v>2</v>
      </c>
      <c r="B7" s="330" t="s">
        <v>435</v>
      </c>
      <c r="C7" s="582">
        <v>-6968150.3499999996</v>
      </c>
    </row>
    <row r="8" spans="1:3" ht="24">
      <c r="A8" s="332">
        <v>3</v>
      </c>
      <c r="B8" s="333" t="s">
        <v>436</v>
      </c>
      <c r="C8" s="331">
        <f>C6+C7</f>
        <v>1346081986.9694316</v>
      </c>
    </row>
    <row r="9" spans="1:3">
      <c r="A9" s="326" t="s">
        <v>437</v>
      </c>
      <c r="B9" s="327"/>
      <c r="C9" s="334"/>
    </row>
    <row r="10" spans="1:3" ht="24">
      <c r="A10" s="335">
        <v>4</v>
      </c>
      <c r="B10" s="336" t="s">
        <v>438</v>
      </c>
      <c r="C10" s="582"/>
    </row>
    <row r="11" spans="1:3">
      <c r="A11" s="335">
        <v>5</v>
      </c>
      <c r="B11" s="337" t="s">
        <v>439</v>
      </c>
      <c r="C11" s="582"/>
    </row>
    <row r="12" spans="1:3">
      <c r="A12" s="335" t="s">
        <v>440</v>
      </c>
      <c r="B12" s="337" t="s">
        <v>441</v>
      </c>
      <c r="C12" s="583">
        <v>601728</v>
      </c>
    </row>
    <row r="13" spans="1:3" ht="24">
      <c r="A13" s="338">
        <v>6</v>
      </c>
      <c r="B13" s="336" t="s">
        <v>442</v>
      </c>
      <c r="C13" s="582"/>
    </row>
    <row r="14" spans="1:3">
      <c r="A14" s="338">
        <v>7</v>
      </c>
      <c r="B14" s="339" t="s">
        <v>443</v>
      </c>
      <c r="C14" s="582"/>
    </row>
    <row r="15" spans="1:3">
      <c r="A15" s="340">
        <v>8</v>
      </c>
      <c r="B15" s="341" t="s">
        <v>444</v>
      </c>
      <c r="C15" s="582"/>
    </row>
    <row r="16" spans="1:3">
      <c r="A16" s="338">
        <v>9</v>
      </c>
      <c r="B16" s="339" t="s">
        <v>445</v>
      </c>
      <c r="C16" s="582"/>
    </row>
    <row r="17" spans="1:3">
      <c r="A17" s="338">
        <v>10</v>
      </c>
      <c r="B17" s="339" t="s">
        <v>446</v>
      </c>
      <c r="C17" s="582"/>
    </row>
    <row r="18" spans="1:3">
      <c r="A18" s="342">
        <v>11</v>
      </c>
      <c r="B18" s="343" t="s">
        <v>447</v>
      </c>
      <c r="C18" s="583">
        <f>SUM(C10:C17)</f>
        <v>601728</v>
      </c>
    </row>
    <row r="19" spans="1:3">
      <c r="A19" s="344" t="s">
        <v>448</v>
      </c>
      <c r="B19" s="345"/>
      <c r="C19" s="584"/>
    </row>
    <row r="20" spans="1:3" ht="24">
      <c r="A20" s="346">
        <v>12</v>
      </c>
      <c r="B20" s="336" t="s">
        <v>449</v>
      </c>
      <c r="C20" s="582"/>
    </row>
    <row r="21" spans="1:3">
      <c r="A21" s="346">
        <v>13</v>
      </c>
      <c r="B21" s="336" t="s">
        <v>450</v>
      </c>
      <c r="C21" s="582"/>
    </row>
    <row r="22" spans="1:3">
      <c r="A22" s="346">
        <v>14</v>
      </c>
      <c r="B22" s="336" t="s">
        <v>451</v>
      </c>
      <c r="C22" s="582"/>
    </row>
    <row r="23" spans="1:3" ht="24">
      <c r="A23" s="346" t="s">
        <v>452</v>
      </c>
      <c r="B23" s="336" t="s">
        <v>453</v>
      </c>
      <c r="C23" s="582"/>
    </row>
    <row r="24" spans="1:3">
      <c r="A24" s="346">
        <v>15</v>
      </c>
      <c r="B24" s="336" t="s">
        <v>454</v>
      </c>
      <c r="C24" s="582"/>
    </row>
    <row r="25" spans="1:3">
      <c r="A25" s="346" t="s">
        <v>455</v>
      </c>
      <c r="B25" s="336" t="s">
        <v>456</v>
      </c>
      <c r="C25" s="582"/>
    </row>
    <row r="26" spans="1:3">
      <c r="A26" s="347">
        <v>16</v>
      </c>
      <c r="B26" s="348" t="s">
        <v>457</v>
      </c>
      <c r="C26" s="583">
        <v>0</v>
      </c>
    </row>
    <row r="27" spans="1:3">
      <c r="A27" s="326" t="s">
        <v>458</v>
      </c>
      <c r="B27" s="327"/>
      <c r="C27" s="585"/>
    </row>
    <row r="28" spans="1:3">
      <c r="A28" s="349">
        <v>17</v>
      </c>
      <c r="B28" s="337" t="s">
        <v>459</v>
      </c>
      <c r="C28" s="582">
        <v>55838417.057678878</v>
      </c>
    </row>
    <row r="29" spans="1:3">
      <c r="A29" s="349">
        <v>18</v>
      </c>
      <c r="B29" s="337" t="s">
        <v>460</v>
      </c>
      <c r="C29" s="582">
        <v>-25585326.350404937</v>
      </c>
    </row>
    <row r="30" spans="1:3">
      <c r="A30" s="347">
        <v>19</v>
      </c>
      <c r="B30" s="348" t="s">
        <v>461</v>
      </c>
      <c r="C30" s="583">
        <f>C28+C29</f>
        <v>30253090.707273941</v>
      </c>
    </row>
    <row r="31" spans="1:3">
      <c r="A31" s="326" t="s">
        <v>462</v>
      </c>
      <c r="B31" s="327"/>
      <c r="C31" s="585"/>
    </row>
    <row r="32" spans="1:3" ht="24">
      <c r="A32" s="349" t="s">
        <v>463</v>
      </c>
      <c r="B32" s="336" t="s">
        <v>464</v>
      </c>
      <c r="C32" s="586"/>
    </row>
    <row r="33" spans="1:3">
      <c r="A33" s="349" t="s">
        <v>465</v>
      </c>
      <c r="B33" s="337" t="s">
        <v>466</v>
      </c>
      <c r="C33" s="586"/>
    </row>
    <row r="34" spans="1:3">
      <c r="A34" s="326" t="s">
        <v>467</v>
      </c>
      <c r="B34" s="327"/>
      <c r="C34" s="585"/>
    </row>
    <row r="35" spans="1:3">
      <c r="A35" s="351">
        <v>20</v>
      </c>
      <c r="B35" s="352" t="s">
        <v>468</v>
      </c>
      <c r="C35" s="583">
        <v>253619379.65000001</v>
      </c>
    </row>
    <row r="36" spans="1:3">
      <c r="A36" s="347">
        <v>21</v>
      </c>
      <c r="B36" s="348" t="s">
        <v>469</v>
      </c>
      <c r="C36" s="583">
        <f>C8+C18+C26+C30</f>
        <v>1376936805.6767056</v>
      </c>
    </row>
    <row r="37" spans="1:3">
      <c r="A37" s="326" t="s">
        <v>470</v>
      </c>
      <c r="B37" s="327"/>
      <c r="C37" s="585"/>
    </row>
    <row r="38" spans="1:3">
      <c r="A38" s="347">
        <v>22</v>
      </c>
      <c r="B38" s="348" t="s">
        <v>470</v>
      </c>
      <c r="C38" s="587">
        <f>IFERROR(C35/C36,0)</f>
        <v>0.18419100906040267</v>
      </c>
    </row>
    <row r="39" spans="1:3">
      <c r="A39" s="326" t="s">
        <v>471</v>
      </c>
      <c r="B39" s="327"/>
      <c r="C39" s="334"/>
    </row>
    <row r="40" spans="1:3">
      <c r="A40" s="353" t="s">
        <v>472</v>
      </c>
      <c r="B40" s="336" t="s">
        <v>473</v>
      </c>
      <c r="C40" s="350"/>
    </row>
    <row r="41" spans="1:3" ht="24">
      <c r="A41" s="354" t="s">
        <v>474</v>
      </c>
      <c r="B41" s="330" t="s">
        <v>475</v>
      </c>
      <c r="C41" s="350"/>
    </row>
    <row r="43" spans="1:3">
      <c r="B43" s="325"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Normal="100" workbookViewId="0">
      <pane xSplit="2" ySplit="6" topLeftCell="C7" activePane="bottomRight" state="frozen"/>
      <selection pane="topRight"/>
      <selection pane="bottomLeft"/>
      <selection pane="bottomRight"/>
    </sheetView>
  </sheetViews>
  <sheetFormatPr defaultRowHeight="15"/>
  <cols>
    <col min="1" max="1" width="8.7109375" style="229"/>
    <col min="2" max="2" width="82.7109375" style="236" customWidth="1"/>
    <col min="3" max="7" width="17.5703125" style="229" customWidth="1"/>
  </cols>
  <sheetData>
    <row r="1" spans="1:7">
      <c r="A1" s="229" t="s">
        <v>30</v>
      </c>
      <c r="B1" s="3" t="str">
        <f>'Info '!C2</f>
        <v>JSC CARTU BANK</v>
      </c>
    </row>
    <row r="2" spans="1:7">
      <c r="A2" s="229" t="s">
        <v>31</v>
      </c>
      <c r="B2" s="378">
        <f>'1. key ratios '!B2</f>
        <v>44377</v>
      </c>
    </row>
    <row r="4" spans="1:7" ht="15.75" thickBot="1">
      <c r="A4" s="229" t="s">
        <v>536</v>
      </c>
      <c r="B4" s="385" t="s">
        <v>497</v>
      </c>
    </row>
    <row r="5" spans="1:7">
      <c r="A5" s="386"/>
      <c r="B5" s="387"/>
      <c r="C5" s="657" t="s">
        <v>498</v>
      </c>
      <c r="D5" s="657"/>
      <c r="E5" s="657"/>
      <c r="F5" s="657"/>
      <c r="G5" s="658" t="s">
        <v>499</v>
      </c>
    </row>
    <row r="6" spans="1:7">
      <c r="A6" s="388"/>
      <c r="B6" s="389"/>
      <c r="C6" s="390" t="s">
        <v>500</v>
      </c>
      <c r="D6" s="390" t="s">
        <v>501</v>
      </c>
      <c r="E6" s="390" t="s">
        <v>502</v>
      </c>
      <c r="F6" s="390" t="s">
        <v>503</v>
      </c>
      <c r="G6" s="659"/>
    </row>
    <row r="7" spans="1:7">
      <c r="A7" s="391"/>
      <c r="B7" s="392" t="s">
        <v>504</v>
      </c>
      <c r="C7" s="393"/>
      <c r="D7" s="393"/>
      <c r="E7" s="393"/>
      <c r="F7" s="393"/>
      <c r="G7" s="394"/>
    </row>
    <row r="8" spans="1:7">
      <c r="A8" s="395">
        <v>1</v>
      </c>
      <c r="B8" s="396" t="s">
        <v>505</v>
      </c>
      <c r="C8" s="588">
        <f>SUM(C9:C10)</f>
        <v>168291279.65000004</v>
      </c>
      <c r="D8" s="588">
        <f>SUM(D9:D10)</f>
        <v>0</v>
      </c>
      <c r="E8" s="588">
        <f>SUM(E9:E10)</f>
        <v>0</v>
      </c>
      <c r="F8" s="588">
        <f>SUM(F9:F10)</f>
        <v>277001879.95569998</v>
      </c>
      <c r="G8" s="397">
        <f>SUM(G9:G10)</f>
        <v>445293159.60570002</v>
      </c>
    </row>
    <row r="9" spans="1:7">
      <c r="A9" s="395">
        <v>2</v>
      </c>
      <c r="B9" s="398" t="s">
        <v>506</v>
      </c>
      <c r="C9" s="588">
        <v>168291279.65000004</v>
      </c>
      <c r="D9" s="588"/>
      <c r="E9" s="588"/>
      <c r="F9" s="588">
        <v>170656200</v>
      </c>
      <c r="G9" s="397">
        <v>338947479.65000004</v>
      </c>
    </row>
    <row r="10" spans="1:7">
      <c r="A10" s="395">
        <v>3</v>
      </c>
      <c r="B10" s="398" t="s">
        <v>507</v>
      </c>
      <c r="C10" s="589"/>
      <c r="D10" s="589"/>
      <c r="E10" s="589"/>
      <c r="F10" s="588">
        <v>106345679.9557</v>
      </c>
      <c r="G10" s="397">
        <v>106345679.9557</v>
      </c>
    </row>
    <row r="11" spans="1:7" ht="14.65" customHeight="1">
      <c r="A11" s="395">
        <v>4</v>
      </c>
      <c r="B11" s="396" t="s">
        <v>508</v>
      </c>
      <c r="C11" s="588">
        <f t="shared" ref="C11:F11" si="0">SUM(C12:C13)</f>
        <v>72398624.890800104</v>
      </c>
      <c r="D11" s="588">
        <f t="shared" si="0"/>
        <v>123211304.93079999</v>
      </c>
      <c r="E11" s="588">
        <f t="shared" si="0"/>
        <v>45750276.475499995</v>
      </c>
      <c r="F11" s="588">
        <f t="shared" si="0"/>
        <v>0</v>
      </c>
      <c r="G11" s="397">
        <f>SUM(G12:G13)</f>
        <v>222552101.11152506</v>
      </c>
    </row>
    <row r="12" spans="1:7">
      <c r="A12" s="395">
        <v>5</v>
      </c>
      <c r="B12" s="398" t="s">
        <v>509</v>
      </c>
      <c r="C12" s="588">
        <v>62139145.88940011</v>
      </c>
      <c r="D12" s="590">
        <v>121871223.29059999</v>
      </c>
      <c r="E12" s="588">
        <v>42371848.515499994</v>
      </c>
      <c r="F12" s="588"/>
      <c r="G12" s="397">
        <v>215063106.81072506</v>
      </c>
    </row>
    <row r="13" spans="1:7">
      <c r="A13" s="395">
        <v>6</v>
      </c>
      <c r="B13" s="398" t="s">
        <v>510</v>
      </c>
      <c r="C13" s="588">
        <v>10259479.001399998</v>
      </c>
      <c r="D13" s="590">
        <v>1340081.6402</v>
      </c>
      <c r="E13" s="588">
        <v>3378427.96</v>
      </c>
      <c r="F13" s="588"/>
      <c r="G13" s="397">
        <v>7488994.3007999994</v>
      </c>
    </row>
    <row r="14" spans="1:7">
      <c r="A14" s="395">
        <v>7</v>
      </c>
      <c r="B14" s="396" t="s">
        <v>511</v>
      </c>
      <c r="C14" s="588">
        <f t="shared" ref="C14:F14" si="1">SUM(C15:C16)</f>
        <v>116040497.22360002</v>
      </c>
      <c r="D14" s="588">
        <f t="shared" si="1"/>
        <v>407710092.66839993</v>
      </c>
      <c r="E14" s="588">
        <f t="shared" si="1"/>
        <v>92894869.645199999</v>
      </c>
      <c r="F14" s="588">
        <f t="shared" si="1"/>
        <v>0</v>
      </c>
      <c r="G14" s="397">
        <f>SUM(G15:G16)</f>
        <v>298449411.63564998</v>
      </c>
    </row>
    <row r="15" spans="1:7" ht="39">
      <c r="A15" s="395">
        <v>8</v>
      </c>
      <c r="B15" s="398" t="s">
        <v>512</v>
      </c>
      <c r="C15" s="588">
        <v>110110041.69770001</v>
      </c>
      <c r="D15" s="590">
        <v>393893911.92839992</v>
      </c>
      <c r="E15" s="588">
        <v>80728439.755199999</v>
      </c>
      <c r="F15" s="588"/>
      <c r="G15" s="397">
        <v>292366196.69064999</v>
      </c>
    </row>
    <row r="16" spans="1:7" ht="26.25">
      <c r="A16" s="395">
        <v>9</v>
      </c>
      <c r="B16" s="398" t="s">
        <v>513</v>
      </c>
      <c r="C16" s="588">
        <v>5930455.5258999998</v>
      </c>
      <c r="D16" s="590">
        <v>13816180.74</v>
      </c>
      <c r="E16" s="588">
        <v>12166429.890000001</v>
      </c>
      <c r="F16" s="588"/>
      <c r="G16" s="397">
        <v>6083214.9450000003</v>
      </c>
    </row>
    <row r="17" spans="1:7">
      <c r="A17" s="395">
        <v>10</v>
      </c>
      <c r="B17" s="396" t="s">
        <v>514</v>
      </c>
      <c r="C17" s="588"/>
      <c r="D17" s="590"/>
      <c r="E17" s="588"/>
      <c r="F17" s="588"/>
      <c r="G17" s="397"/>
    </row>
    <row r="18" spans="1:7">
      <c r="A18" s="395">
        <v>11</v>
      </c>
      <c r="B18" s="396" t="s">
        <v>515</v>
      </c>
      <c r="C18" s="588">
        <f>SUM(C19:C20)</f>
        <v>0</v>
      </c>
      <c r="D18" s="590">
        <f t="shared" ref="D18:G18" si="2">SUM(D19:D20)</f>
        <v>49694129.018899977</v>
      </c>
      <c r="E18" s="588">
        <f t="shared" si="2"/>
        <v>2168471.8793000132</v>
      </c>
      <c r="F18" s="588">
        <f t="shared" si="2"/>
        <v>9301681.0443000048</v>
      </c>
      <c r="G18" s="397">
        <f t="shared" si="2"/>
        <v>0</v>
      </c>
    </row>
    <row r="19" spans="1:7">
      <c r="A19" s="395">
        <v>12</v>
      </c>
      <c r="B19" s="398" t="s">
        <v>516</v>
      </c>
      <c r="C19" s="589"/>
      <c r="D19" s="590">
        <v>30388733.732499998</v>
      </c>
      <c r="E19" s="588">
        <v>0</v>
      </c>
      <c r="F19" s="588"/>
      <c r="G19" s="397">
        <v>0</v>
      </c>
    </row>
    <row r="20" spans="1:7">
      <c r="A20" s="395">
        <v>13</v>
      </c>
      <c r="B20" s="398" t="s">
        <v>517</v>
      </c>
      <c r="C20" s="588">
        <v>0</v>
      </c>
      <c r="D20" s="588">
        <v>19305395.286399975</v>
      </c>
      <c r="E20" s="588">
        <v>2168471.8793000132</v>
      </c>
      <c r="F20" s="588">
        <v>9301681.0443000048</v>
      </c>
      <c r="G20" s="397">
        <v>0</v>
      </c>
    </row>
    <row r="21" spans="1:7">
      <c r="A21" s="399">
        <v>14</v>
      </c>
      <c r="B21" s="400" t="s">
        <v>518</v>
      </c>
      <c r="C21" s="589"/>
      <c r="D21" s="589"/>
      <c r="E21" s="589"/>
      <c r="F21" s="589"/>
      <c r="G21" s="401">
        <f>SUM(G8,G11,G14,G17,G18)</f>
        <v>966294672.35287499</v>
      </c>
    </row>
    <row r="22" spans="1:7">
      <c r="A22" s="402"/>
      <c r="B22" s="403" t="s">
        <v>519</v>
      </c>
      <c r="C22" s="404"/>
      <c r="D22" s="405"/>
      <c r="E22" s="404"/>
      <c r="F22" s="404"/>
      <c r="G22" s="406"/>
    </row>
    <row r="23" spans="1:7">
      <c r="A23" s="395">
        <v>15</v>
      </c>
      <c r="B23" s="396" t="s">
        <v>520</v>
      </c>
      <c r="C23" s="591">
        <v>387869842.12</v>
      </c>
      <c r="D23" s="568">
        <v>0</v>
      </c>
      <c r="E23" s="591">
        <v>0</v>
      </c>
      <c r="F23" s="591">
        <v>4808482.54</v>
      </c>
      <c r="G23" s="397">
        <v>12237280.696</v>
      </c>
    </row>
    <row r="24" spans="1:7">
      <c r="A24" s="395">
        <v>16</v>
      </c>
      <c r="B24" s="396" t="s">
        <v>521</v>
      </c>
      <c r="C24" s="588">
        <f>SUM(C25:C27,C29,C31)</f>
        <v>3801826.0500000082</v>
      </c>
      <c r="D24" s="590">
        <f t="shared" ref="D24:G24" si="3">SUM(D25:D27,D29,D31)</f>
        <v>227730003.56730965</v>
      </c>
      <c r="E24" s="588">
        <f t="shared" si="3"/>
        <v>72630594.843186527</v>
      </c>
      <c r="F24" s="588">
        <f t="shared" si="3"/>
        <v>314429967.02827799</v>
      </c>
      <c r="G24" s="397">
        <f t="shared" si="3"/>
        <v>418016045.08678448</v>
      </c>
    </row>
    <row r="25" spans="1:7">
      <c r="A25" s="395">
        <v>17</v>
      </c>
      <c r="B25" s="398" t="s">
        <v>522</v>
      </c>
      <c r="C25" s="588"/>
      <c r="D25" s="590"/>
      <c r="E25" s="588"/>
      <c r="F25" s="588"/>
      <c r="G25" s="397"/>
    </row>
    <row r="26" spans="1:7" ht="26.25">
      <c r="A26" s="395">
        <v>18</v>
      </c>
      <c r="B26" s="398" t="s">
        <v>523</v>
      </c>
      <c r="C26" s="588">
        <v>3801826.0500000082</v>
      </c>
      <c r="D26" s="590">
        <v>0</v>
      </c>
      <c r="E26" s="588">
        <v>150814</v>
      </c>
      <c r="F26" s="588">
        <v>0</v>
      </c>
      <c r="G26" s="397">
        <v>645680.90750000125</v>
      </c>
    </row>
    <row r="27" spans="1:7">
      <c r="A27" s="395">
        <v>19</v>
      </c>
      <c r="B27" s="398" t="s">
        <v>524</v>
      </c>
      <c r="C27" s="588"/>
      <c r="D27" s="590">
        <v>218519400.08407605</v>
      </c>
      <c r="E27" s="588">
        <v>67960658.578162551</v>
      </c>
      <c r="F27" s="588">
        <v>272235909.06170154</v>
      </c>
      <c r="G27" s="397">
        <v>374640552.03356564</v>
      </c>
    </row>
    <row r="28" spans="1:7">
      <c r="A28" s="395">
        <v>20</v>
      </c>
      <c r="B28" s="407" t="s">
        <v>525</v>
      </c>
      <c r="C28" s="588"/>
      <c r="D28" s="590"/>
      <c r="E28" s="588"/>
      <c r="F28" s="588"/>
      <c r="G28" s="397"/>
    </row>
    <row r="29" spans="1:7">
      <c r="A29" s="395">
        <v>21</v>
      </c>
      <c r="B29" s="398" t="s">
        <v>526</v>
      </c>
      <c r="C29" s="588"/>
      <c r="D29" s="590">
        <v>7492700.733233599</v>
      </c>
      <c r="E29" s="588">
        <v>4438422.2650239775</v>
      </c>
      <c r="F29" s="588">
        <v>24512237.966576468</v>
      </c>
      <c r="G29" s="397">
        <v>26800963.770718787</v>
      </c>
    </row>
    <row r="30" spans="1:7">
      <c r="A30" s="395">
        <v>22</v>
      </c>
      <c r="B30" s="407" t="s">
        <v>525</v>
      </c>
      <c r="C30" s="588"/>
      <c r="D30" s="590"/>
      <c r="E30" s="588"/>
      <c r="F30" s="588"/>
      <c r="G30" s="397"/>
    </row>
    <row r="31" spans="1:7">
      <c r="A31" s="395">
        <v>23</v>
      </c>
      <c r="B31" s="398" t="s">
        <v>527</v>
      </c>
      <c r="C31" s="588"/>
      <c r="D31" s="590">
        <v>1717902.7499999998</v>
      </c>
      <c r="E31" s="588">
        <v>80700</v>
      </c>
      <c r="F31" s="588">
        <v>17681820</v>
      </c>
      <c r="G31" s="397">
        <v>15928848.375</v>
      </c>
    </row>
    <row r="32" spans="1:7">
      <c r="A32" s="395">
        <v>24</v>
      </c>
      <c r="B32" s="396" t="s">
        <v>528</v>
      </c>
      <c r="C32" s="588"/>
      <c r="D32" s="590"/>
      <c r="E32" s="588"/>
      <c r="F32" s="588"/>
      <c r="G32" s="397"/>
    </row>
    <row r="33" spans="1:7">
      <c r="A33" s="395">
        <v>25</v>
      </c>
      <c r="B33" s="396" t="s">
        <v>529</v>
      </c>
      <c r="C33" s="588">
        <f>SUM(C34:C35)</f>
        <v>19405622</v>
      </c>
      <c r="D33" s="588">
        <f>SUM(D34:D35)</f>
        <v>64323523.959506996</v>
      </c>
      <c r="E33" s="588">
        <f>SUM(E34:E35)</f>
        <v>21500980.562093362</v>
      </c>
      <c r="F33" s="588">
        <f>SUM(F34:F35)</f>
        <v>247659927.97962576</v>
      </c>
      <c r="G33" s="397">
        <f>SUM(G34:G35)</f>
        <v>325021002.24042594</v>
      </c>
    </row>
    <row r="34" spans="1:7">
      <c r="A34" s="395">
        <v>26</v>
      </c>
      <c r="B34" s="398" t="s">
        <v>530</v>
      </c>
      <c r="C34" s="589"/>
      <c r="D34" s="590">
        <v>30086400</v>
      </c>
      <c r="E34" s="588"/>
      <c r="F34" s="588"/>
      <c r="G34" s="397">
        <v>30086400</v>
      </c>
    </row>
    <row r="35" spans="1:7">
      <c r="A35" s="395">
        <v>27</v>
      </c>
      <c r="B35" s="398" t="s">
        <v>531</v>
      </c>
      <c r="C35" s="588">
        <v>19405622</v>
      </c>
      <c r="D35" s="590">
        <v>34237123.959506996</v>
      </c>
      <c r="E35" s="588">
        <v>21500980.562093362</v>
      </c>
      <c r="F35" s="588">
        <v>247659927.97962576</v>
      </c>
      <c r="G35" s="397">
        <v>294934602.24042594</v>
      </c>
    </row>
    <row r="36" spans="1:7">
      <c r="A36" s="395">
        <v>28</v>
      </c>
      <c r="B36" s="396" t="s">
        <v>532</v>
      </c>
      <c r="C36" s="588"/>
      <c r="D36" s="590">
        <v>36392222.506355859</v>
      </c>
      <c r="E36" s="588">
        <v>11282711.695584001</v>
      </c>
      <c r="F36" s="588">
        <v>7650840.6258410001</v>
      </c>
      <c r="G36" s="397">
        <v>4650891.0794304349</v>
      </c>
    </row>
    <row r="37" spans="1:7">
      <c r="A37" s="399">
        <v>29</v>
      </c>
      <c r="B37" s="400" t="s">
        <v>533</v>
      </c>
      <c r="C37" s="589"/>
      <c r="D37" s="589"/>
      <c r="E37" s="589"/>
      <c r="F37" s="589"/>
      <c r="G37" s="401">
        <f>SUM(G23:G24,G32:G33,G36)</f>
        <v>759925219.10264087</v>
      </c>
    </row>
    <row r="38" spans="1:7">
      <c r="A38" s="391"/>
      <c r="B38" s="408"/>
      <c r="C38" s="592"/>
      <c r="D38" s="592"/>
      <c r="E38" s="592"/>
      <c r="F38" s="592"/>
      <c r="G38" s="409"/>
    </row>
    <row r="39" spans="1:7" ht="15.75" thickBot="1">
      <c r="A39" s="410">
        <v>30</v>
      </c>
      <c r="B39" s="411" t="s">
        <v>534</v>
      </c>
      <c r="C39" s="289"/>
      <c r="D39" s="290"/>
      <c r="E39" s="290"/>
      <c r="F39" s="291"/>
      <c r="G39" s="412">
        <f>IFERROR(G21/G37,0)</f>
        <v>1.2715654752107397</v>
      </c>
    </row>
    <row r="42" spans="1:7" ht="39">
      <c r="B42" s="236"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CARTU BANK</v>
      </c>
    </row>
    <row r="2" spans="1:7">
      <c r="A2" s="2" t="s">
        <v>31</v>
      </c>
      <c r="B2" s="378">
        <v>44377</v>
      </c>
    </row>
    <row r="3" spans="1:7">
      <c r="A3" s="2"/>
    </row>
    <row r="4" spans="1:7" ht="15" thickBot="1">
      <c r="A4" s="6" t="s">
        <v>140</v>
      </c>
      <c r="B4" s="7" t="s">
        <v>139</v>
      </c>
      <c r="C4" s="7"/>
      <c r="D4" s="7"/>
      <c r="E4" s="7"/>
      <c r="F4" s="7"/>
      <c r="G4" s="7"/>
    </row>
    <row r="5" spans="1:7">
      <c r="A5" s="8" t="s">
        <v>6</v>
      </c>
      <c r="B5" s="9"/>
      <c r="C5" s="376" t="str">
        <f>INT((MONTH($B$2))/3)&amp;"Q"&amp;"-"&amp;YEAR($B$2)</f>
        <v>2Q-2021</v>
      </c>
      <c r="D5" s="376" t="str">
        <f>IF(INT(MONTH($B$2))=3, "4"&amp;"Q"&amp;"-"&amp;YEAR($B$2)-1, IF(INT(MONTH($B$2))=6, "1"&amp;"Q"&amp;"-"&amp;YEAR($B$2), IF(INT(MONTH($B$2))=9, "2"&amp;"Q"&amp;"-"&amp;YEAR($B$2),IF(INT(MONTH($B$2))=12, "3"&amp;"Q"&amp;"-"&amp;YEAR($B$2), 0))))</f>
        <v>1Q-2021</v>
      </c>
      <c r="E5" s="376" t="str">
        <f>IF(INT(MONTH($B$2))=3, "3"&amp;"Q"&amp;"-"&amp;YEAR($B$2)-1, IF(INT(MONTH($B$2))=6, "4"&amp;"Q"&amp;"-"&amp;YEAR($B$2)-1, IF(INT(MONTH($B$2))=9, "1"&amp;"Q"&amp;"-"&amp;YEAR($B$2),IF(INT(MONTH($B$2))=12, "2"&amp;"Q"&amp;"-"&amp;YEAR($B$2), 0))))</f>
        <v>4Q-2020</v>
      </c>
      <c r="F5" s="376" t="str">
        <f>IF(INT(MONTH($B$2))=3, "2"&amp;"Q"&amp;"-"&amp;YEAR($B$2)-1, IF(INT(MONTH($B$2))=6, "3"&amp;"Q"&amp;"-"&amp;YEAR($B$2)-1, IF(INT(MONTH($B$2))=9, "4"&amp;"Q"&amp;"-"&amp;YEAR($B$2)-1,IF(INT(MONTH($B$2))=12, "1"&amp;"Q"&amp;"-"&amp;YEAR($B$2), 0))))</f>
        <v>3Q-2020</v>
      </c>
      <c r="G5" s="377" t="str">
        <f>IF(INT(MONTH($B$2))=3, "1"&amp;"Q"&amp;"-"&amp;YEAR($B$2)-1, IF(INT(MONTH($B$2))=6, "2"&amp;"Q"&amp;"-"&amp;YEAR($B$2)-1, IF(INT(MONTH($B$2))=9, "3"&amp;"Q"&amp;"-"&amp;YEAR($B$2)-1,IF(INT(MONTH($B$2))=12, "4"&amp;"Q"&amp;"-"&amp;YEAR($B$2)-1, 0))))</f>
        <v>2Q-2020</v>
      </c>
    </row>
    <row r="6" spans="1:7">
      <c r="B6" s="204" t="s">
        <v>138</v>
      </c>
      <c r="C6" s="380"/>
      <c r="D6" s="380"/>
      <c r="E6" s="380"/>
      <c r="F6" s="380"/>
      <c r="G6" s="381"/>
    </row>
    <row r="7" spans="1:7">
      <c r="A7" s="10"/>
      <c r="B7" s="205" t="s">
        <v>136</v>
      </c>
      <c r="C7" s="380"/>
      <c r="D7" s="380"/>
      <c r="E7" s="380"/>
      <c r="F7" s="380"/>
      <c r="G7" s="381"/>
    </row>
    <row r="8" spans="1:7">
      <c r="A8" s="8">
        <v>1</v>
      </c>
      <c r="B8" s="11" t="s">
        <v>487</v>
      </c>
      <c r="C8" s="468">
        <v>168291279.65000001</v>
      </c>
      <c r="D8" s="468">
        <v>180388469.65000001</v>
      </c>
      <c r="E8" s="468">
        <v>171026077</v>
      </c>
      <c r="F8" s="468">
        <v>164116199</v>
      </c>
      <c r="G8" s="469">
        <v>167969628</v>
      </c>
    </row>
    <row r="9" spans="1:7">
      <c r="A9" s="8">
        <v>2</v>
      </c>
      <c r="B9" s="11" t="s">
        <v>488</v>
      </c>
      <c r="C9" s="468">
        <v>253619379.65000001</v>
      </c>
      <c r="D9" s="468">
        <v>238389069.65000001</v>
      </c>
      <c r="E9" s="468">
        <v>226728277</v>
      </c>
      <c r="F9" s="468">
        <v>187130799</v>
      </c>
      <c r="G9" s="469">
        <v>189356028</v>
      </c>
    </row>
    <row r="10" spans="1:7">
      <c r="A10" s="8">
        <v>3</v>
      </c>
      <c r="B10" s="11" t="s">
        <v>245</v>
      </c>
      <c r="C10" s="468">
        <v>351699748.64999998</v>
      </c>
      <c r="D10" s="468">
        <v>419211592.64999998</v>
      </c>
      <c r="E10" s="468">
        <v>400582803</v>
      </c>
      <c r="F10" s="468">
        <v>425737869</v>
      </c>
      <c r="G10" s="469">
        <v>411644701</v>
      </c>
    </row>
    <row r="11" spans="1:7">
      <c r="A11" s="8">
        <v>4</v>
      </c>
      <c r="B11" s="11" t="s">
        <v>490</v>
      </c>
      <c r="C11" s="468">
        <v>145963792.78535116</v>
      </c>
      <c r="D11" s="468">
        <v>159279293.63442346</v>
      </c>
      <c r="E11" s="468">
        <v>140186595.68914956</v>
      </c>
      <c r="F11" s="468">
        <v>88331728.488419667</v>
      </c>
      <c r="G11" s="469">
        <v>85828162.422011659</v>
      </c>
    </row>
    <row r="12" spans="1:7">
      <c r="A12" s="8">
        <v>5</v>
      </c>
      <c r="B12" s="11" t="s">
        <v>491</v>
      </c>
      <c r="C12" s="468">
        <v>183360504.28682971</v>
      </c>
      <c r="D12" s="468">
        <v>200349795.65585443</v>
      </c>
      <c r="E12" s="468">
        <v>174966591.98411831</v>
      </c>
      <c r="F12" s="468">
        <v>117813197.48385058</v>
      </c>
      <c r="G12" s="469">
        <v>114473193.44822226</v>
      </c>
    </row>
    <row r="13" spans="1:7">
      <c r="A13" s="8">
        <v>6</v>
      </c>
      <c r="B13" s="11" t="s">
        <v>489</v>
      </c>
      <c r="C13" s="468">
        <v>282749317.92180848</v>
      </c>
      <c r="D13" s="468">
        <v>310509572.82126808</v>
      </c>
      <c r="E13" s="468">
        <v>310408552.82748038</v>
      </c>
      <c r="F13" s="468">
        <v>238598136.8853966</v>
      </c>
      <c r="G13" s="469">
        <v>230848413.88465124</v>
      </c>
    </row>
    <row r="14" spans="1:7">
      <c r="A14" s="10"/>
      <c r="B14" s="204" t="s">
        <v>493</v>
      </c>
      <c r="C14" s="470"/>
      <c r="D14" s="470"/>
      <c r="E14" s="470"/>
      <c r="F14" s="470"/>
      <c r="G14" s="471"/>
    </row>
    <row r="15" spans="1:7" ht="15" customHeight="1">
      <c r="A15" s="8">
        <v>7</v>
      </c>
      <c r="B15" s="11" t="s">
        <v>492</v>
      </c>
      <c r="C15" s="468">
        <v>1364203504.3029904</v>
      </c>
      <c r="D15" s="468">
        <v>1458081188.9781187</v>
      </c>
      <c r="E15" s="468">
        <v>1448539441.0368302</v>
      </c>
      <c r="F15" s="468">
        <v>1452187561.9034677</v>
      </c>
      <c r="G15" s="469">
        <v>1418689194.4814458</v>
      </c>
    </row>
    <row r="16" spans="1:7">
      <c r="A16" s="10"/>
      <c r="B16" s="204" t="s">
        <v>494</v>
      </c>
      <c r="C16" s="470"/>
      <c r="D16" s="470"/>
      <c r="E16" s="470"/>
      <c r="F16" s="470"/>
      <c r="G16" s="471"/>
    </row>
    <row r="17" spans="1:7">
      <c r="A17" s="8"/>
      <c r="B17" s="205" t="s">
        <v>478</v>
      </c>
      <c r="C17" s="470"/>
      <c r="D17" s="470"/>
      <c r="E17" s="470"/>
      <c r="F17" s="470"/>
      <c r="G17" s="471"/>
    </row>
    <row r="18" spans="1:7">
      <c r="A18" s="8">
        <v>8</v>
      </c>
      <c r="B18" s="11" t="s">
        <v>487</v>
      </c>
      <c r="C18" s="472">
        <v>0.1233622983075276</v>
      </c>
      <c r="D18" s="472">
        <v>0.1237163410471151</v>
      </c>
      <c r="E18" s="472">
        <v>0.11806794634296157</v>
      </c>
      <c r="F18" s="472">
        <v>0.11301308681151576</v>
      </c>
      <c r="G18" s="473">
        <v>0.1183977636915714</v>
      </c>
    </row>
    <row r="19" spans="1:7" ht="15" customHeight="1">
      <c r="A19" s="8">
        <v>9</v>
      </c>
      <c r="B19" s="11" t="s">
        <v>488</v>
      </c>
      <c r="C19" s="472">
        <v>0.1859102244276826</v>
      </c>
      <c r="D19" s="472">
        <v>0.16349505874708703</v>
      </c>
      <c r="E19" s="472">
        <v>0.15652199075622911</v>
      </c>
      <c r="F19" s="472">
        <v>0.12886131510086524</v>
      </c>
      <c r="G19" s="473">
        <v>0.1334725243108747</v>
      </c>
    </row>
    <row r="20" spans="1:7">
      <c r="A20" s="8">
        <v>10</v>
      </c>
      <c r="B20" s="11" t="s">
        <v>245</v>
      </c>
      <c r="C20" s="472">
        <v>0.25780592671156727</v>
      </c>
      <c r="D20" s="472">
        <v>0.28750908784702184</v>
      </c>
      <c r="E20" s="472">
        <v>0.27654255842234599</v>
      </c>
      <c r="F20" s="472">
        <v>0.29317002856157254</v>
      </c>
      <c r="G20" s="473">
        <v>0.29015848051938037</v>
      </c>
    </row>
    <row r="21" spans="1:7">
      <c r="A21" s="8">
        <v>11</v>
      </c>
      <c r="B21" s="11" t="s">
        <v>490</v>
      </c>
      <c r="C21" s="474">
        <v>0.10699561489539504</v>
      </c>
      <c r="D21" s="474">
        <v>0.10923897437155247</v>
      </c>
      <c r="E21" s="474">
        <v>9.6777893454393846E-2</v>
      </c>
      <c r="F21" s="474">
        <v>6.0826666475946173E-2</v>
      </c>
      <c r="G21" s="475">
        <v>6.0498213954031883E-2</v>
      </c>
    </row>
    <row r="22" spans="1:7">
      <c r="A22" s="8">
        <v>12</v>
      </c>
      <c r="B22" s="11" t="s">
        <v>491</v>
      </c>
      <c r="C22" s="474">
        <v>0.13440846890399516</v>
      </c>
      <c r="D22" s="474">
        <v>0.13740647446132101</v>
      </c>
      <c r="E22" s="474">
        <v>0.12078828303003016</v>
      </c>
      <c r="F22" s="474">
        <v>8.1128086050692994E-2</v>
      </c>
      <c r="G22" s="475">
        <v>8.0689409557435934E-2</v>
      </c>
    </row>
    <row r="23" spans="1:7">
      <c r="A23" s="8">
        <v>13</v>
      </c>
      <c r="B23" s="11" t="s">
        <v>489</v>
      </c>
      <c r="C23" s="474">
        <v>0.20726329834951787</v>
      </c>
      <c r="D23" s="474">
        <v>0.21295767009989722</v>
      </c>
      <c r="E23" s="474">
        <v>0.21429071520848428</v>
      </c>
      <c r="F23" s="474">
        <v>0.16430256197254023</v>
      </c>
      <c r="G23" s="475">
        <v>0.16271951233760551</v>
      </c>
    </row>
    <row r="24" spans="1:7">
      <c r="A24" s="10"/>
      <c r="B24" s="204" t="s">
        <v>135</v>
      </c>
      <c r="C24" s="470"/>
      <c r="D24" s="470"/>
      <c r="E24" s="470"/>
      <c r="F24" s="470"/>
      <c r="G24" s="471"/>
    </row>
    <row r="25" spans="1:7" ht="15" customHeight="1">
      <c r="A25" s="382">
        <v>14</v>
      </c>
      <c r="B25" s="11" t="s">
        <v>134</v>
      </c>
      <c r="C25" s="472">
        <v>5.5542293726259066E-2</v>
      </c>
      <c r="D25" s="472">
        <v>4.9308039280143698E-2</v>
      </c>
      <c r="E25" s="472">
        <v>5.7798008621737444E-2</v>
      </c>
      <c r="F25" s="472">
        <v>5.7254344290042912E-2</v>
      </c>
      <c r="G25" s="476">
        <v>5.4625367345239012E-2</v>
      </c>
    </row>
    <row r="26" spans="1:7" ht="15">
      <c r="A26" s="382">
        <v>15</v>
      </c>
      <c r="B26" s="11" t="s">
        <v>133</v>
      </c>
      <c r="C26" s="472">
        <v>2.6655256322156262E-2</v>
      </c>
      <c r="D26" s="472">
        <v>2.5907335762192122E-2</v>
      </c>
      <c r="E26" s="472">
        <v>2.6432057290733939E-2</v>
      </c>
      <c r="F26" s="472">
        <v>2.6058620101981084E-2</v>
      </c>
      <c r="G26" s="476">
        <v>2.4816611277254756E-2</v>
      </c>
    </row>
    <row r="27" spans="1:7" ht="15">
      <c r="A27" s="382">
        <v>16</v>
      </c>
      <c r="B27" s="11" t="s">
        <v>132</v>
      </c>
      <c r="C27" s="472">
        <v>2.4645138820403801E-2</v>
      </c>
      <c r="D27" s="472">
        <v>2.7599250829665765E-2</v>
      </c>
      <c r="E27" s="472">
        <v>1.7974020495611802E-2</v>
      </c>
      <c r="F27" s="472">
        <v>1.7390057315518369E-2</v>
      </c>
      <c r="G27" s="476">
        <v>1.6478752011488611E-2</v>
      </c>
    </row>
    <row r="28" spans="1:7" ht="15">
      <c r="A28" s="382">
        <v>17</v>
      </c>
      <c r="B28" s="11" t="s">
        <v>131</v>
      </c>
      <c r="C28" s="472">
        <v>2.8887037404102808E-2</v>
      </c>
      <c r="D28" s="472">
        <v>2.3400703517951572E-2</v>
      </c>
      <c r="E28" s="472">
        <v>3.1365951331003505E-2</v>
      </c>
      <c r="F28" s="472">
        <v>3.1195724188061824E-2</v>
      </c>
      <c r="G28" s="476">
        <v>2.9808756067984256E-2</v>
      </c>
    </row>
    <row r="29" spans="1:7" ht="15">
      <c r="A29" s="382">
        <v>18</v>
      </c>
      <c r="B29" s="11" t="s">
        <v>271</v>
      </c>
      <c r="C29" s="472">
        <v>2.2677858071597234E-2</v>
      </c>
      <c r="D29" s="472">
        <v>2.4210249063772265E-2</v>
      </c>
      <c r="E29" s="472">
        <v>-1.895280121225831E-2</v>
      </c>
      <c r="F29" s="472">
        <v>-3.1113725196758139E-2</v>
      </c>
      <c r="G29" s="476">
        <v>-4.2533664394970722E-2</v>
      </c>
    </row>
    <row r="30" spans="1:7" ht="15">
      <c r="A30" s="382">
        <v>19</v>
      </c>
      <c r="B30" s="11" t="s">
        <v>272</v>
      </c>
      <c r="C30" s="472">
        <v>0.17453698031898413</v>
      </c>
      <c r="D30" s="472">
        <v>0.18932634371953191</v>
      </c>
      <c r="E30" s="472">
        <v>-0.13653204235450236</v>
      </c>
      <c r="F30" s="472">
        <v>-0.21923859389273789</v>
      </c>
      <c r="G30" s="476">
        <v>-0.28962992689378836</v>
      </c>
    </row>
    <row r="31" spans="1:7">
      <c r="A31" s="10"/>
      <c r="B31" s="204" t="s">
        <v>351</v>
      </c>
      <c r="C31" s="470"/>
      <c r="D31" s="470"/>
      <c r="E31" s="470"/>
      <c r="F31" s="470"/>
      <c r="G31" s="471"/>
    </row>
    <row r="32" spans="1:7" ht="15">
      <c r="A32" s="382">
        <v>20</v>
      </c>
      <c r="B32" s="11" t="s">
        <v>130</v>
      </c>
      <c r="C32" s="472">
        <v>0.35472797783322557</v>
      </c>
      <c r="D32" s="472">
        <v>0.34742919152744028</v>
      </c>
      <c r="E32" s="472">
        <v>0.34985489375950574</v>
      </c>
      <c r="F32" s="472">
        <v>0.3667970977145078</v>
      </c>
      <c r="G32" s="476">
        <v>0.36456460284047221</v>
      </c>
    </row>
    <row r="33" spans="1:7" ht="15" customHeight="1">
      <c r="A33" s="382">
        <v>21</v>
      </c>
      <c r="B33" s="11" t="s">
        <v>129</v>
      </c>
      <c r="C33" s="472">
        <v>0.16766481389724347</v>
      </c>
      <c r="D33" s="472">
        <v>0.16016029623217928</v>
      </c>
      <c r="E33" s="472">
        <v>0.16101958424404253</v>
      </c>
      <c r="F33" s="472">
        <v>0.17179922339227699</v>
      </c>
      <c r="G33" s="476">
        <v>0.16971871851103956</v>
      </c>
    </row>
    <row r="34" spans="1:7" ht="15">
      <c r="A34" s="382">
        <v>22</v>
      </c>
      <c r="B34" s="11" t="s">
        <v>128</v>
      </c>
      <c r="C34" s="472">
        <v>0.67110475618654031</v>
      </c>
      <c r="D34" s="472">
        <v>0.68939866376839776</v>
      </c>
      <c r="E34" s="472">
        <v>0.6614950302500493</v>
      </c>
      <c r="F34" s="472">
        <v>0.67483223056505193</v>
      </c>
      <c r="G34" s="476">
        <v>0.68376783921838447</v>
      </c>
    </row>
    <row r="35" spans="1:7" ht="15" customHeight="1">
      <c r="A35" s="382">
        <v>23</v>
      </c>
      <c r="B35" s="11" t="s">
        <v>127</v>
      </c>
      <c r="C35" s="472">
        <v>0.69225947801502896</v>
      </c>
      <c r="D35" s="472">
        <v>0.70344948211524705</v>
      </c>
      <c r="E35" s="472">
        <v>0.67343143849694653</v>
      </c>
      <c r="F35" s="472">
        <v>0.68508977678245853</v>
      </c>
      <c r="G35" s="476">
        <v>0.68099733447949529</v>
      </c>
    </row>
    <row r="36" spans="1:7" ht="15">
      <c r="A36" s="382">
        <v>24</v>
      </c>
      <c r="B36" s="11" t="s">
        <v>126</v>
      </c>
      <c r="C36" s="472">
        <v>-5.6507426203625366E-2</v>
      </c>
      <c r="D36" s="472">
        <v>2.670841919251421E-2</v>
      </c>
      <c r="E36" s="472">
        <v>0.18752038665288917</v>
      </c>
      <c r="F36" s="472">
        <v>0.12519015126108557</v>
      </c>
      <c r="G36" s="476">
        <v>8.5001158221147843E-2</v>
      </c>
    </row>
    <row r="37" spans="1:7" ht="15" customHeight="1">
      <c r="A37" s="10"/>
      <c r="B37" s="204" t="s">
        <v>352</v>
      </c>
      <c r="C37" s="470"/>
      <c r="D37" s="470"/>
      <c r="E37" s="470"/>
      <c r="F37" s="470"/>
      <c r="G37" s="471"/>
    </row>
    <row r="38" spans="1:7" ht="15" customHeight="1">
      <c r="A38" s="382">
        <v>25</v>
      </c>
      <c r="B38" s="11" t="s">
        <v>125</v>
      </c>
      <c r="C38" s="472">
        <v>0.2919400858310241</v>
      </c>
      <c r="D38" s="472">
        <v>0.28325995888446787</v>
      </c>
      <c r="E38" s="472">
        <v>0.27347141396724822</v>
      </c>
      <c r="F38" s="472">
        <v>0.3086875655424145</v>
      </c>
      <c r="G38" s="476">
        <v>0.23563597768205205</v>
      </c>
    </row>
    <row r="39" spans="1:7" ht="15" customHeight="1">
      <c r="A39" s="382">
        <v>26</v>
      </c>
      <c r="B39" s="11" t="s">
        <v>124</v>
      </c>
      <c r="C39" s="472">
        <v>0.86001489400574915</v>
      </c>
      <c r="D39" s="472">
        <v>0.88554498687629501</v>
      </c>
      <c r="E39" s="472">
        <v>0.8639255370211254</v>
      </c>
      <c r="F39" s="472">
        <v>0.85640675493683238</v>
      </c>
      <c r="G39" s="476">
        <v>0.87773726841368005</v>
      </c>
    </row>
    <row r="40" spans="1:7" ht="15" customHeight="1">
      <c r="A40" s="382">
        <v>27</v>
      </c>
      <c r="B40" s="11" t="s">
        <v>123</v>
      </c>
      <c r="C40" s="472">
        <v>0.30285646200244348</v>
      </c>
      <c r="D40" s="472">
        <v>0.29508951140373502</v>
      </c>
      <c r="E40" s="472">
        <v>0.31707029103061257</v>
      </c>
      <c r="F40" s="472">
        <v>0.32613572964272519</v>
      </c>
      <c r="G40" s="476">
        <v>0.34007535685738693</v>
      </c>
    </row>
    <row r="41" spans="1:7" ht="15" customHeight="1">
      <c r="A41" s="383"/>
      <c r="B41" s="204" t="s">
        <v>395</v>
      </c>
      <c r="C41" s="470"/>
      <c r="D41" s="470"/>
      <c r="E41" s="470"/>
      <c r="F41" s="470"/>
      <c r="G41" s="471"/>
    </row>
    <row r="42" spans="1:7" ht="15">
      <c r="A42" s="382">
        <v>28</v>
      </c>
      <c r="B42" s="11" t="s">
        <v>378</v>
      </c>
      <c r="C42" s="477">
        <v>396583679.82541364</v>
      </c>
      <c r="D42" s="477">
        <v>401929885.62160707</v>
      </c>
      <c r="E42" s="477">
        <v>364179944.89409655</v>
      </c>
      <c r="F42" s="477">
        <v>353567646.6511544</v>
      </c>
      <c r="G42" s="478">
        <v>354174094.01967555</v>
      </c>
    </row>
    <row r="43" spans="1:7" ht="15" customHeight="1">
      <c r="A43" s="382">
        <v>29</v>
      </c>
      <c r="B43" s="11" t="s">
        <v>390</v>
      </c>
      <c r="C43" s="479">
        <v>183554387.7792919</v>
      </c>
      <c r="D43" s="479">
        <v>194922768.10077018</v>
      </c>
      <c r="E43" s="479">
        <v>195000359.53773654</v>
      </c>
      <c r="F43" s="479">
        <v>191701831.13834506</v>
      </c>
      <c r="G43" s="480">
        <v>215853593.25725913</v>
      </c>
    </row>
    <row r="44" spans="1:7" ht="15" customHeight="1" thickBot="1">
      <c r="A44" s="413">
        <v>30</v>
      </c>
      <c r="B44" s="414" t="s">
        <v>379</v>
      </c>
      <c r="C44" s="481">
        <v>2.1605785872156367</v>
      </c>
      <c r="D44" s="481">
        <v>2.0619955766984561</v>
      </c>
      <c r="E44" s="481">
        <v>1.8675860175715231</v>
      </c>
      <c r="F44" s="481">
        <v>1.8443623858553337</v>
      </c>
      <c r="G44" s="482">
        <v>1.6408070334857152</v>
      </c>
    </row>
    <row r="45" spans="1:7" ht="15" customHeight="1">
      <c r="A45" s="413"/>
      <c r="B45" s="204" t="s">
        <v>497</v>
      </c>
      <c r="C45" s="470"/>
      <c r="D45" s="470"/>
      <c r="E45" s="470"/>
      <c r="F45" s="470"/>
      <c r="G45" s="471"/>
    </row>
    <row r="46" spans="1:7" ht="15" customHeight="1">
      <c r="A46" s="413">
        <v>31</v>
      </c>
      <c r="B46" s="414" t="s">
        <v>504</v>
      </c>
      <c r="C46" s="483">
        <v>966294672.35287499</v>
      </c>
      <c r="D46" s="483">
        <v>1060644682.2611049</v>
      </c>
      <c r="E46" s="483">
        <v>1034490332.6695256</v>
      </c>
      <c r="F46" s="483">
        <v>1039782890.381465</v>
      </c>
      <c r="G46" s="484">
        <v>980910570.39182425</v>
      </c>
    </row>
    <row r="47" spans="1:7" ht="15" customHeight="1">
      <c r="A47" s="413">
        <v>32</v>
      </c>
      <c r="B47" s="414" t="s">
        <v>519</v>
      </c>
      <c r="C47" s="485">
        <v>759925219.10264087</v>
      </c>
      <c r="D47" s="485">
        <v>808096025.73969662</v>
      </c>
      <c r="E47" s="485">
        <v>832092658.43730593</v>
      </c>
      <c r="F47" s="485">
        <v>761299444.62701607</v>
      </c>
      <c r="G47" s="486">
        <v>742990970.45915425</v>
      </c>
    </row>
    <row r="48" spans="1:7" ht="15.75" thickBot="1">
      <c r="A48" s="384">
        <v>33</v>
      </c>
      <c r="B48" s="206" t="s">
        <v>537</v>
      </c>
      <c r="C48" s="487">
        <v>1.2715654752107397</v>
      </c>
      <c r="D48" s="487">
        <v>1.3125230770566358</v>
      </c>
      <c r="E48" s="487">
        <v>1.2432393462193603</v>
      </c>
      <c r="F48" s="487">
        <v>1.3658001430578823</v>
      </c>
      <c r="G48" s="488">
        <v>1.3202186963128775</v>
      </c>
    </row>
    <row r="49" spans="1:2">
      <c r="A49" s="12"/>
    </row>
    <row r="50" spans="1:2" ht="38.25">
      <c r="B50" s="269" t="s">
        <v>479</v>
      </c>
    </row>
    <row r="51" spans="1:2" ht="51">
      <c r="B51" s="269" t="s">
        <v>394</v>
      </c>
    </row>
    <row r="53" spans="1:2">
      <c r="B53" s="26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23" bestFit="1" customWidth="1"/>
    <col min="2" max="2" width="105.28515625" style="423" bestFit="1" customWidth="1"/>
    <col min="3" max="4" width="15.140625" style="423" bestFit="1" customWidth="1"/>
    <col min="5" max="5" width="17.42578125" style="423" bestFit="1" customWidth="1"/>
    <col min="6" max="6" width="15.140625" style="423" bestFit="1" customWidth="1"/>
    <col min="7" max="7" width="28.7109375" style="423" bestFit="1" customWidth="1"/>
    <col min="8" max="8" width="14.140625" style="423" bestFit="1" customWidth="1"/>
    <col min="9" max="16384" width="9.28515625" style="423"/>
  </cols>
  <sheetData>
    <row r="1" spans="1:8">
      <c r="A1" s="415" t="s">
        <v>30</v>
      </c>
    </row>
    <row r="2" spans="1:8" ht="13.5">
      <c r="A2" s="415" t="s">
        <v>31</v>
      </c>
      <c r="B2" s="379">
        <f>'1. key ratios '!B2</f>
        <v>44377</v>
      </c>
    </row>
    <row r="3" spans="1:8">
      <c r="A3" s="416" t="s">
        <v>544</v>
      </c>
    </row>
    <row r="5" spans="1:8" ht="15" customHeight="1">
      <c r="A5" s="660" t="s">
        <v>545</v>
      </c>
      <c r="B5" s="661"/>
      <c r="C5" s="666" t="s">
        <v>546</v>
      </c>
      <c r="D5" s="667"/>
      <c r="E5" s="667"/>
      <c r="F5" s="667"/>
      <c r="G5" s="667"/>
      <c r="H5" s="668"/>
    </row>
    <row r="6" spans="1:8">
      <c r="A6" s="662"/>
      <c r="B6" s="663"/>
      <c r="C6" s="669"/>
      <c r="D6" s="670"/>
      <c r="E6" s="670"/>
      <c r="F6" s="670"/>
      <c r="G6" s="670"/>
      <c r="H6" s="671"/>
    </row>
    <row r="7" spans="1:8">
      <c r="A7" s="664"/>
      <c r="B7" s="665"/>
      <c r="C7" s="445" t="s">
        <v>547</v>
      </c>
      <c r="D7" s="445" t="s">
        <v>548</v>
      </c>
      <c r="E7" s="445" t="s">
        <v>549</v>
      </c>
      <c r="F7" s="445" t="s">
        <v>550</v>
      </c>
      <c r="G7" s="445" t="s">
        <v>551</v>
      </c>
      <c r="H7" s="445" t="s">
        <v>109</v>
      </c>
    </row>
    <row r="8" spans="1:8">
      <c r="A8" s="418">
        <v>1</v>
      </c>
      <c r="B8" s="417" t="s">
        <v>96</v>
      </c>
      <c r="C8" s="593">
        <v>204784523</v>
      </c>
      <c r="D8" s="593">
        <v>3775384.7920103641</v>
      </c>
      <c r="E8" s="593">
        <v>14053999.98</v>
      </c>
      <c r="F8" s="593">
        <v>21053000</v>
      </c>
      <c r="G8" s="593"/>
      <c r="H8" s="594">
        <f>SUM(C8:G8)</f>
        <v>243666907.77201036</v>
      </c>
    </row>
    <row r="9" spans="1:8">
      <c r="A9" s="418">
        <v>2</v>
      </c>
      <c r="B9" s="417" t="s">
        <v>97</v>
      </c>
      <c r="C9" s="593"/>
      <c r="D9" s="593"/>
      <c r="E9" s="593"/>
      <c r="F9" s="593"/>
      <c r="G9" s="593"/>
      <c r="H9" s="594">
        <f t="shared" ref="H9:H21" si="0">SUM(C9:G9)</f>
        <v>0</v>
      </c>
    </row>
    <row r="10" spans="1:8">
      <c r="A10" s="418">
        <v>3</v>
      </c>
      <c r="B10" s="417" t="s">
        <v>269</v>
      </c>
      <c r="C10" s="593"/>
      <c r="D10" s="593"/>
      <c r="E10" s="593"/>
      <c r="F10" s="593"/>
      <c r="G10" s="593"/>
      <c r="H10" s="594">
        <f t="shared" si="0"/>
        <v>0</v>
      </c>
    </row>
    <row r="11" spans="1:8">
      <c r="A11" s="418">
        <v>4</v>
      </c>
      <c r="B11" s="417" t="s">
        <v>98</v>
      </c>
      <c r="C11" s="593"/>
      <c r="D11" s="593"/>
      <c r="E11" s="593"/>
      <c r="F11" s="593"/>
      <c r="G11" s="593"/>
      <c r="H11" s="594">
        <f t="shared" si="0"/>
        <v>0</v>
      </c>
    </row>
    <row r="12" spans="1:8">
      <c r="A12" s="418">
        <v>5</v>
      </c>
      <c r="B12" s="417" t="s">
        <v>99</v>
      </c>
      <c r="C12" s="593"/>
      <c r="D12" s="593"/>
      <c r="E12" s="593"/>
      <c r="F12" s="593"/>
      <c r="G12" s="593"/>
      <c r="H12" s="594">
        <f t="shared" si="0"/>
        <v>0</v>
      </c>
    </row>
    <row r="13" spans="1:8">
      <c r="A13" s="418">
        <v>6</v>
      </c>
      <c r="B13" s="417" t="s">
        <v>100</v>
      </c>
      <c r="C13" s="593">
        <v>33566441.069999993</v>
      </c>
      <c r="D13" s="593">
        <v>80356814</v>
      </c>
      <c r="E13" s="593">
        <v>2400</v>
      </c>
      <c r="F13" s="593">
        <v>4806082.54</v>
      </c>
      <c r="G13" s="593"/>
      <c r="H13" s="594">
        <f t="shared" si="0"/>
        <v>118731737.61</v>
      </c>
    </row>
    <row r="14" spans="1:8">
      <c r="A14" s="418">
        <v>7</v>
      </c>
      <c r="B14" s="417" t="s">
        <v>101</v>
      </c>
      <c r="C14" s="593"/>
      <c r="D14" s="593">
        <v>290177466.83932501</v>
      </c>
      <c r="E14" s="593">
        <v>223458095.57417315</v>
      </c>
      <c r="F14" s="593">
        <v>306245397.4717434</v>
      </c>
      <c r="G14" s="593">
        <v>53298254.213024989</v>
      </c>
      <c r="H14" s="594">
        <f t="shared" si="0"/>
        <v>873179214.09826648</v>
      </c>
    </row>
    <row r="15" spans="1:8">
      <c r="A15" s="418">
        <v>8</v>
      </c>
      <c r="B15" s="417" t="s">
        <v>102</v>
      </c>
      <c r="C15" s="593"/>
      <c r="D15" s="593"/>
      <c r="E15" s="593"/>
      <c r="F15" s="593"/>
      <c r="G15" s="593"/>
      <c r="H15" s="594">
        <f t="shared" si="0"/>
        <v>0</v>
      </c>
    </row>
    <row r="16" spans="1:8">
      <c r="A16" s="418">
        <v>9</v>
      </c>
      <c r="B16" s="417" t="s">
        <v>103</v>
      </c>
      <c r="C16" s="593"/>
      <c r="D16" s="593"/>
      <c r="E16" s="593"/>
      <c r="F16" s="593"/>
      <c r="G16" s="593"/>
      <c r="H16" s="594">
        <f t="shared" si="0"/>
        <v>0</v>
      </c>
    </row>
    <row r="17" spans="1:8">
      <c r="A17" s="418">
        <v>10</v>
      </c>
      <c r="B17" s="448" t="s">
        <v>563</v>
      </c>
      <c r="C17" s="593"/>
      <c r="D17" s="593">
        <v>30965136.507422004</v>
      </c>
      <c r="E17" s="593">
        <v>46827397.913484991</v>
      </c>
      <c r="F17" s="593">
        <v>38841278.368991017</v>
      </c>
      <c r="G17" s="593">
        <v>53331637.533981994</v>
      </c>
      <c r="H17" s="594">
        <f t="shared" si="0"/>
        <v>169965450.32388002</v>
      </c>
    </row>
    <row r="18" spans="1:8">
      <c r="A18" s="418">
        <v>11</v>
      </c>
      <c r="B18" s="417" t="s">
        <v>105</v>
      </c>
      <c r="C18" s="593"/>
      <c r="D18" s="593"/>
      <c r="E18" s="593"/>
      <c r="F18" s="593"/>
      <c r="G18" s="593"/>
      <c r="H18" s="594">
        <f t="shared" si="0"/>
        <v>0</v>
      </c>
    </row>
    <row r="19" spans="1:8">
      <c r="A19" s="418">
        <v>12</v>
      </c>
      <c r="B19" s="417" t="s">
        <v>106</v>
      </c>
      <c r="C19" s="593"/>
      <c r="D19" s="593"/>
      <c r="E19" s="593"/>
      <c r="F19" s="593"/>
      <c r="G19" s="593"/>
      <c r="H19" s="594">
        <f t="shared" si="0"/>
        <v>0</v>
      </c>
    </row>
    <row r="20" spans="1:8">
      <c r="A20" s="418">
        <v>13</v>
      </c>
      <c r="B20" s="417" t="s">
        <v>247</v>
      </c>
      <c r="C20" s="593"/>
      <c r="D20" s="593"/>
      <c r="E20" s="593"/>
      <c r="F20" s="593"/>
      <c r="G20" s="593"/>
      <c r="H20" s="594">
        <f t="shared" si="0"/>
        <v>0</v>
      </c>
    </row>
    <row r="21" spans="1:8">
      <c r="A21" s="418">
        <v>14</v>
      </c>
      <c r="B21" s="417" t="s">
        <v>108</v>
      </c>
      <c r="C21" s="593">
        <v>34509356</v>
      </c>
      <c r="D21" s="593">
        <v>8447329.3165309988</v>
      </c>
      <c r="E21" s="593">
        <v>3967206.4444510005</v>
      </c>
      <c r="F21" s="593">
        <v>15382297.675093001</v>
      </c>
      <c r="G21" s="593">
        <v>48582619.760109</v>
      </c>
      <c r="H21" s="594">
        <f t="shared" si="0"/>
        <v>110888809.19618401</v>
      </c>
    </row>
    <row r="22" spans="1:8">
      <c r="A22" s="419">
        <v>15</v>
      </c>
      <c r="B22" s="425" t="s">
        <v>109</v>
      </c>
      <c r="C22" s="594">
        <f>+SUM(C8:C16)+SUM(C18:C21)</f>
        <v>272860320.06999999</v>
      </c>
      <c r="D22" s="594">
        <f t="shared" ref="D22:G22" si="1">+SUM(D8:D16)+SUM(D18:D21)</f>
        <v>382756994.94786638</v>
      </c>
      <c r="E22" s="594">
        <f t="shared" si="1"/>
        <v>241481701.99862415</v>
      </c>
      <c r="F22" s="594">
        <f t="shared" si="1"/>
        <v>347486777.68683642</v>
      </c>
      <c r="G22" s="594">
        <f t="shared" si="1"/>
        <v>101880873.97313398</v>
      </c>
      <c r="H22" s="594">
        <f>+SUM(H8:H16)+SUM(H18:H21)</f>
        <v>1346466668.6764607</v>
      </c>
    </row>
    <row r="26" spans="1:8" ht="25.5">
      <c r="B26" s="449"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50" bestFit="1" customWidth="1"/>
    <col min="2" max="2" width="114.7109375" style="423" customWidth="1"/>
    <col min="3" max="3" width="22.42578125" style="423" customWidth="1"/>
    <col min="4" max="4" width="23.5703125" style="423" customWidth="1"/>
    <col min="5" max="8" width="22.28515625" style="423" customWidth="1"/>
    <col min="9" max="9" width="41.42578125" style="423" customWidth="1"/>
    <col min="10" max="16384" width="9.28515625" style="423"/>
  </cols>
  <sheetData>
    <row r="1" spans="1:9" ht="13.5">
      <c r="A1" s="415" t="s">
        <v>30</v>
      </c>
      <c r="B1" s="379" t="str">
        <f>'1. key ratios '!B1</f>
        <v>JSC CARTU BANK</v>
      </c>
    </row>
    <row r="2" spans="1:9" ht="13.5">
      <c r="A2" s="415" t="s">
        <v>31</v>
      </c>
      <c r="B2" s="379">
        <f>'1. key ratios '!B2</f>
        <v>44377</v>
      </c>
    </row>
    <row r="3" spans="1:9">
      <c r="A3" s="416" t="s">
        <v>552</v>
      </c>
    </row>
    <row r="4" spans="1:9">
      <c r="C4" s="451" t="s">
        <v>0</v>
      </c>
      <c r="D4" s="451" t="s">
        <v>1</v>
      </c>
      <c r="E4" s="451" t="s">
        <v>2</v>
      </c>
      <c r="F4" s="451" t="s">
        <v>3</v>
      </c>
      <c r="G4" s="451" t="s">
        <v>4</v>
      </c>
      <c r="H4" s="451" t="s">
        <v>5</v>
      </c>
      <c r="I4" s="451" t="s">
        <v>8</v>
      </c>
    </row>
    <row r="5" spans="1:9" ht="44.25" customHeight="1">
      <c r="A5" s="660" t="s">
        <v>553</v>
      </c>
      <c r="B5" s="661"/>
      <c r="C5" s="674" t="s">
        <v>554</v>
      </c>
      <c r="D5" s="674"/>
      <c r="E5" s="674" t="s">
        <v>555</v>
      </c>
      <c r="F5" s="674" t="s">
        <v>556</v>
      </c>
      <c r="G5" s="672" t="s">
        <v>557</v>
      </c>
      <c r="H5" s="672" t="s">
        <v>558</v>
      </c>
      <c r="I5" s="452" t="s">
        <v>559</v>
      </c>
    </row>
    <row r="6" spans="1:9" ht="60" customHeight="1">
      <c r="A6" s="664"/>
      <c r="B6" s="665"/>
      <c r="C6" s="441" t="s">
        <v>560</v>
      </c>
      <c r="D6" s="441" t="s">
        <v>561</v>
      </c>
      <c r="E6" s="674"/>
      <c r="F6" s="674"/>
      <c r="G6" s="673"/>
      <c r="H6" s="673"/>
      <c r="I6" s="452" t="s">
        <v>562</v>
      </c>
    </row>
    <row r="7" spans="1:9">
      <c r="A7" s="421">
        <v>1</v>
      </c>
      <c r="B7" s="417" t="s">
        <v>96</v>
      </c>
      <c r="C7" s="593"/>
      <c r="D7" s="593">
        <v>243434909</v>
      </c>
      <c r="E7" s="593"/>
      <c r="F7" s="593"/>
      <c r="G7" s="593"/>
      <c r="H7" s="593">
        <v>0</v>
      </c>
      <c r="I7" s="595">
        <f t="shared" ref="I7:I23" si="0">C7+D7-E7-F7-G7</f>
        <v>243434909</v>
      </c>
    </row>
    <row r="8" spans="1:9">
      <c r="A8" s="421">
        <v>2</v>
      </c>
      <c r="B8" s="417" t="s">
        <v>97</v>
      </c>
      <c r="C8" s="593"/>
      <c r="D8" s="593"/>
      <c r="E8" s="593"/>
      <c r="F8" s="593"/>
      <c r="G8" s="593"/>
      <c r="H8" s="593">
        <v>0</v>
      </c>
      <c r="I8" s="595">
        <f t="shared" si="0"/>
        <v>0</v>
      </c>
    </row>
    <row r="9" spans="1:9">
      <c r="A9" s="421">
        <v>3</v>
      </c>
      <c r="B9" s="417" t="s">
        <v>269</v>
      </c>
      <c r="C9" s="593"/>
      <c r="D9" s="593"/>
      <c r="E9" s="593"/>
      <c r="F9" s="593"/>
      <c r="G9" s="593"/>
      <c r="H9" s="593">
        <v>0</v>
      </c>
      <c r="I9" s="595">
        <f t="shared" si="0"/>
        <v>0</v>
      </c>
    </row>
    <row r="10" spans="1:9">
      <c r="A10" s="421">
        <v>4</v>
      </c>
      <c r="B10" s="417" t="s">
        <v>98</v>
      </c>
      <c r="C10" s="593"/>
      <c r="D10" s="593"/>
      <c r="E10" s="593"/>
      <c r="F10" s="593"/>
      <c r="G10" s="593"/>
      <c r="H10" s="593">
        <v>0</v>
      </c>
      <c r="I10" s="595">
        <f t="shared" si="0"/>
        <v>0</v>
      </c>
    </row>
    <row r="11" spans="1:9">
      <c r="A11" s="421">
        <v>5</v>
      </c>
      <c r="B11" s="417" t="s">
        <v>99</v>
      </c>
      <c r="C11" s="593"/>
      <c r="D11" s="593"/>
      <c r="E11" s="593"/>
      <c r="F11" s="593"/>
      <c r="G11" s="593"/>
      <c r="H11" s="593">
        <v>0</v>
      </c>
      <c r="I11" s="595">
        <f t="shared" si="0"/>
        <v>0</v>
      </c>
    </row>
    <row r="12" spans="1:9">
      <c r="A12" s="421">
        <v>6</v>
      </c>
      <c r="B12" s="417" t="s">
        <v>100</v>
      </c>
      <c r="C12" s="593"/>
      <c r="D12" s="593">
        <v>118731738</v>
      </c>
      <c r="E12" s="593"/>
      <c r="F12" s="593"/>
      <c r="G12" s="593"/>
      <c r="H12" s="593">
        <v>0</v>
      </c>
      <c r="I12" s="595">
        <f t="shared" si="0"/>
        <v>118731738</v>
      </c>
    </row>
    <row r="13" spans="1:9">
      <c r="A13" s="421">
        <v>7</v>
      </c>
      <c r="B13" s="417" t="s">
        <v>101</v>
      </c>
      <c r="C13" s="593">
        <v>357739549.68030006</v>
      </c>
      <c r="D13" s="593">
        <v>673167927.1754868</v>
      </c>
      <c r="E13" s="593">
        <v>157728262.95065302</v>
      </c>
      <c r="F13" s="593">
        <v>11839657.092272988</v>
      </c>
      <c r="G13" s="593"/>
      <c r="H13" s="593">
        <v>163083</v>
      </c>
      <c r="I13" s="595">
        <f t="shared" si="0"/>
        <v>861339556.81286073</v>
      </c>
    </row>
    <row r="14" spans="1:9">
      <c r="A14" s="421">
        <v>8</v>
      </c>
      <c r="B14" s="417" t="s">
        <v>102</v>
      </c>
      <c r="C14" s="593"/>
      <c r="D14" s="593"/>
      <c r="E14" s="593"/>
      <c r="F14" s="593"/>
      <c r="G14" s="593"/>
      <c r="H14" s="593">
        <v>0</v>
      </c>
      <c r="I14" s="595">
        <f t="shared" si="0"/>
        <v>0</v>
      </c>
    </row>
    <row r="15" spans="1:9">
      <c r="A15" s="421">
        <v>9</v>
      </c>
      <c r="B15" s="417" t="s">
        <v>103</v>
      </c>
      <c r="C15" s="593"/>
      <c r="D15" s="593"/>
      <c r="E15" s="593"/>
      <c r="F15" s="593"/>
      <c r="G15" s="593"/>
      <c r="H15" s="593">
        <v>0</v>
      </c>
      <c r="I15" s="595">
        <f t="shared" si="0"/>
        <v>0</v>
      </c>
    </row>
    <row r="16" spans="1:9">
      <c r="A16" s="421">
        <v>10</v>
      </c>
      <c r="B16" s="448" t="s">
        <v>563</v>
      </c>
      <c r="C16" s="593">
        <v>298311971.57000005</v>
      </c>
      <c r="D16" s="593">
        <v>1868588.1583970001</v>
      </c>
      <c r="E16" s="593">
        <v>130215109.40451701</v>
      </c>
      <c r="F16" s="593">
        <v>0</v>
      </c>
      <c r="G16" s="593"/>
      <c r="H16" s="593">
        <v>163083</v>
      </c>
      <c r="I16" s="595">
        <f t="shared" si="0"/>
        <v>169965450.32388008</v>
      </c>
    </row>
    <row r="17" spans="1:9">
      <c r="A17" s="421">
        <v>11</v>
      </c>
      <c r="B17" s="417" t="s">
        <v>105</v>
      </c>
      <c r="C17" s="593"/>
      <c r="D17" s="593"/>
      <c r="E17" s="593"/>
      <c r="F17" s="593"/>
      <c r="G17" s="593"/>
      <c r="H17" s="593">
        <v>0</v>
      </c>
      <c r="I17" s="595">
        <f t="shared" si="0"/>
        <v>0</v>
      </c>
    </row>
    <row r="18" spans="1:9">
      <c r="A18" s="421">
        <v>12</v>
      </c>
      <c r="B18" s="417" t="s">
        <v>106</v>
      </c>
      <c r="C18" s="593"/>
      <c r="D18" s="593"/>
      <c r="E18" s="593"/>
      <c r="F18" s="593"/>
      <c r="G18" s="593"/>
      <c r="H18" s="593">
        <v>0</v>
      </c>
      <c r="I18" s="595">
        <f t="shared" si="0"/>
        <v>0</v>
      </c>
    </row>
    <row r="19" spans="1:9">
      <c r="A19" s="421">
        <v>13</v>
      </c>
      <c r="B19" s="417" t="s">
        <v>247</v>
      </c>
      <c r="C19" s="593"/>
      <c r="D19" s="593"/>
      <c r="E19" s="593"/>
      <c r="F19" s="593"/>
      <c r="G19" s="593"/>
      <c r="H19" s="593">
        <v>0</v>
      </c>
      <c r="I19" s="595">
        <f t="shared" si="0"/>
        <v>0</v>
      </c>
    </row>
    <row r="20" spans="1:9">
      <c r="A20" s="421">
        <v>14</v>
      </c>
      <c r="B20" s="417" t="s">
        <v>108</v>
      </c>
      <c r="C20" s="593">
        <v>23860376.9921</v>
      </c>
      <c r="D20" s="593">
        <v>102352651.42364907</v>
      </c>
      <c r="E20" s="593">
        <v>8356060.8295649998</v>
      </c>
      <c r="F20" s="593">
        <v>399968.19792100199</v>
      </c>
      <c r="G20" s="593"/>
      <c r="H20" s="593">
        <v>1665085.64</v>
      </c>
      <c r="I20" s="595">
        <f t="shared" si="0"/>
        <v>117456999.38826306</v>
      </c>
    </row>
    <row r="21" spans="1:9" s="453" customFormat="1">
      <c r="A21" s="422">
        <v>15</v>
      </c>
      <c r="B21" s="425" t="s">
        <v>109</v>
      </c>
      <c r="C21" s="594">
        <f>SUM(C7:C15)+SUM(C17:C20)</f>
        <v>381599926.67240006</v>
      </c>
      <c r="D21" s="594">
        <f t="shared" ref="D21:H21" si="1">SUM(D7:D15)+SUM(D17:D20)</f>
        <v>1137687225.5991359</v>
      </c>
      <c r="E21" s="594">
        <f t="shared" si="1"/>
        <v>166084323.78021801</v>
      </c>
      <c r="F21" s="594">
        <f t="shared" si="1"/>
        <v>12239625.29019399</v>
      </c>
      <c r="G21" s="594">
        <v>152684.33000000031</v>
      </c>
      <c r="H21" s="594">
        <f t="shared" si="1"/>
        <v>1828168.64</v>
      </c>
      <c r="I21" s="595">
        <f t="shared" si="0"/>
        <v>1340810518.8711238</v>
      </c>
    </row>
    <row r="22" spans="1:9">
      <c r="A22" s="454">
        <v>16</v>
      </c>
      <c r="B22" s="455" t="s">
        <v>564</v>
      </c>
      <c r="C22" s="593">
        <v>364820623.6724</v>
      </c>
      <c r="D22" s="593">
        <v>677404993.75227034</v>
      </c>
      <c r="E22" s="593">
        <v>160395993.78021809</v>
      </c>
      <c r="F22" s="593">
        <v>11862455.290193975</v>
      </c>
      <c r="G22" s="593">
        <v>152684.33000000031</v>
      </c>
      <c r="H22" s="593">
        <v>163083</v>
      </c>
      <c r="I22" s="595">
        <f t="shared" si="0"/>
        <v>869814484.02425826</v>
      </c>
    </row>
    <row r="23" spans="1:9">
      <c r="A23" s="454">
        <v>17</v>
      </c>
      <c r="B23" s="455" t="s">
        <v>565</v>
      </c>
      <c r="C23" s="593"/>
      <c r="D23" s="593">
        <v>57955254.346865997</v>
      </c>
      <c r="E23" s="593">
        <v>0</v>
      </c>
      <c r="F23" s="593">
        <v>376030</v>
      </c>
      <c r="G23" s="593">
        <v>0</v>
      </c>
      <c r="H23" s="593">
        <v>0</v>
      </c>
      <c r="I23" s="595">
        <f t="shared" si="0"/>
        <v>57579224.346865997</v>
      </c>
    </row>
    <row r="26" spans="1:9" ht="25.5">
      <c r="B26" s="449"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workbookViewId="0"/>
  </sheetViews>
  <sheetFormatPr defaultColWidth="9.28515625" defaultRowHeight="12.75"/>
  <cols>
    <col min="1" max="1" width="11" style="423" bestFit="1" customWidth="1"/>
    <col min="2" max="2" width="93.42578125" style="423" customWidth="1"/>
    <col min="3" max="8" width="22" style="423" customWidth="1"/>
    <col min="9" max="9" width="42.28515625" style="423" bestFit="1" customWidth="1"/>
    <col min="10" max="16384" width="9.28515625" style="423"/>
  </cols>
  <sheetData>
    <row r="1" spans="1:9">
      <c r="A1" s="415" t="s">
        <v>30</v>
      </c>
      <c r="B1" s="423" t="str">
        <f>'1. key ratios '!B1</f>
        <v>JSC CARTU BANK</v>
      </c>
    </row>
    <row r="2" spans="1:9" ht="13.5">
      <c r="A2" s="415" t="s">
        <v>31</v>
      </c>
      <c r="B2" s="379">
        <f>'1. key ratios '!B2</f>
        <v>44377</v>
      </c>
    </row>
    <row r="3" spans="1:9">
      <c r="A3" s="416" t="s">
        <v>566</v>
      </c>
    </row>
    <row r="4" spans="1:9">
      <c r="C4" s="451" t="s">
        <v>0</v>
      </c>
      <c r="D4" s="451" t="s">
        <v>1</v>
      </c>
      <c r="E4" s="451" t="s">
        <v>2</v>
      </c>
      <c r="F4" s="451" t="s">
        <v>3</v>
      </c>
      <c r="G4" s="451" t="s">
        <v>4</v>
      </c>
      <c r="H4" s="451" t="s">
        <v>5</v>
      </c>
      <c r="I4" s="451" t="s">
        <v>8</v>
      </c>
    </row>
    <row r="5" spans="1:9" ht="46.5" customHeight="1">
      <c r="A5" s="660" t="s">
        <v>707</v>
      </c>
      <c r="B5" s="661"/>
      <c r="C5" s="674" t="s">
        <v>554</v>
      </c>
      <c r="D5" s="674"/>
      <c r="E5" s="674" t="s">
        <v>555</v>
      </c>
      <c r="F5" s="674" t="s">
        <v>556</v>
      </c>
      <c r="G5" s="672" t="s">
        <v>557</v>
      </c>
      <c r="H5" s="672" t="s">
        <v>558</v>
      </c>
      <c r="I5" s="452" t="s">
        <v>559</v>
      </c>
    </row>
    <row r="6" spans="1:9" ht="75" customHeight="1">
      <c r="A6" s="664"/>
      <c r="B6" s="665"/>
      <c r="C6" s="441" t="s">
        <v>560</v>
      </c>
      <c r="D6" s="441" t="s">
        <v>561</v>
      </c>
      <c r="E6" s="674"/>
      <c r="F6" s="674"/>
      <c r="G6" s="673"/>
      <c r="H6" s="673"/>
      <c r="I6" s="452" t="s">
        <v>562</v>
      </c>
    </row>
    <row r="7" spans="1:9">
      <c r="A7" s="420">
        <v>1</v>
      </c>
      <c r="B7" s="424" t="s">
        <v>697</v>
      </c>
      <c r="C7" s="593">
        <v>376006.95999999996</v>
      </c>
      <c r="D7" s="593">
        <v>291863698.96933496</v>
      </c>
      <c r="E7" s="593">
        <v>104440.26523599999</v>
      </c>
      <c r="F7" s="593">
        <v>960441.8411859998</v>
      </c>
      <c r="G7" s="593">
        <v>0</v>
      </c>
      <c r="H7" s="593">
        <v>0</v>
      </c>
      <c r="I7" s="595">
        <f t="shared" ref="I7:I34" si="0">C7+D7-E7-F7-G7</f>
        <v>291174823.82291293</v>
      </c>
    </row>
    <row r="8" spans="1:9">
      <c r="A8" s="420">
        <v>2</v>
      </c>
      <c r="B8" s="424" t="s">
        <v>567</v>
      </c>
      <c r="C8" s="593">
        <v>269479.52039999998</v>
      </c>
      <c r="D8" s="593">
        <v>134610998.672631</v>
      </c>
      <c r="E8" s="593">
        <v>106327.161238</v>
      </c>
      <c r="F8" s="593">
        <v>301420.84540499968</v>
      </c>
      <c r="G8" s="593">
        <v>0</v>
      </c>
      <c r="H8" s="593">
        <v>0</v>
      </c>
      <c r="I8" s="595">
        <f t="shared" si="0"/>
        <v>134472730.18638796</v>
      </c>
    </row>
    <row r="9" spans="1:9">
      <c r="A9" s="420">
        <v>3</v>
      </c>
      <c r="B9" s="424" t="s">
        <v>568</v>
      </c>
      <c r="C9" s="593">
        <v>0</v>
      </c>
      <c r="D9" s="593">
        <v>0.12</v>
      </c>
      <c r="E9" s="593">
        <v>0</v>
      </c>
      <c r="F9" s="593">
        <v>0</v>
      </c>
      <c r="G9" s="593">
        <v>0</v>
      </c>
      <c r="H9" s="593">
        <v>0</v>
      </c>
      <c r="I9" s="595">
        <f t="shared" si="0"/>
        <v>0.12</v>
      </c>
    </row>
    <row r="10" spans="1:9">
      <c r="A10" s="420">
        <v>4</v>
      </c>
      <c r="B10" s="424" t="s">
        <v>698</v>
      </c>
      <c r="C10" s="593">
        <v>64836336.060000002</v>
      </c>
      <c r="D10" s="593">
        <v>44912111.784511991</v>
      </c>
      <c r="E10" s="593">
        <v>24787750.935358997</v>
      </c>
      <c r="F10" s="593">
        <v>861719.04381900001</v>
      </c>
      <c r="G10" s="593">
        <v>0</v>
      </c>
      <c r="H10" s="593">
        <v>0</v>
      </c>
      <c r="I10" s="595">
        <f t="shared" si="0"/>
        <v>84098977.865333989</v>
      </c>
    </row>
    <row r="11" spans="1:9">
      <c r="A11" s="420">
        <v>5</v>
      </c>
      <c r="B11" s="424" t="s">
        <v>569</v>
      </c>
      <c r="C11" s="593">
        <v>33150157.085000005</v>
      </c>
      <c r="D11" s="593">
        <v>48529073.776244</v>
      </c>
      <c r="E11" s="593">
        <v>12934646.013872992</v>
      </c>
      <c r="F11" s="593">
        <v>936541.16350899998</v>
      </c>
      <c r="G11" s="593">
        <v>0</v>
      </c>
      <c r="H11" s="593">
        <v>0</v>
      </c>
      <c r="I11" s="595">
        <f t="shared" si="0"/>
        <v>67808043.683862016</v>
      </c>
    </row>
    <row r="12" spans="1:9">
      <c r="A12" s="420">
        <v>6</v>
      </c>
      <c r="B12" s="424" t="s">
        <v>570</v>
      </c>
      <c r="C12" s="593">
        <v>7385909.6799999988</v>
      </c>
      <c r="D12" s="593">
        <v>41393580.463412993</v>
      </c>
      <c r="E12" s="593">
        <v>3708480.9977209996</v>
      </c>
      <c r="F12" s="593">
        <v>774569.814014</v>
      </c>
      <c r="G12" s="593">
        <v>0</v>
      </c>
      <c r="H12" s="593">
        <v>163083</v>
      </c>
      <c r="I12" s="595">
        <f t="shared" si="0"/>
        <v>44296439.331677988</v>
      </c>
    </row>
    <row r="13" spans="1:9">
      <c r="A13" s="420">
        <v>7</v>
      </c>
      <c r="B13" s="424" t="s">
        <v>571</v>
      </c>
      <c r="C13" s="593">
        <v>7275831.1100000013</v>
      </c>
      <c r="D13" s="593">
        <v>4892781.6292129997</v>
      </c>
      <c r="E13" s="593">
        <v>2580056.013691999</v>
      </c>
      <c r="F13" s="593">
        <v>46065.429033</v>
      </c>
      <c r="G13" s="593">
        <v>0</v>
      </c>
      <c r="H13" s="593">
        <v>0</v>
      </c>
      <c r="I13" s="595">
        <f t="shared" si="0"/>
        <v>9542491.2964880019</v>
      </c>
    </row>
    <row r="14" spans="1:9">
      <c r="A14" s="420">
        <v>8</v>
      </c>
      <c r="B14" s="424" t="s">
        <v>572</v>
      </c>
      <c r="C14" s="593">
        <v>17741298.947399996</v>
      </c>
      <c r="D14" s="593">
        <v>17933145.392251004</v>
      </c>
      <c r="E14" s="593">
        <v>8375975.956137998</v>
      </c>
      <c r="F14" s="593">
        <v>323978.65686099988</v>
      </c>
      <c r="G14" s="593">
        <v>0</v>
      </c>
      <c r="H14" s="593">
        <v>0</v>
      </c>
      <c r="I14" s="595">
        <f t="shared" si="0"/>
        <v>26974489.726652004</v>
      </c>
    </row>
    <row r="15" spans="1:9">
      <c r="A15" s="420">
        <v>9</v>
      </c>
      <c r="B15" s="424" t="s">
        <v>573</v>
      </c>
      <c r="C15" s="593">
        <v>80445016.80900003</v>
      </c>
      <c r="D15" s="593">
        <v>98496487.168918982</v>
      </c>
      <c r="E15" s="593">
        <v>39637268.618453003</v>
      </c>
      <c r="F15" s="593">
        <v>1813240.5445620003</v>
      </c>
      <c r="G15" s="593">
        <v>0</v>
      </c>
      <c r="H15" s="593">
        <v>0</v>
      </c>
      <c r="I15" s="595">
        <f t="shared" si="0"/>
        <v>137490994.814904</v>
      </c>
    </row>
    <row r="16" spans="1:9">
      <c r="A16" s="420">
        <v>10</v>
      </c>
      <c r="B16" s="424" t="s">
        <v>574</v>
      </c>
      <c r="C16" s="593">
        <v>0</v>
      </c>
      <c r="D16" s="593">
        <v>1844903.7518159999</v>
      </c>
      <c r="E16" s="593">
        <v>9482.5496770000009</v>
      </c>
      <c r="F16" s="593">
        <v>34883.943294000004</v>
      </c>
      <c r="G16" s="593">
        <v>0</v>
      </c>
      <c r="H16" s="593">
        <v>0</v>
      </c>
      <c r="I16" s="595">
        <f t="shared" si="0"/>
        <v>1800537.2588449998</v>
      </c>
    </row>
    <row r="17" spans="1:9">
      <c r="A17" s="420">
        <v>11</v>
      </c>
      <c r="B17" s="424" t="s">
        <v>575</v>
      </c>
      <c r="C17" s="593">
        <v>164334.53</v>
      </c>
      <c r="D17" s="593">
        <v>428374.827208</v>
      </c>
      <c r="E17" s="593">
        <v>49300.360115000003</v>
      </c>
      <c r="F17" s="593">
        <v>8536.143712000001</v>
      </c>
      <c r="G17" s="593">
        <v>0</v>
      </c>
      <c r="H17" s="593">
        <v>0</v>
      </c>
      <c r="I17" s="595">
        <f t="shared" si="0"/>
        <v>534872.85338099999</v>
      </c>
    </row>
    <row r="18" spans="1:9">
      <c r="A18" s="420">
        <v>12</v>
      </c>
      <c r="B18" s="424" t="s">
        <v>576</v>
      </c>
      <c r="C18" s="593">
        <v>22338630.899999999</v>
      </c>
      <c r="D18" s="593">
        <v>10820568.641022999</v>
      </c>
      <c r="E18" s="593">
        <v>7148178.4417380011</v>
      </c>
      <c r="F18" s="593">
        <v>154272.74339899994</v>
      </c>
      <c r="G18" s="593">
        <v>0</v>
      </c>
      <c r="H18" s="593">
        <v>0</v>
      </c>
      <c r="I18" s="595">
        <f t="shared" si="0"/>
        <v>25856748.355885994</v>
      </c>
    </row>
    <row r="19" spans="1:9">
      <c r="A19" s="420">
        <v>13</v>
      </c>
      <c r="B19" s="424" t="s">
        <v>577</v>
      </c>
      <c r="C19" s="593">
        <v>5209563.7</v>
      </c>
      <c r="D19" s="593">
        <v>24493639.47832901</v>
      </c>
      <c r="E19" s="593">
        <v>2162613.6159320003</v>
      </c>
      <c r="F19" s="593">
        <v>484404.82805600006</v>
      </c>
      <c r="G19" s="593">
        <v>0</v>
      </c>
      <c r="H19" s="593">
        <v>0</v>
      </c>
      <c r="I19" s="595">
        <f t="shared" si="0"/>
        <v>27056184.73434101</v>
      </c>
    </row>
    <row r="20" spans="1:9">
      <c r="A20" s="420">
        <v>14</v>
      </c>
      <c r="B20" s="424" t="s">
        <v>578</v>
      </c>
      <c r="C20" s="593">
        <v>42548653.609999977</v>
      </c>
      <c r="D20" s="593">
        <v>30980463.610309016</v>
      </c>
      <c r="E20" s="593">
        <v>17566542.089064009</v>
      </c>
      <c r="F20" s="593">
        <v>415105.92446999997</v>
      </c>
      <c r="G20" s="593">
        <v>0</v>
      </c>
      <c r="H20" s="593">
        <v>0</v>
      </c>
      <c r="I20" s="595">
        <f t="shared" si="0"/>
        <v>55547469.20677498</v>
      </c>
    </row>
    <row r="21" spans="1:9">
      <c r="A21" s="420">
        <v>15</v>
      </c>
      <c r="B21" s="424" t="s">
        <v>579</v>
      </c>
      <c r="C21" s="593">
        <v>4554205.97</v>
      </c>
      <c r="D21" s="593">
        <v>348302.88237999997</v>
      </c>
      <c r="E21" s="593">
        <v>1387609.0771800003</v>
      </c>
      <c r="F21" s="593">
        <v>2181.1809109999999</v>
      </c>
      <c r="G21" s="593">
        <v>0</v>
      </c>
      <c r="H21" s="593">
        <v>0</v>
      </c>
      <c r="I21" s="595">
        <f t="shared" si="0"/>
        <v>3512718.5942890001</v>
      </c>
    </row>
    <row r="22" spans="1:9">
      <c r="A22" s="420">
        <v>16</v>
      </c>
      <c r="B22" s="424" t="s">
        <v>580</v>
      </c>
      <c r="C22" s="593">
        <v>74552.27</v>
      </c>
      <c r="D22" s="593">
        <v>0</v>
      </c>
      <c r="E22" s="593">
        <v>37276.133538000002</v>
      </c>
      <c r="F22" s="593">
        <v>0</v>
      </c>
      <c r="G22" s="593">
        <v>0</v>
      </c>
      <c r="H22" s="593">
        <v>0</v>
      </c>
      <c r="I22" s="595">
        <f t="shared" si="0"/>
        <v>37276.136462000002</v>
      </c>
    </row>
    <row r="23" spans="1:9">
      <c r="A23" s="420">
        <v>17</v>
      </c>
      <c r="B23" s="424" t="s">
        <v>701</v>
      </c>
      <c r="C23" s="593">
        <v>2252177.71</v>
      </c>
      <c r="D23" s="593">
        <v>24392168.655614004</v>
      </c>
      <c r="E23" s="593">
        <v>1816272.3697530003</v>
      </c>
      <c r="F23" s="593">
        <v>257851.04686300003</v>
      </c>
      <c r="G23" s="593">
        <v>0</v>
      </c>
      <c r="H23" s="593">
        <v>0</v>
      </c>
      <c r="I23" s="595">
        <f t="shared" si="0"/>
        <v>24570222.948998004</v>
      </c>
    </row>
    <row r="24" spans="1:9">
      <c r="A24" s="420">
        <v>18</v>
      </c>
      <c r="B24" s="424" t="s">
        <v>581</v>
      </c>
      <c r="C24" s="593">
        <v>2117401</v>
      </c>
      <c r="D24" s="593">
        <v>1707097.831582</v>
      </c>
      <c r="E24" s="593">
        <v>1117925.2615100001</v>
      </c>
      <c r="F24" s="593">
        <v>4497.2876690000003</v>
      </c>
      <c r="G24" s="593">
        <v>0</v>
      </c>
      <c r="H24" s="593">
        <v>0</v>
      </c>
      <c r="I24" s="595">
        <f t="shared" si="0"/>
        <v>2702076.2824029997</v>
      </c>
    </row>
    <row r="25" spans="1:9">
      <c r="A25" s="420">
        <v>19</v>
      </c>
      <c r="B25" s="424" t="s">
        <v>582</v>
      </c>
      <c r="C25" s="593">
        <v>38010392.170000009</v>
      </c>
      <c r="D25" s="593">
        <v>582548.75315300003</v>
      </c>
      <c r="E25" s="593">
        <v>15576373.236056997</v>
      </c>
      <c r="F25" s="593">
        <v>11604.296720999999</v>
      </c>
      <c r="G25" s="593">
        <v>0</v>
      </c>
      <c r="H25" s="593">
        <v>0</v>
      </c>
      <c r="I25" s="595">
        <f t="shared" si="0"/>
        <v>23004963.390375014</v>
      </c>
    </row>
    <row r="26" spans="1:9">
      <c r="A26" s="420">
        <v>20</v>
      </c>
      <c r="B26" s="424" t="s">
        <v>700</v>
      </c>
      <c r="C26" s="593">
        <v>800955.56</v>
      </c>
      <c r="D26" s="593">
        <v>61867541.501520991</v>
      </c>
      <c r="E26" s="593">
        <v>1911785.9506560001</v>
      </c>
      <c r="F26" s="593">
        <v>885190.22503700003</v>
      </c>
      <c r="G26" s="593">
        <v>0</v>
      </c>
      <c r="H26" s="593">
        <v>0</v>
      </c>
      <c r="I26" s="595">
        <f t="shared" si="0"/>
        <v>59871520.885827996</v>
      </c>
    </row>
    <row r="27" spans="1:9">
      <c r="A27" s="420">
        <v>21</v>
      </c>
      <c r="B27" s="424" t="s">
        <v>583</v>
      </c>
      <c r="C27" s="593">
        <v>787.08</v>
      </c>
      <c r="D27" s="593">
        <v>3084858.6203179997</v>
      </c>
      <c r="E27" s="593">
        <v>787.08</v>
      </c>
      <c r="F27" s="593">
        <v>61509.028830000003</v>
      </c>
      <c r="G27" s="593">
        <v>0</v>
      </c>
      <c r="H27" s="593">
        <v>0</v>
      </c>
      <c r="I27" s="595">
        <f t="shared" si="0"/>
        <v>3023349.5914879995</v>
      </c>
    </row>
    <row r="28" spans="1:9">
      <c r="A28" s="420">
        <v>22</v>
      </c>
      <c r="B28" s="424" t="s">
        <v>584</v>
      </c>
      <c r="C28" s="593">
        <v>3861862.5300000003</v>
      </c>
      <c r="D28" s="593">
        <v>51971249.152228996</v>
      </c>
      <c r="E28" s="593">
        <v>3406741.5511710001</v>
      </c>
      <c r="F28" s="593">
        <v>1003488.8517999999</v>
      </c>
      <c r="G28" s="593">
        <v>0</v>
      </c>
      <c r="H28" s="593">
        <v>0</v>
      </c>
      <c r="I28" s="595">
        <f t="shared" si="0"/>
        <v>51422881.279257998</v>
      </c>
    </row>
    <row r="29" spans="1:9">
      <c r="A29" s="420">
        <v>23</v>
      </c>
      <c r="B29" s="424" t="s">
        <v>585</v>
      </c>
      <c r="C29" s="593">
        <v>10091216.43</v>
      </c>
      <c r="D29" s="593">
        <v>78029529.967937991</v>
      </c>
      <c r="E29" s="593">
        <v>3319791.2234209999</v>
      </c>
      <c r="F29" s="593">
        <v>1549695.655933999</v>
      </c>
      <c r="G29" s="593">
        <v>0</v>
      </c>
      <c r="H29" s="593">
        <v>0</v>
      </c>
      <c r="I29" s="595">
        <f t="shared" si="0"/>
        <v>83251259.51858297</v>
      </c>
    </row>
    <row r="30" spans="1:9">
      <c r="A30" s="420">
        <v>24</v>
      </c>
      <c r="B30" s="424" t="s">
        <v>699</v>
      </c>
      <c r="C30" s="593">
        <v>16684528.770000001</v>
      </c>
      <c r="D30" s="593">
        <v>49001243.862006024</v>
      </c>
      <c r="E30" s="593">
        <v>10721692.201349</v>
      </c>
      <c r="F30" s="593">
        <v>688137.539322</v>
      </c>
      <c r="G30" s="593">
        <v>0</v>
      </c>
      <c r="H30" s="593">
        <v>0</v>
      </c>
      <c r="I30" s="595">
        <f t="shared" si="0"/>
        <v>54275942.891335025</v>
      </c>
    </row>
    <row r="31" spans="1:9">
      <c r="A31" s="420">
        <v>25</v>
      </c>
      <c r="B31" s="424" t="s">
        <v>586</v>
      </c>
      <c r="C31" s="593">
        <v>4477286.7389000002</v>
      </c>
      <c r="D31" s="593">
        <v>34888077.036720999</v>
      </c>
      <c r="E31" s="593">
        <v>1782353.9558370004</v>
      </c>
      <c r="F31" s="593">
        <v>628837.55115700001</v>
      </c>
      <c r="G31" s="593">
        <v>0</v>
      </c>
      <c r="H31" s="593">
        <v>0</v>
      </c>
      <c r="I31" s="595">
        <f t="shared" si="0"/>
        <v>36954172.268626995</v>
      </c>
    </row>
    <row r="32" spans="1:9">
      <c r="A32" s="420">
        <v>26</v>
      </c>
      <c r="B32" s="424" t="s">
        <v>696</v>
      </c>
      <c r="C32" s="593">
        <v>154038.53169999996</v>
      </c>
      <c r="D32" s="593">
        <v>1804062.0104689989</v>
      </c>
      <c r="E32" s="593">
        <v>146322.72151</v>
      </c>
      <c r="F32" s="593">
        <v>30311.704629999946</v>
      </c>
      <c r="G32" s="593">
        <v>0</v>
      </c>
      <c r="H32" s="593">
        <v>0</v>
      </c>
      <c r="I32" s="595">
        <f t="shared" si="0"/>
        <v>1781466.1160289987</v>
      </c>
    </row>
    <row r="33" spans="1:9">
      <c r="A33" s="420">
        <v>27</v>
      </c>
      <c r="B33" s="420" t="s">
        <v>587</v>
      </c>
      <c r="C33" s="593">
        <v>16779303</v>
      </c>
      <c r="D33" s="593">
        <v>78810717.040000007</v>
      </c>
      <c r="E33" s="593">
        <v>5688330</v>
      </c>
      <c r="F33" s="593">
        <v>1140</v>
      </c>
      <c r="G33" s="593">
        <v>0</v>
      </c>
      <c r="H33" s="593">
        <v>1665085.64</v>
      </c>
      <c r="I33" s="595">
        <f t="shared" si="0"/>
        <v>89900550.040000007</v>
      </c>
    </row>
    <row r="34" spans="1:9">
      <c r="A34" s="420">
        <v>28</v>
      </c>
      <c r="B34" s="425" t="s">
        <v>109</v>
      </c>
      <c r="C34" s="594">
        <f>SUM(C7:C33)</f>
        <v>381599926.67239994</v>
      </c>
      <c r="D34" s="594">
        <f t="shared" ref="D34:H34" si="1">SUM(D7:D33)</f>
        <v>1137687225.599134</v>
      </c>
      <c r="E34" s="594">
        <f t="shared" si="1"/>
        <v>166084323.78021801</v>
      </c>
      <c r="F34" s="594">
        <f t="shared" si="1"/>
        <v>12239625.290193999</v>
      </c>
      <c r="G34" s="594">
        <v>152684.33000000031</v>
      </c>
      <c r="H34" s="594">
        <f t="shared" si="1"/>
        <v>1828168.64</v>
      </c>
      <c r="I34" s="595">
        <f t="shared" si="0"/>
        <v>1340810518.8711219</v>
      </c>
    </row>
    <row r="36" spans="1:9">
      <c r="B36" s="456"/>
    </row>
    <row r="42" spans="1:9">
      <c r="A42" s="453"/>
      <c r="B42" s="453"/>
    </row>
    <row r="43" spans="1:9">
      <c r="A43" s="453"/>
      <c r="B43" s="45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23" bestFit="1" customWidth="1"/>
    <col min="2" max="2" width="108" style="423" bestFit="1" customWidth="1"/>
    <col min="3" max="4" width="35.5703125" style="423" customWidth="1"/>
    <col min="5" max="16384" width="9.28515625" style="423"/>
  </cols>
  <sheetData>
    <row r="1" spans="1:4">
      <c r="A1" s="415" t="s">
        <v>30</v>
      </c>
      <c r="B1" s="423" t="str">
        <f>'1. key ratios '!B1</f>
        <v>JSC CARTU BANK</v>
      </c>
    </row>
    <row r="2" spans="1:4" ht="13.5">
      <c r="A2" s="415" t="s">
        <v>31</v>
      </c>
      <c r="B2" s="379">
        <f>'1. key ratios '!B2</f>
        <v>44377</v>
      </c>
    </row>
    <row r="3" spans="1:4">
      <c r="A3" s="416" t="s">
        <v>588</v>
      </c>
    </row>
    <row r="5" spans="1:4" ht="25.5">
      <c r="A5" s="675" t="s">
        <v>589</v>
      </c>
      <c r="B5" s="675"/>
      <c r="C5" s="445" t="s">
        <v>590</v>
      </c>
      <c r="D5" s="445" t="s">
        <v>591</v>
      </c>
    </row>
    <row r="6" spans="1:4">
      <c r="A6" s="426">
        <v>1</v>
      </c>
      <c r="B6" s="427" t="s">
        <v>592</v>
      </c>
      <c r="C6" s="594">
        <v>179220168.33000001</v>
      </c>
      <c r="D6" s="594">
        <v>401180</v>
      </c>
    </row>
    <row r="7" spans="1:4">
      <c r="A7" s="428">
        <v>2</v>
      </c>
      <c r="B7" s="427" t="s">
        <v>593</v>
      </c>
      <c r="C7" s="594">
        <f>SUM(C8:C11)</f>
        <v>17492708</v>
      </c>
      <c r="D7" s="594">
        <f>SUM(D8:D11)</f>
        <v>0</v>
      </c>
    </row>
    <row r="8" spans="1:4">
      <c r="A8" s="428">
        <v>2.1</v>
      </c>
      <c r="B8" s="429" t="s">
        <v>704</v>
      </c>
      <c r="C8" s="593">
        <v>13312840</v>
      </c>
      <c r="D8" s="593"/>
    </row>
    <row r="9" spans="1:4">
      <c r="A9" s="428">
        <v>2.2000000000000002</v>
      </c>
      <c r="B9" s="429" t="s">
        <v>702</v>
      </c>
      <c r="C9" s="593">
        <v>4179868</v>
      </c>
      <c r="D9" s="593"/>
    </row>
    <row r="10" spans="1:4">
      <c r="A10" s="428">
        <v>2.2999999999999998</v>
      </c>
      <c r="B10" s="429" t="s">
        <v>594</v>
      </c>
      <c r="C10" s="593">
        <v>0</v>
      </c>
      <c r="D10" s="593"/>
    </row>
    <row r="11" spans="1:4">
      <c r="A11" s="428">
        <v>2.4</v>
      </c>
      <c r="B11" s="429" t="s">
        <v>595</v>
      </c>
      <c r="C11" s="593">
        <v>0</v>
      </c>
      <c r="D11" s="593"/>
    </row>
    <row r="12" spans="1:4">
      <c r="A12" s="426">
        <v>3</v>
      </c>
      <c r="B12" s="427" t="s">
        <v>596</v>
      </c>
      <c r="C12" s="594">
        <f>SUM(C13:C18)</f>
        <v>24301741</v>
      </c>
      <c r="D12" s="594">
        <f>SUM(D13:D18)</f>
        <v>25150</v>
      </c>
    </row>
    <row r="13" spans="1:4">
      <c r="A13" s="428">
        <v>3.1</v>
      </c>
      <c r="B13" s="429" t="s">
        <v>597</v>
      </c>
      <c r="C13" s="593">
        <v>163083</v>
      </c>
      <c r="D13" s="593"/>
    </row>
    <row r="14" spans="1:4">
      <c r="A14" s="428">
        <v>3.2</v>
      </c>
      <c r="B14" s="429" t="s">
        <v>598</v>
      </c>
      <c r="C14" s="593">
        <v>2969774</v>
      </c>
      <c r="D14" s="593"/>
    </row>
    <row r="15" spans="1:4">
      <c r="A15" s="428">
        <v>3.3</v>
      </c>
      <c r="B15" s="429" t="s">
        <v>693</v>
      </c>
      <c r="C15" s="593">
        <v>10414347</v>
      </c>
      <c r="D15" s="593"/>
    </row>
    <row r="16" spans="1:4">
      <c r="A16" s="428">
        <v>3.4</v>
      </c>
      <c r="B16" s="429" t="s">
        <v>703</v>
      </c>
      <c r="C16" s="593">
        <v>1236896</v>
      </c>
      <c r="D16" s="593"/>
    </row>
    <row r="17" spans="1:4">
      <c r="A17" s="428">
        <v>3.5</v>
      </c>
      <c r="B17" s="429" t="s">
        <v>599</v>
      </c>
      <c r="C17" s="593">
        <v>9307413</v>
      </c>
      <c r="D17" s="593">
        <v>25150</v>
      </c>
    </row>
    <row r="18" spans="1:4">
      <c r="A18" s="428">
        <v>3.6</v>
      </c>
      <c r="B18" s="429" t="s">
        <v>600</v>
      </c>
      <c r="C18" s="593">
        <v>210228.00000000003</v>
      </c>
      <c r="D18" s="593"/>
    </row>
    <row r="19" spans="1:4">
      <c r="A19" s="430">
        <v>4</v>
      </c>
      <c r="B19" s="427" t="s">
        <v>601</v>
      </c>
      <c r="C19" s="594">
        <f>C6+C7-C12</f>
        <v>172411135.33000001</v>
      </c>
      <c r="D19" s="594">
        <f>D6+D7-D12</f>
        <v>376030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23" bestFit="1" customWidth="1"/>
    <col min="2" max="2" width="124.7109375" style="423" customWidth="1"/>
    <col min="3" max="3" width="31.5703125" style="423" customWidth="1"/>
    <col min="4" max="4" width="39.28515625" style="423" customWidth="1"/>
    <col min="5" max="16384" width="9.28515625" style="423"/>
  </cols>
  <sheetData>
    <row r="1" spans="1:4">
      <c r="A1" s="415" t="s">
        <v>30</v>
      </c>
      <c r="B1" s="423" t="str">
        <f>'1. key ratios '!B1</f>
        <v>JSC CARTU BANK</v>
      </c>
    </row>
    <row r="2" spans="1:4" ht="13.5">
      <c r="A2" s="415" t="s">
        <v>31</v>
      </c>
      <c r="B2" s="379">
        <f>'1. key ratios '!B2</f>
        <v>44377</v>
      </c>
    </row>
    <row r="3" spans="1:4">
      <c r="A3" s="416" t="s">
        <v>602</v>
      </c>
    </row>
    <row r="4" spans="1:4">
      <c r="A4" s="416"/>
    </row>
    <row r="5" spans="1:4" ht="15" customHeight="1">
      <c r="A5" s="676" t="s">
        <v>705</v>
      </c>
      <c r="B5" s="677"/>
      <c r="C5" s="666" t="s">
        <v>603</v>
      </c>
      <c r="D5" s="680" t="s">
        <v>604</v>
      </c>
    </row>
    <row r="6" spans="1:4">
      <c r="A6" s="678"/>
      <c r="B6" s="679"/>
      <c r="C6" s="669"/>
      <c r="D6" s="680"/>
    </row>
    <row r="7" spans="1:4">
      <c r="A7" s="425">
        <v>1</v>
      </c>
      <c r="B7" s="425" t="s">
        <v>592</v>
      </c>
      <c r="C7" s="594">
        <v>388774991.09989953</v>
      </c>
      <c r="D7" s="596"/>
    </row>
    <row r="8" spans="1:4">
      <c r="A8" s="420">
        <v>2</v>
      </c>
      <c r="B8" s="420" t="s">
        <v>605</v>
      </c>
      <c r="C8" s="593">
        <v>21955858.637988433</v>
      </c>
      <c r="D8" s="596"/>
    </row>
    <row r="9" spans="1:4">
      <c r="A9" s="420">
        <v>3</v>
      </c>
      <c r="B9" s="431" t="s">
        <v>606</v>
      </c>
      <c r="C9" s="593">
        <v>90969.135516362323</v>
      </c>
      <c r="D9" s="596"/>
    </row>
    <row r="10" spans="1:4">
      <c r="A10" s="420">
        <v>4</v>
      </c>
      <c r="B10" s="420" t="s">
        <v>607</v>
      </c>
      <c r="C10" s="593">
        <f>SUM(C11:C18)</f>
        <v>46052065.353814796</v>
      </c>
      <c r="D10" s="596"/>
    </row>
    <row r="11" spans="1:4">
      <c r="A11" s="420">
        <v>5</v>
      </c>
      <c r="B11" s="432" t="s">
        <v>608</v>
      </c>
      <c r="C11" s="593">
        <v>4417486</v>
      </c>
      <c r="D11" s="596"/>
    </row>
    <row r="12" spans="1:4">
      <c r="A12" s="420">
        <v>6</v>
      </c>
      <c r="B12" s="432" t="s">
        <v>609</v>
      </c>
      <c r="C12" s="593">
        <v>0</v>
      </c>
      <c r="D12" s="596"/>
    </row>
    <row r="13" spans="1:4">
      <c r="A13" s="420">
        <v>7</v>
      </c>
      <c r="B13" s="432" t="s">
        <v>610</v>
      </c>
      <c r="C13" s="593">
        <v>22588489.183031347</v>
      </c>
      <c r="D13" s="596"/>
    </row>
    <row r="14" spans="1:4">
      <c r="A14" s="420">
        <v>8</v>
      </c>
      <c r="B14" s="432" t="s">
        <v>611</v>
      </c>
      <c r="C14" s="593">
        <v>215684.57</v>
      </c>
      <c r="D14" s="593">
        <v>220423</v>
      </c>
    </row>
    <row r="15" spans="1:4">
      <c r="A15" s="420">
        <v>9</v>
      </c>
      <c r="B15" s="432" t="s">
        <v>612</v>
      </c>
      <c r="C15" s="593"/>
      <c r="D15" s="593"/>
    </row>
    <row r="16" spans="1:4">
      <c r="A16" s="420">
        <v>10</v>
      </c>
      <c r="B16" s="432" t="s">
        <v>613</v>
      </c>
      <c r="C16" s="593">
        <v>163083</v>
      </c>
      <c r="D16" s="596"/>
    </row>
    <row r="17" spans="1:4">
      <c r="A17" s="420">
        <v>11</v>
      </c>
      <c r="B17" s="432" t="s">
        <v>614</v>
      </c>
      <c r="C17" s="593"/>
      <c r="D17" s="593"/>
    </row>
    <row r="18" spans="1:4">
      <c r="A18" s="420">
        <v>12</v>
      </c>
      <c r="B18" s="429" t="s">
        <v>710</v>
      </c>
      <c r="C18" s="593">
        <v>18667322.600783452</v>
      </c>
      <c r="D18" s="596"/>
    </row>
    <row r="19" spans="1:4">
      <c r="A19" s="425">
        <v>13</v>
      </c>
      <c r="B19" s="457" t="s">
        <v>601</v>
      </c>
      <c r="C19" s="594">
        <f>C7+C8+C9-C10</f>
        <v>364769753.51958954</v>
      </c>
      <c r="D19" s="597"/>
    </row>
    <row r="22" spans="1:4">
      <c r="B22" s="415"/>
    </row>
    <row r="23" spans="1:4">
      <c r="B23" s="415"/>
    </row>
    <row r="24" spans="1:4">
      <c r="B24" s="4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workbookViewId="0"/>
  </sheetViews>
  <sheetFormatPr defaultColWidth="9.28515625" defaultRowHeight="12.75"/>
  <cols>
    <col min="1" max="1" width="11.7109375" style="423" bestFit="1" customWidth="1"/>
    <col min="2" max="2" width="80.7109375" style="423" customWidth="1"/>
    <col min="3" max="3" width="15.5703125" style="423" customWidth="1"/>
    <col min="4" max="5" width="22.28515625" style="423" customWidth="1"/>
    <col min="6" max="6" width="23.42578125" style="423" customWidth="1"/>
    <col min="7" max="14" width="22.28515625" style="423" customWidth="1"/>
    <col min="15" max="15" width="23.28515625" style="423" bestFit="1" customWidth="1"/>
    <col min="16" max="16" width="21.7109375" style="423" bestFit="1" customWidth="1"/>
    <col min="17" max="19" width="19" style="423" bestFit="1" customWidth="1"/>
    <col min="20" max="20" width="16.28515625" style="423" customWidth="1"/>
    <col min="21" max="21" width="21" style="423" customWidth="1"/>
    <col min="22" max="22" width="20" style="423" customWidth="1"/>
    <col min="23" max="16384" width="9.28515625" style="423"/>
  </cols>
  <sheetData>
    <row r="1" spans="1:22">
      <c r="A1" s="415" t="s">
        <v>30</v>
      </c>
      <c r="B1" s="423" t="str">
        <f>'1. key ratios '!B1</f>
        <v>JSC CARTU BANK</v>
      </c>
    </row>
    <row r="2" spans="1:22" ht="13.5">
      <c r="A2" s="415" t="s">
        <v>31</v>
      </c>
      <c r="B2" s="379">
        <f>'1. key ratios '!B2</f>
        <v>44377</v>
      </c>
      <c r="C2" s="450"/>
    </row>
    <row r="3" spans="1:22">
      <c r="A3" s="416" t="s">
        <v>615</v>
      </c>
    </row>
    <row r="5" spans="1:22" ht="15" customHeight="1">
      <c r="A5" s="666" t="s">
        <v>540</v>
      </c>
      <c r="B5" s="668"/>
      <c r="C5" s="683" t="s">
        <v>616</v>
      </c>
      <c r="D5" s="684"/>
      <c r="E5" s="684"/>
      <c r="F5" s="684"/>
      <c r="G5" s="684"/>
      <c r="H5" s="684"/>
      <c r="I5" s="684"/>
      <c r="J5" s="684"/>
      <c r="K5" s="684"/>
      <c r="L5" s="684"/>
      <c r="M5" s="684"/>
      <c r="N5" s="684"/>
      <c r="O5" s="684"/>
      <c r="P5" s="684"/>
      <c r="Q5" s="684"/>
      <c r="R5" s="684"/>
      <c r="S5" s="684"/>
      <c r="T5" s="684"/>
      <c r="U5" s="685"/>
      <c r="V5" s="458"/>
    </row>
    <row r="6" spans="1:22">
      <c r="A6" s="681"/>
      <c r="B6" s="682"/>
      <c r="C6" s="686" t="s">
        <v>109</v>
      </c>
      <c r="D6" s="688" t="s">
        <v>617</v>
      </c>
      <c r="E6" s="688"/>
      <c r="F6" s="673"/>
      <c r="G6" s="689" t="s">
        <v>618</v>
      </c>
      <c r="H6" s="690"/>
      <c r="I6" s="690"/>
      <c r="J6" s="690"/>
      <c r="K6" s="691"/>
      <c r="L6" s="447"/>
      <c r="M6" s="692" t="s">
        <v>619</v>
      </c>
      <c r="N6" s="692"/>
      <c r="O6" s="673"/>
      <c r="P6" s="673"/>
      <c r="Q6" s="673"/>
      <c r="R6" s="673"/>
      <c r="S6" s="673"/>
      <c r="T6" s="673"/>
      <c r="U6" s="673"/>
      <c r="V6" s="447"/>
    </row>
    <row r="7" spans="1:22" ht="25.5">
      <c r="A7" s="669"/>
      <c r="B7" s="671"/>
      <c r="C7" s="687"/>
      <c r="D7" s="459"/>
      <c r="E7" s="452" t="s">
        <v>620</v>
      </c>
      <c r="F7" s="452" t="s">
        <v>621</v>
      </c>
      <c r="G7" s="450"/>
      <c r="H7" s="452" t="s">
        <v>620</v>
      </c>
      <c r="I7" s="452" t="s">
        <v>622</v>
      </c>
      <c r="J7" s="452" t="s">
        <v>623</v>
      </c>
      <c r="K7" s="452" t="s">
        <v>624</v>
      </c>
      <c r="L7" s="446"/>
      <c r="M7" s="441" t="s">
        <v>625</v>
      </c>
      <c r="N7" s="452" t="s">
        <v>623</v>
      </c>
      <c r="O7" s="452" t="s">
        <v>626</v>
      </c>
      <c r="P7" s="452" t="s">
        <v>627</v>
      </c>
      <c r="Q7" s="452" t="s">
        <v>628</v>
      </c>
      <c r="R7" s="452" t="s">
        <v>629</v>
      </c>
      <c r="S7" s="452" t="s">
        <v>630</v>
      </c>
      <c r="T7" s="460" t="s">
        <v>631</v>
      </c>
      <c r="U7" s="452" t="s">
        <v>632</v>
      </c>
      <c r="V7" s="458"/>
    </row>
    <row r="8" spans="1:22">
      <c r="A8" s="461">
        <v>1</v>
      </c>
      <c r="B8" s="425" t="s">
        <v>633</v>
      </c>
      <c r="C8" s="594">
        <f>SUM(C9:C14)</f>
        <v>1028308383.4804997</v>
      </c>
      <c r="D8" s="594">
        <f t="shared" ref="D8:U8" si="0">SUM(D9:D14)</f>
        <v>594175033.27479959</v>
      </c>
      <c r="E8" s="594">
        <f t="shared" si="0"/>
        <v>5688052.4799999995</v>
      </c>
      <c r="F8" s="594">
        <f t="shared" si="0"/>
        <v>119195.85090000016</v>
      </c>
      <c r="G8" s="594">
        <f t="shared" si="0"/>
        <v>69363596.703300029</v>
      </c>
      <c r="H8" s="594">
        <f t="shared" si="0"/>
        <v>3848127.3300000005</v>
      </c>
      <c r="I8" s="594">
        <f t="shared" si="0"/>
        <v>8555188.040000001</v>
      </c>
      <c r="J8" s="594">
        <f t="shared" si="0"/>
        <v>1331673.53</v>
      </c>
      <c r="K8" s="594">
        <f t="shared" si="0"/>
        <v>1868648.8932999999</v>
      </c>
      <c r="L8" s="594">
        <f t="shared" si="0"/>
        <v>364769753.5024001</v>
      </c>
      <c r="M8" s="594">
        <f t="shared" si="0"/>
        <v>8730969.6999999993</v>
      </c>
      <c r="N8" s="594">
        <f t="shared" si="0"/>
        <v>3583550.26</v>
      </c>
      <c r="O8" s="594">
        <f t="shared" si="0"/>
        <v>4603551.6499999994</v>
      </c>
      <c r="P8" s="594">
        <f t="shared" si="0"/>
        <v>74034775.62000002</v>
      </c>
      <c r="Q8" s="594">
        <f t="shared" si="0"/>
        <v>68513955.349999994</v>
      </c>
      <c r="R8" s="594">
        <f t="shared" si="0"/>
        <v>87224638.057900012</v>
      </c>
      <c r="S8" s="594">
        <f t="shared" si="0"/>
        <v>25605011.034500007</v>
      </c>
      <c r="T8" s="594">
        <f t="shared" si="0"/>
        <v>18906101.610000003</v>
      </c>
      <c r="U8" s="594">
        <f t="shared" si="0"/>
        <v>13409188.02</v>
      </c>
    </row>
    <row r="9" spans="1:22">
      <c r="A9" s="420">
        <v>1.1000000000000001</v>
      </c>
      <c r="B9" s="443" t="s">
        <v>634</v>
      </c>
      <c r="C9" s="598"/>
      <c r="D9" s="593"/>
      <c r="E9" s="593"/>
      <c r="F9" s="593"/>
      <c r="G9" s="593"/>
      <c r="H9" s="593"/>
      <c r="I9" s="593"/>
      <c r="J9" s="593"/>
      <c r="K9" s="593"/>
      <c r="L9" s="593"/>
      <c r="M9" s="593"/>
      <c r="N9" s="593"/>
      <c r="O9" s="593"/>
      <c r="P9" s="593"/>
      <c r="Q9" s="593"/>
      <c r="R9" s="593"/>
      <c r="S9" s="593"/>
      <c r="T9" s="593"/>
      <c r="U9" s="593"/>
    </row>
    <row r="10" spans="1:22">
      <c r="A10" s="420">
        <v>1.2</v>
      </c>
      <c r="B10" s="443" t="s">
        <v>635</v>
      </c>
      <c r="C10" s="598"/>
      <c r="D10" s="593"/>
      <c r="E10" s="593"/>
      <c r="F10" s="593"/>
      <c r="G10" s="593"/>
      <c r="H10" s="593"/>
      <c r="I10" s="593"/>
      <c r="J10" s="593"/>
      <c r="K10" s="593"/>
      <c r="L10" s="593"/>
      <c r="M10" s="593"/>
      <c r="N10" s="593"/>
      <c r="O10" s="593"/>
      <c r="P10" s="593"/>
      <c r="Q10" s="593"/>
      <c r="R10" s="593"/>
      <c r="S10" s="593"/>
      <c r="T10" s="593"/>
      <c r="U10" s="593"/>
    </row>
    <row r="11" spans="1:22">
      <c r="A11" s="420">
        <v>1.3</v>
      </c>
      <c r="B11" s="443" t="s">
        <v>636</v>
      </c>
      <c r="C11" s="598"/>
      <c r="D11" s="593"/>
      <c r="E11" s="593"/>
      <c r="F11" s="593"/>
      <c r="G11" s="593"/>
      <c r="H11" s="593"/>
      <c r="I11" s="593"/>
      <c r="J11" s="593"/>
      <c r="K11" s="593"/>
      <c r="L11" s="593"/>
      <c r="M11" s="593"/>
      <c r="N11" s="593"/>
      <c r="O11" s="593"/>
      <c r="P11" s="593"/>
      <c r="Q11" s="593"/>
      <c r="R11" s="593"/>
      <c r="S11" s="593"/>
      <c r="T11" s="593"/>
      <c r="U11" s="593"/>
    </row>
    <row r="12" spans="1:22">
      <c r="A12" s="420">
        <v>1.4</v>
      </c>
      <c r="B12" s="443" t="s">
        <v>637</v>
      </c>
      <c r="C12" s="598">
        <v>11443630.949999999</v>
      </c>
      <c r="D12" s="593">
        <v>11443630.949999999</v>
      </c>
      <c r="E12" s="593">
        <v>0</v>
      </c>
      <c r="F12" s="593">
        <v>0</v>
      </c>
      <c r="G12" s="593">
        <v>0</v>
      </c>
      <c r="H12" s="593">
        <v>0</v>
      </c>
      <c r="I12" s="593">
        <v>0</v>
      </c>
      <c r="J12" s="593">
        <v>0</v>
      </c>
      <c r="K12" s="593">
        <v>0</v>
      </c>
      <c r="L12" s="593">
        <v>0</v>
      </c>
      <c r="M12" s="593">
        <v>0</v>
      </c>
      <c r="N12" s="593">
        <v>0</v>
      </c>
      <c r="O12" s="593">
        <v>0</v>
      </c>
      <c r="P12" s="593">
        <v>0</v>
      </c>
      <c r="Q12" s="593">
        <v>0</v>
      </c>
      <c r="R12" s="593">
        <v>0</v>
      </c>
      <c r="S12" s="593">
        <v>0</v>
      </c>
      <c r="T12" s="593">
        <v>0</v>
      </c>
      <c r="U12" s="593">
        <v>0</v>
      </c>
    </row>
    <row r="13" spans="1:22">
      <c r="A13" s="420">
        <v>1.5</v>
      </c>
      <c r="B13" s="443" t="s">
        <v>638</v>
      </c>
      <c r="C13" s="598">
        <v>930600405.54469955</v>
      </c>
      <c r="D13" s="593">
        <v>535308447.31439948</v>
      </c>
      <c r="E13" s="593">
        <v>5503823.2899999991</v>
      </c>
      <c r="F13" s="593">
        <v>17879.080399999977</v>
      </c>
      <c r="G13" s="593">
        <v>60835137.530000031</v>
      </c>
      <c r="H13" s="593">
        <v>2146623.9000000004</v>
      </c>
      <c r="I13" s="593">
        <v>8555188.040000001</v>
      </c>
      <c r="J13" s="593">
        <v>1125219.22</v>
      </c>
      <c r="K13" s="593">
        <v>1868648.63</v>
      </c>
      <c r="L13" s="593">
        <v>334456820.7003001</v>
      </c>
      <c r="M13" s="593">
        <v>7684400.2599999998</v>
      </c>
      <c r="N13" s="593">
        <v>3479960.09</v>
      </c>
      <c r="O13" s="593">
        <v>2388524.0199999996</v>
      </c>
      <c r="P13" s="593">
        <v>68657046.290000021</v>
      </c>
      <c r="Q13" s="593">
        <v>61728672.43999999</v>
      </c>
      <c r="R13" s="593">
        <v>82852499.147900015</v>
      </c>
      <c r="S13" s="593">
        <v>19668126.822400004</v>
      </c>
      <c r="T13" s="593">
        <v>18831549.340000004</v>
      </c>
      <c r="U13" s="593">
        <v>13264786.26</v>
      </c>
    </row>
    <row r="14" spans="1:22">
      <c r="A14" s="420">
        <v>1.6</v>
      </c>
      <c r="B14" s="443" t="s">
        <v>639</v>
      </c>
      <c r="C14" s="598">
        <v>86264346.985800087</v>
      </c>
      <c r="D14" s="593">
        <v>47422955.01040002</v>
      </c>
      <c r="E14" s="593">
        <v>184229.19</v>
      </c>
      <c r="F14" s="593">
        <v>101316.77050000019</v>
      </c>
      <c r="G14" s="593">
        <v>8528459.1732999999</v>
      </c>
      <c r="H14" s="593">
        <v>1701503.4300000002</v>
      </c>
      <c r="I14" s="593">
        <v>0</v>
      </c>
      <c r="J14" s="593">
        <v>206454.31</v>
      </c>
      <c r="K14" s="593">
        <v>0.26329999999999998</v>
      </c>
      <c r="L14" s="593">
        <v>30312932.802099988</v>
      </c>
      <c r="M14" s="593">
        <v>1046569.4400000001</v>
      </c>
      <c r="N14" s="593">
        <v>103590.17</v>
      </c>
      <c r="O14" s="593">
        <v>2215027.63</v>
      </c>
      <c r="P14" s="593">
        <v>5377729.3300000001</v>
      </c>
      <c r="Q14" s="593">
        <v>6785282.9100000001</v>
      </c>
      <c r="R14" s="593">
        <v>4372138.91</v>
      </c>
      <c r="S14" s="593">
        <v>5936884.2121000038</v>
      </c>
      <c r="T14" s="593">
        <v>74552.27</v>
      </c>
      <c r="U14" s="593">
        <v>144401.75999999995</v>
      </c>
    </row>
    <row r="15" spans="1:22">
      <c r="A15" s="461">
        <v>2</v>
      </c>
      <c r="B15" s="425" t="s">
        <v>640</v>
      </c>
      <c r="C15" s="594">
        <f>SUM(C16:C21)</f>
        <v>56287351.789999999</v>
      </c>
      <c r="D15" s="594">
        <f t="shared" ref="D15:U15" si="1">SUM(D16:D21)</f>
        <v>56287351.789999999</v>
      </c>
      <c r="E15" s="594">
        <f t="shared" si="1"/>
        <v>0</v>
      </c>
      <c r="F15" s="594">
        <f t="shared" si="1"/>
        <v>0</v>
      </c>
      <c r="G15" s="594">
        <f t="shared" si="1"/>
        <v>0</v>
      </c>
      <c r="H15" s="594">
        <f t="shared" si="1"/>
        <v>0</v>
      </c>
      <c r="I15" s="594">
        <f t="shared" si="1"/>
        <v>0</v>
      </c>
      <c r="J15" s="594">
        <f t="shared" si="1"/>
        <v>0</v>
      </c>
      <c r="K15" s="594">
        <f t="shared" si="1"/>
        <v>0</v>
      </c>
      <c r="L15" s="594">
        <f t="shared" si="1"/>
        <v>0</v>
      </c>
      <c r="M15" s="594">
        <f t="shared" si="1"/>
        <v>0</v>
      </c>
      <c r="N15" s="594">
        <f t="shared" si="1"/>
        <v>0</v>
      </c>
      <c r="O15" s="594">
        <f t="shared" si="1"/>
        <v>0</v>
      </c>
      <c r="P15" s="594">
        <f t="shared" si="1"/>
        <v>0</v>
      </c>
      <c r="Q15" s="594">
        <f t="shared" si="1"/>
        <v>0</v>
      </c>
      <c r="R15" s="594">
        <f t="shared" si="1"/>
        <v>0</v>
      </c>
      <c r="S15" s="594">
        <f t="shared" si="1"/>
        <v>0</v>
      </c>
      <c r="T15" s="594">
        <f t="shared" si="1"/>
        <v>0</v>
      </c>
      <c r="U15" s="594">
        <f t="shared" si="1"/>
        <v>0</v>
      </c>
    </row>
    <row r="16" spans="1:22">
      <c r="A16" s="420">
        <v>2.1</v>
      </c>
      <c r="B16" s="443" t="s">
        <v>634</v>
      </c>
      <c r="C16" s="598">
        <v>0</v>
      </c>
      <c r="D16" s="593">
        <v>0</v>
      </c>
      <c r="E16" s="593"/>
      <c r="F16" s="593"/>
      <c r="G16" s="593"/>
      <c r="H16" s="593"/>
      <c r="I16" s="593"/>
      <c r="J16" s="593"/>
      <c r="K16" s="593"/>
      <c r="L16" s="593"/>
      <c r="M16" s="593"/>
      <c r="N16" s="593"/>
      <c r="O16" s="593"/>
      <c r="P16" s="593"/>
      <c r="Q16" s="593"/>
      <c r="R16" s="593"/>
      <c r="S16" s="593"/>
      <c r="T16" s="593"/>
      <c r="U16" s="593"/>
    </row>
    <row r="17" spans="1:21">
      <c r="A17" s="420">
        <v>2.2000000000000002</v>
      </c>
      <c r="B17" s="443" t="s">
        <v>635</v>
      </c>
      <c r="C17" s="598">
        <v>37485851.789999999</v>
      </c>
      <c r="D17" s="593">
        <v>37485851.789999999</v>
      </c>
      <c r="E17" s="593"/>
      <c r="F17" s="593"/>
      <c r="G17" s="593"/>
      <c r="H17" s="593"/>
      <c r="I17" s="593"/>
      <c r="J17" s="593"/>
      <c r="K17" s="593"/>
      <c r="L17" s="593"/>
      <c r="M17" s="593"/>
      <c r="N17" s="593"/>
      <c r="O17" s="593"/>
      <c r="P17" s="593"/>
      <c r="Q17" s="593"/>
      <c r="R17" s="593"/>
      <c r="S17" s="593"/>
      <c r="T17" s="593"/>
      <c r="U17" s="593"/>
    </row>
    <row r="18" spans="1:21">
      <c r="A18" s="420">
        <v>2.2999999999999998</v>
      </c>
      <c r="B18" s="443" t="s">
        <v>636</v>
      </c>
      <c r="C18" s="598"/>
      <c r="D18" s="593"/>
      <c r="E18" s="593"/>
      <c r="F18" s="593"/>
      <c r="G18" s="593"/>
      <c r="H18" s="593"/>
      <c r="I18" s="593"/>
      <c r="J18" s="593"/>
      <c r="K18" s="593"/>
      <c r="L18" s="593"/>
      <c r="M18" s="593"/>
      <c r="N18" s="593"/>
      <c r="O18" s="593"/>
      <c r="P18" s="593"/>
      <c r="Q18" s="593"/>
      <c r="R18" s="593"/>
      <c r="S18" s="593"/>
      <c r="T18" s="593"/>
      <c r="U18" s="593"/>
    </row>
    <row r="19" spans="1:21">
      <c r="A19" s="420">
        <v>2.4</v>
      </c>
      <c r="B19" s="443" t="s">
        <v>637</v>
      </c>
      <c r="C19" s="598"/>
      <c r="D19" s="593"/>
      <c r="E19" s="593"/>
      <c r="F19" s="593"/>
      <c r="G19" s="593"/>
      <c r="H19" s="593"/>
      <c r="I19" s="593"/>
      <c r="J19" s="593"/>
      <c r="K19" s="593"/>
      <c r="L19" s="593"/>
      <c r="M19" s="593"/>
      <c r="N19" s="593"/>
      <c r="O19" s="593"/>
      <c r="P19" s="593"/>
      <c r="Q19" s="593"/>
      <c r="R19" s="593"/>
      <c r="S19" s="593"/>
      <c r="T19" s="593"/>
      <c r="U19" s="593"/>
    </row>
    <row r="20" spans="1:21">
      <c r="A20" s="420">
        <v>2.5</v>
      </c>
      <c r="B20" s="443" t="s">
        <v>638</v>
      </c>
      <c r="C20" s="598">
        <v>18801500</v>
      </c>
      <c r="D20" s="593">
        <v>18801500</v>
      </c>
      <c r="E20" s="593">
        <v>0</v>
      </c>
      <c r="F20" s="593">
        <v>0</v>
      </c>
      <c r="G20" s="593">
        <v>0</v>
      </c>
      <c r="H20" s="593">
        <v>0</v>
      </c>
      <c r="I20" s="593">
        <v>0</v>
      </c>
      <c r="J20" s="593">
        <v>0</v>
      </c>
      <c r="K20" s="593">
        <v>0</v>
      </c>
      <c r="L20" s="593">
        <v>0</v>
      </c>
      <c r="M20" s="593">
        <v>0</v>
      </c>
      <c r="N20" s="593">
        <v>0</v>
      </c>
      <c r="O20" s="593">
        <v>0</v>
      </c>
      <c r="P20" s="593">
        <v>0</v>
      </c>
      <c r="Q20" s="593">
        <v>0</v>
      </c>
      <c r="R20" s="593">
        <v>0</v>
      </c>
      <c r="S20" s="593">
        <v>0</v>
      </c>
      <c r="T20" s="593">
        <v>0</v>
      </c>
      <c r="U20" s="593">
        <v>0</v>
      </c>
    </row>
    <row r="21" spans="1:21">
      <c r="A21" s="420">
        <v>2.6</v>
      </c>
      <c r="B21" s="443" t="s">
        <v>639</v>
      </c>
      <c r="C21" s="598"/>
      <c r="D21" s="593"/>
      <c r="E21" s="593"/>
      <c r="F21" s="593"/>
      <c r="G21" s="593"/>
      <c r="H21" s="593"/>
      <c r="I21" s="593"/>
      <c r="J21" s="593"/>
      <c r="K21" s="593"/>
      <c r="L21" s="593"/>
      <c r="M21" s="593"/>
      <c r="N21" s="593"/>
      <c r="O21" s="593"/>
      <c r="P21" s="593"/>
      <c r="Q21" s="593"/>
      <c r="R21" s="593"/>
      <c r="S21" s="593"/>
      <c r="T21" s="593"/>
      <c r="U21" s="593"/>
    </row>
    <row r="22" spans="1:21">
      <c r="A22" s="461">
        <v>3</v>
      </c>
      <c r="B22" s="425" t="s">
        <v>695</v>
      </c>
      <c r="C22" s="594">
        <f>SUM(C23:C28)</f>
        <v>57359834.259400003</v>
      </c>
      <c r="D22" s="593">
        <f t="shared" ref="D22:U22" si="2">SUM(D23:D28)</f>
        <v>26505278.930000003</v>
      </c>
      <c r="E22" s="599"/>
      <c r="F22" s="599">
        <f t="shared" si="2"/>
        <v>0</v>
      </c>
      <c r="G22" s="593">
        <f t="shared" si="2"/>
        <v>747894.83000000007</v>
      </c>
      <c r="H22" s="599">
        <f t="shared" si="2"/>
        <v>0</v>
      </c>
      <c r="I22" s="599">
        <f t="shared" si="2"/>
        <v>0</v>
      </c>
      <c r="J22" s="599">
        <f t="shared" si="2"/>
        <v>0</v>
      </c>
      <c r="K22" s="599">
        <f t="shared" si="2"/>
        <v>0</v>
      </c>
      <c r="L22" s="593">
        <f t="shared" si="2"/>
        <v>4822092.09</v>
      </c>
      <c r="M22" s="599">
        <f t="shared" si="2"/>
        <v>0</v>
      </c>
      <c r="N22" s="599">
        <f t="shared" si="2"/>
        <v>0</v>
      </c>
      <c r="O22" s="599">
        <f t="shared" si="2"/>
        <v>0</v>
      </c>
      <c r="P22" s="599">
        <f t="shared" si="2"/>
        <v>0</v>
      </c>
      <c r="Q22" s="599">
        <f t="shared" si="2"/>
        <v>0</v>
      </c>
      <c r="R22" s="599">
        <f t="shared" si="2"/>
        <v>0</v>
      </c>
      <c r="S22" s="599">
        <f t="shared" si="2"/>
        <v>0</v>
      </c>
      <c r="T22" s="599">
        <f t="shared" si="2"/>
        <v>0</v>
      </c>
      <c r="U22" s="593">
        <f t="shared" si="2"/>
        <v>0</v>
      </c>
    </row>
    <row r="23" spans="1:21">
      <c r="A23" s="420">
        <v>3.1</v>
      </c>
      <c r="B23" s="443" t="s">
        <v>634</v>
      </c>
      <c r="C23" s="598"/>
      <c r="D23" s="593"/>
      <c r="E23" s="599"/>
      <c r="F23" s="599"/>
      <c r="G23" s="593"/>
      <c r="H23" s="599"/>
      <c r="I23" s="599"/>
      <c r="J23" s="599"/>
      <c r="K23" s="599"/>
      <c r="L23" s="593"/>
      <c r="M23" s="599"/>
      <c r="N23" s="599"/>
      <c r="O23" s="599"/>
      <c r="P23" s="599"/>
      <c r="Q23" s="599"/>
      <c r="R23" s="599"/>
      <c r="S23" s="599"/>
      <c r="T23" s="599"/>
      <c r="U23" s="593"/>
    </row>
    <row r="24" spans="1:21">
      <c r="A24" s="420">
        <v>3.2</v>
      </c>
      <c r="B24" s="443" t="s">
        <v>635</v>
      </c>
      <c r="C24" s="598"/>
      <c r="D24" s="593"/>
      <c r="E24" s="599"/>
      <c r="F24" s="599"/>
      <c r="G24" s="593"/>
      <c r="H24" s="599"/>
      <c r="I24" s="599"/>
      <c r="J24" s="599"/>
      <c r="K24" s="599"/>
      <c r="L24" s="593"/>
      <c r="M24" s="599"/>
      <c r="N24" s="599"/>
      <c r="O24" s="599"/>
      <c r="P24" s="599"/>
      <c r="Q24" s="599"/>
      <c r="R24" s="599"/>
      <c r="S24" s="599"/>
      <c r="T24" s="599"/>
      <c r="U24" s="593"/>
    </row>
    <row r="25" spans="1:21">
      <c r="A25" s="420">
        <v>3.3</v>
      </c>
      <c r="B25" s="443" t="s">
        <v>636</v>
      </c>
      <c r="C25" s="598"/>
      <c r="D25" s="593"/>
      <c r="E25" s="599"/>
      <c r="F25" s="599"/>
      <c r="G25" s="593"/>
      <c r="H25" s="599"/>
      <c r="I25" s="599"/>
      <c r="J25" s="599"/>
      <c r="K25" s="599"/>
      <c r="L25" s="593"/>
      <c r="M25" s="599"/>
      <c r="N25" s="599"/>
      <c r="O25" s="599"/>
      <c r="P25" s="599"/>
      <c r="Q25" s="599"/>
      <c r="R25" s="599"/>
      <c r="S25" s="599"/>
      <c r="T25" s="599"/>
      <c r="U25" s="593"/>
    </row>
    <row r="26" spans="1:21">
      <c r="A26" s="420">
        <v>3.4</v>
      </c>
      <c r="B26" s="443" t="s">
        <v>637</v>
      </c>
      <c r="C26" s="598">
        <v>394590.94000000018</v>
      </c>
      <c r="D26" s="593">
        <v>394590.53</v>
      </c>
      <c r="E26" s="599"/>
      <c r="F26" s="599"/>
      <c r="G26" s="593">
        <v>0</v>
      </c>
      <c r="H26" s="599"/>
      <c r="I26" s="599"/>
      <c r="J26" s="599"/>
      <c r="K26" s="599"/>
      <c r="L26" s="593">
        <v>0</v>
      </c>
      <c r="M26" s="599"/>
      <c r="N26" s="599"/>
      <c r="O26" s="599"/>
      <c r="P26" s="599"/>
      <c r="Q26" s="599"/>
      <c r="R26" s="599"/>
      <c r="S26" s="599"/>
      <c r="T26" s="599"/>
      <c r="U26" s="593">
        <v>0</v>
      </c>
    </row>
    <row r="27" spans="1:21">
      <c r="A27" s="420">
        <v>3.5</v>
      </c>
      <c r="B27" s="443" t="s">
        <v>638</v>
      </c>
      <c r="C27" s="598">
        <v>54716708.260000005</v>
      </c>
      <c r="D27" s="593">
        <v>26109688.400000002</v>
      </c>
      <c r="E27" s="599"/>
      <c r="F27" s="599"/>
      <c r="G27" s="593">
        <v>747894.83000000007</v>
      </c>
      <c r="H27" s="599"/>
      <c r="I27" s="599"/>
      <c r="J27" s="599"/>
      <c r="K27" s="599"/>
      <c r="L27" s="593">
        <v>4822092.09</v>
      </c>
      <c r="M27" s="599"/>
      <c r="N27" s="599"/>
      <c r="O27" s="599"/>
      <c r="P27" s="599"/>
      <c r="Q27" s="599"/>
      <c r="R27" s="599"/>
      <c r="S27" s="599"/>
      <c r="T27" s="599"/>
      <c r="U27" s="593">
        <v>0</v>
      </c>
    </row>
    <row r="28" spans="1:21">
      <c r="A28" s="420">
        <v>3.6</v>
      </c>
      <c r="B28" s="443" t="s">
        <v>639</v>
      </c>
      <c r="C28" s="598">
        <v>2248535.0593999983</v>
      </c>
      <c r="D28" s="593">
        <v>1000</v>
      </c>
      <c r="E28" s="599"/>
      <c r="F28" s="599"/>
      <c r="G28" s="593">
        <v>0</v>
      </c>
      <c r="H28" s="599"/>
      <c r="I28" s="599"/>
      <c r="J28" s="599"/>
      <c r="K28" s="599"/>
      <c r="L28" s="593">
        <v>0</v>
      </c>
      <c r="M28" s="599"/>
      <c r="N28" s="599"/>
      <c r="O28" s="599"/>
      <c r="P28" s="599"/>
      <c r="Q28" s="599"/>
      <c r="R28" s="599"/>
      <c r="S28" s="599"/>
      <c r="T28" s="599"/>
      <c r="U28" s="59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heetViews>
  <sheetFormatPr defaultColWidth="9.28515625" defaultRowHeight="12.75"/>
  <cols>
    <col min="1" max="1" width="11.7109375" style="423" bestFit="1" customWidth="1"/>
    <col min="2" max="2" width="90.28515625" style="423" bestFit="1" customWidth="1"/>
    <col min="3" max="3" width="19.7109375" style="423" customWidth="1"/>
    <col min="4" max="4" width="21.140625" style="423" customWidth="1"/>
    <col min="5" max="5" width="17.140625" style="423" customWidth="1"/>
    <col min="6" max="6" width="22.28515625" style="423" customWidth="1"/>
    <col min="7" max="7" width="19.28515625" style="423" customWidth="1"/>
    <col min="8" max="8" width="17.140625" style="423" customWidth="1"/>
    <col min="9" max="14" width="22.28515625" style="423" customWidth="1"/>
    <col min="15" max="15" width="23" style="423" customWidth="1"/>
    <col min="16" max="16" width="21.7109375" style="423" bestFit="1" customWidth="1"/>
    <col min="17" max="19" width="19" style="423" bestFit="1" customWidth="1"/>
    <col min="20" max="20" width="14.7109375" style="423" customWidth="1"/>
    <col min="21" max="21" width="20" style="423" customWidth="1"/>
    <col min="22" max="16384" width="9.28515625" style="423"/>
  </cols>
  <sheetData>
    <row r="1" spans="1:21">
      <c r="A1" s="415" t="s">
        <v>30</v>
      </c>
      <c r="B1" s="423" t="str">
        <f>'1. key ratios '!B1</f>
        <v>JSC CARTU BANK</v>
      </c>
    </row>
    <row r="2" spans="1:21" ht="13.5">
      <c r="A2" s="415" t="s">
        <v>31</v>
      </c>
      <c r="B2" s="379">
        <f>'1. key ratios '!B2</f>
        <v>44377</v>
      </c>
      <c r="C2" s="379"/>
    </row>
    <row r="3" spans="1:21">
      <c r="A3" s="416" t="s">
        <v>642</v>
      </c>
    </row>
    <row r="5" spans="1:21" ht="13.5" customHeight="1">
      <c r="A5" s="693" t="s">
        <v>643</v>
      </c>
      <c r="B5" s="694"/>
      <c r="C5" s="702" t="s">
        <v>644</v>
      </c>
      <c r="D5" s="703"/>
      <c r="E5" s="703"/>
      <c r="F5" s="703"/>
      <c r="G5" s="703"/>
      <c r="H5" s="703"/>
      <c r="I5" s="703"/>
      <c r="J5" s="703"/>
      <c r="K5" s="703"/>
      <c r="L5" s="703"/>
      <c r="M5" s="703"/>
      <c r="N5" s="703"/>
      <c r="O5" s="703"/>
      <c r="P5" s="703"/>
      <c r="Q5" s="703"/>
      <c r="R5" s="703"/>
      <c r="S5" s="703"/>
      <c r="T5" s="704"/>
      <c r="U5" s="458"/>
    </row>
    <row r="6" spans="1:21">
      <c r="A6" s="695"/>
      <c r="B6" s="696"/>
      <c r="C6" s="686" t="s">
        <v>109</v>
      </c>
      <c r="D6" s="699" t="s">
        <v>645</v>
      </c>
      <c r="E6" s="699"/>
      <c r="F6" s="700"/>
      <c r="G6" s="701" t="s">
        <v>646</v>
      </c>
      <c r="H6" s="699"/>
      <c r="I6" s="699"/>
      <c r="J6" s="699"/>
      <c r="K6" s="700"/>
      <c r="L6" s="689" t="s">
        <v>647</v>
      </c>
      <c r="M6" s="690"/>
      <c r="N6" s="690"/>
      <c r="O6" s="690"/>
      <c r="P6" s="690"/>
      <c r="Q6" s="690"/>
      <c r="R6" s="690"/>
      <c r="S6" s="690"/>
      <c r="T6" s="691"/>
      <c r="U6" s="447"/>
    </row>
    <row r="7" spans="1:21">
      <c r="A7" s="697"/>
      <c r="B7" s="698"/>
      <c r="C7" s="687"/>
      <c r="E7" s="441" t="s">
        <v>620</v>
      </c>
      <c r="F7" s="452" t="s">
        <v>621</v>
      </c>
      <c r="H7" s="441" t="s">
        <v>620</v>
      </c>
      <c r="I7" s="452" t="s">
        <v>622</v>
      </c>
      <c r="J7" s="452" t="s">
        <v>623</v>
      </c>
      <c r="K7" s="452" t="s">
        <v>624</v>
      </c>
      <c r="L7" s="462"/>
      <c r="M7" s="441" t="s">
        <v>625</v>
      </c>
      <c r="N7" s="452" t="s">
        <v>623</v>
      </c>
      <c r="O7" s="452" t="s">
        <v>626</v>
      </c>
      <c r="P7" s="452" t="s">
        <v>627</v>
      </c>
      <c r="Q7" s="452" t="s">
        <v>628</v>
      </c>
      <c r="R7" s="452" t="s">
        <v>629</v>
      </c>
      <c r="S7" s="452" t="s">
        <v>630</v>
      </c>
      <c r="T7" s="460" t="s">
        <v>631</v>
      </c>
      <c r="U7" s="458"/>
    </row>
    <row r="8" spans="1:21">
      <c r="A8" s="462">
        <v>1</v>
      </c>
      <c r="B8" s="457" t="s">
        <v>633</v>
      </c>
      <c r="C8" s="600">
        <v>1028308383.4805011</v>
      </c>
      <c r="D8" s="593">
        <v>594175033.27480054</v>
      </c>
      <c r="E8" s="593">
        <v>5688052.4799999995</v>
      </c>
      <c r="F8" s="593">
        <v>119195.85090000018</v>
      </c>
      <c r="G8" s="593">
        <v>69363596.703300089</v>
      </c>
      <c r="H8" s="593">
        <v>3848127.3299999996</v>
      </c>
      <c r="I8" s="593">
        <v>8555188.040000001</v>
      </c>
      <c r="J8" s="593">
        <v>1331673.53</v>
      </c>
      <c r="K8" s="593">
        <v>1868648.8932999999</v>
      </c>
      <c r="L8" s="593">
        <v>364769753.50240004</v>
      </c>
      <c r="M8" s="593">
        <v>8730969.7000000011</v>
      </c>
      <c r="N8" s="593">
        <v>3583550.26</v>
      </c>
      <c r="O8" s="593">
        <v>4603551.6500000013</v>
      </c>
      <c r="P8" s="593">
        <v>74034775.620000049</v>
      </c>
      <c r="Q8" s="593">
        <v>68513955.350000009</v>
      </c>
      <c r="R8" s="593">
        <v>87224638.057900012</v>
      </c>
      <c r="S8" s="593">
        <v>25605011.034499995</v>
      </c>
      <c r="T8" s="593">
        <v>18906101.610000003</v>
      </c>
    </row>
    <row r="9" spans="1:21">
      <c r="A9" s="443">
        <v>1.1000000000000001</v>
      </c>
      <c r="B9" s="443" t="s">
        <v>648</v>
      </c>
      <c r="C9" s="598">
        <v>996254162.33119929</v>
      </c>
      <c r="D9" s="593">
        <v>566356549.39119935</v>
      </c>
      <c r="E9" s="593">
        <v>5684046.2499999991</v>
      </c>
      <c r="F9" s="593">
        <v>0</v>
      </c>
      <c r="G9" s="593">
        <v>69291395.700000077</v>
      </c>
      <c r="H9" s="593">
        <v>3845310.5199999996</v>
      </c>
      <c r="I9" s="593">
        <v>8555188.040000001</v>
      </c>
      <c r="J9" s="593">
        <v>1331673.53</v>
      </c>
      <c r="K9" s="593">
        <v>1868588.19</v>
      </c>
      <c r="L9" s="593">
        <v>360606217.24000007</v>
      </c>
      <c r="M9" s="593">
        <v>8730969.7000000011</v>
      </c>
      <c r="N9" s="593">
        <v>3580810.26</v>
      </c>
      <c r="O9" s="593">
        <v>4602131.7100000009</v>
      </c>
      <c r="P9" s="593">
        <v>74027112.770000055</v>
      </c>
      <c r="Q9" s="593">
        <v>68508129.270000011</v>
      </c>
      <c r="R9" s="593">
        <v>83136074.830000013</v>
      </c>
      <c r="S9" s="593">
        <v>25602342.069999997</v>
      </c>
      <c r="T9" s="593">
        <v>18906101.610000003</v>
      </c>
    </row>
    <row r="10" spans="1:21">
      <c r="A10" s="463" t="s">
        <v>14</v>
      </c>
      <c r="B10" s="463" t="s">
        <v>649</v>
      </c>
      <c r="C10" s="601">
        <v>947485168.76119947</v>
      </c>
      <c r="D10" s="593">
        <v>521426257.42119986</v>
      </c>
      <c r="E10" s="593">
        <v>5684046.2499999991</v>
      </c>
      <c r="F10" s="593">
        <v>0</v>
      </c>
      <c r="G10" s="593">
        <v>69243583.02000007</v>
      </c>
      <c r="H10" s="593">
        <v>3845310.5199999996</v>
      </c>
      <c r="I10" s="593">
        <v>8555188.040000001</v>
      </c>
      <c r="J10" s="593">
        <v>1331673.53</v>
      </c>
      <c r="K10" s="593">
        <v>1868588.19</v>
      </c>
      <c r="L10" s="593">
        <v>356815328.32000005</v>
      </c>
      <c r="M10" s="593">
        <v>8730969.7000000011</v>
      </c>
      <c r="N10" s="593">
        <v>3580810.26</v>
      </c>
      <c r="O10" s="593">
        <v>4602131.7100000009</v>
      </c>
      <c r="P10" s="593">
        <v>74027112.770000055</v>
      </c>
      <c r="Q10" s="593">
        <v>68488115.340000004</v>
      </c>
      <c r="R10" s="593">
        <v>83136074.830000013</v>
      </c>
      <c r="S10" s="593">
        <v>25553721.539999995</v>
      </c>
      <c r="T10" s="593">
        <v>18831549.340000004</v>
      </c>
    </row>
    <row r="11" spans="1:21">
      <c r="A11" s="433" t="s">
        <v>650</v>
      </c>
      <c r="B11" s="433" t="s">
        <v>651</v>
      </c>
      <c r="C11" s="602">
        <v>645107611.40999877</v>
      </c>
      <c r="D11" s="593">
        <v>425562124.55999988</v>
      </c>
      <c r="E11" s="593">
        <v>5572171.629999999</v>
      </c>
      <c r="F11" s="593">
        <v>0</v>
      </c>
      <c r="G11" s="593">
        <v>66928780.790000021</v>
      </c>
      <c r="H11" s="593">
        <v>3845310.5199999996</v>
      </c>
      <c r="I11" s="593">
        <v>8555188.040000001</v>
      </c>
      <c r="J11" s="593">
        <v>1125219.22</v>
      </c>
      <c r="K11" s="593">
        <v>0</v>
      </c>
      <c r="L11" s="593">
        <v>152616706.05999985</v>
      </c>
      <c r="M11" s="593">
        <v>5970409.7799999984</v>
      </c>
      <c r="N11" s="593">
        <v>890821.71</v>
      </c>
      <c r="O11" s="593">
        <v>1541556.12</v>
      </c>
      <c r="P11" s="593">
        <v>34586632.989999995</v>
      </c>
      <c r="Q11" s="593">
        <v>10037249.490000002</v>
      </c>
      <c r="R11" s="593">
        <v>44390393.68999999</v>
      </c>
      <c r="S11" s="593">
        <v>3879688.3599999994</v>
      </c>
      <c r="T11" s="593">
        <v>18831549.340000004</v>
      </c>
    </row>
    <row r="12" spans="1:21">
      <c r="A12" s="433" t="s">
        <v>652</v>
      </c>
      <c r="B12" s="433" t="s">
        <v>653</v>
      </c>
      <c r="C12" s="602">
        <v>101597927.33000001</v>
      </c>
      <c r="D12" s="593">
        <v>31398829.130000006</v>
      </c>
      <c r="E12" s="593">
        <v>0</v>
      </c>
      <c r="F12" s="593">
        <v>0</v>
      </c>
      <c r="G12" s="593">
        <v>206454.31</v>
      </c>
      <c r="H12" s="593">
        <v>0</v>
      </c>
      <c r="I12" s="593">
        <v>0</v>
      </c>
      <c r="J12" s="593">
        <v>206454.31</v>
      </c>
      <c r="K12" s="593">
        <v>0</v>
      </c>
      <c r="L12" s="593">
        <v>69992643.890000015</v>
      </c>
      <c r="M12" s="593">
        <v>497848.89</v>
      </c>
      <c r="N12" s="593">
        <v>2689988.55</v>
      </c>
      <c r="O12" s="593">
        <v>2461918.61</v>
      </c>
      <c r="P12" s="593">
        <v>37876131.280000009</v>
      </c>
      <c r="Q12" s="593">
        <v>1019964.02</v>
      </c>
      <c r="R12" s="593">
        <v>22696792.539999999</v>
      </c>
      <c r="S12" s="593">
        <v>0</v>
      </c>
      <c r="T12" s="593">
        <v>0</v>
      </c>
    </row>
    <row r="13" spans="1:21">
      <c r="A13" s="433" t="s">
        <v>654</v>
      </c>
      <c r="B13" s="433" t="s">
        <v>655</v>
      </c>
      <c r="C13" s="602">
        <v>49091654.589999989</v>
      </c>
      <c r="D13" s="593">
        <v>51856.7</v>
      </c>
      <c r="E13" s="593">
        <v>0</v>
      </c>
      <c r="F13" s="593">
        <v>0</v>
      </c>
      <c r="G13" s="593">
        <v>160049.21000000002</v>
      </c>
      <c r="H13" s="593">
        <v>0</v>
      </c>
      <c r="I13" s="593">
        <v>0</v>
      </c>
      <c r="J13" s="593">
        <v>0</v>
      </c>
      <c r="K13" s="593">
        <v>0</v>
      </c>
      <c r="L13" s="593">
        <v>48879748.68</v>
      </c>
      <c r="M13" s="593">
        <v>0</v>
      </c>
      <c r="N13" s="593">
        <v>0</v>
      </c>
      <c r="O13" s="593">
        <v>598656.98</v>
      </c>
      <c r="P13" s="593">
        <v>1564348.5</v>
      </c>
      <c r="Q13" s="593">
        <v>4556807.3100000005</v>
      </c>
      <c r="R13" s="593">
        <v>14510968.34</v>
      </c>
      <c r="S13" s="593">
        <v>5247188.990000003</v>
      </c>
      <c r="T13" s="593">
        <v>0</v>
      </c>
    </row>
    <row r="14" spans="1:21">
      <c r="A14" s="433" t="s">
        <v>656</v>
      </c>
      <c r="B14" s="433" t="s">
        <v>657</v>
      </c>
      <c r="C14" s="602">
        <v>151687975.43120006</v>
      </c>
      <c r="D14" s="593">
        <v>64413447.031199977</v>
      </c>
      <c r="E14" s="593">
        <v>111874.62</v>
      </c>
      <c r="F14" s="593">
        <v>0</v>
      </c>
      <c r="G14" s="593">
        <v>1948298.71</v>
      </c>
      <c r="H14" s="593">
        <v>0</v>
      </c>
      <c r="I14" s="593">
        <v>0</v>
      </c>
      <c r="J14" s="593">
        <v>0</v>
      </c>
      <c r="K14" s="593">
        <v>1868588.19</v>
      </c>
      <c r="L14" s="593">
        <v>85326229.689999983</v>
      </c>
      <c r="M14" s="593">
        <v>2262711.0299999998</v>
      </c>
      <c r="N14" s="593">
        <v>0</v>
      </c>
      <c r="O14" s="593">
        <v>0</v>
      </c>
      <c r="P14" s="593">
        <v>0</v>
      </c>
      <c r="Q14" s="593">
        <v>52874094.519999988</v>
      </c>
      <c r="R14" s="593">
        <v>1537920.26</v>
      </c>
      <c r="S14" s="593">
        <v>16426844.189999999</v>
      </c>
      <c r="T14" s="593">
        <v>0</v>
      </c>
    </row>
    <row r="15" spans="1:21">
      <c r="A15" s="434">
        <v>1.2</v>
      </c>
      <c r="B15" s="434" t="s">
        <v>658</v>
      </c>
      <c r="C15" s="598">
        <v>169867342.32741812</v>
      </c>
      <c r="D15" s="593">
        <v>11309508.496723993</v>
      </c>
      <c r="E15" s="593">
        <v>113680.924986</v>
      </c>
      <c r="F15" s="593">
        <v>0</v>
      </c>
      <c r="G15" s="593">
        <v>6929139.5691059977</v>
      </c>
      <c r="H15" s="593">
        <v>384531.05420999991</v>
      </c>
      <c r="I15" s="593">
        <v>855518.80399999989</v>
      </c>
      <c r="J15" s="593">
        <v>133167.35298999998</v>
      </c>
      <c r="K15" s="593">
        <v>186858.81849999999</v>
      </c>
      <c r="L15" s="593">
        <v>151628694.26158804</v>
      </c>
      <c r="M15" s="593">
        <v>2649651.4995180001</v>
      </c>
      <c r="N15" s="593">
        <v>1074243.0762990001</v>
      </c>
      <c r="O15" s="593">
        <v>1704884.6423340002</v>
      </c>
      <c r="P15" s="593">
        <v>26099595.494583994</v>
      </c>
      <c r="Q15" s="593">
        <v>31025878.898965992</v>
      </c>
      <c r="R15" s="593">
        <v>36533653.561614998</v>
      </c>
      <c r="S15" s="593">
        <v>13118562.988821002</v>
      </c>
      <c r="T15" s="593">
        <v>9306393.174966</v>
      </c>
    </row>
    <row r="16" spans="1:21">
      <c r="A16" s="443">
        <v>1.3</v>
      </c>
      <c r="B16" s="434" t="s">
        <v>706</v>
      </c>
      <c r="C16" s="603"/>
      <c r="D16" s="603"/>
      <c r="E16" s="603"/>
      <c r="F16" s="603"/>
      <c r="G16" s="603"/>
      <c r="H16" s="603"/>
      <c r="I16" s="603"/>
      <c r="J16" s="603"/>
      <c r="K16" s="603"/>
      <c r="L16" s="603"/>
      <c r="M16" s="603"/>
      <c r="N16" s="603"/>
      <c r="O16" s="603"/>
      <c r="P16" s="603"/>
      <c r="Q16" s="603"/>
      <c r="R16" s="603"/>
      <c r="S16" s="603"/>
      <c r="T16" s="603"/>
    </row>
    <row r="17" spans="1:20">
      <c r="A17" s="437" t="s">
        <v>659</v>
      </c>
      <c r="B17" s="435" t="s">
        <v>660</v>
      </c>
      <c r="C17" s="604">
        <v>943372031.61331451</v>
      </c>
      <c r="D17" s="593">
        <v>537192398.11388338</v>
      </c>
      <c r="E17" s="593">
        <v>5684046.2499999991</v>
      </c>
      <c r="F17" s="593">
        <v>0</v>
      </c>
      <c r="G17" s="593">
        <v>67124798.703440309</v>
      </c>
      <c r="H17" s="593">
        <v>3845310.5199999996</v>
      </c>
      <c r="I17" s="593">
        <v>8555188.040000001</v>
      </c>
      <c r="J17" s="593">
        <v>1331673.53</v>
      </c>
      <c r="K17" s="593">
        <v>9.6772526041650278E-3</v>
      </c>
      <c r="L17" s="593">
        <v>339054834.79599214</v>
      </c>
      <c r="M17" s="593">
        <v>8730969.7000000011</v>
      </c>
      <c r="N17" s="593">
        <v>3580810.26</v>
      </c>
      <c r="O17" s="593">
        <v>4483531.451314549</v>
      </c>
      <c r="P17" s="593">
        <v>74011311.301603049</v>
      </c>
      <c r="Q17" s="593">
        <v>60392920.750483736</v>
      </c>
      <c r="R17" s="593">
        <v>82761116.916614935</v>
      </c>
      <c r="S17" s="593">
        <v>18963155.581725743</v>
      </c>
      <c r="T17" s="593">
        <v>18906101.610000003</v>
      </c>
    </row>
    <row r="18" spans="1:20">
      <c r="A18" s="436" t="s">
        <v>661</v>
      </c>
      <c r="B18" s="436" t="s">
        <v>662</v>
      </c>
      <c r="C18" s="605">
        <v>830261274.01278627</v>
      </c>
      <c r="D18" s="593">
        <v>450261776.25050902</v>
      </c>
      <c r="E18" s="593">
        <v>5684046.2499999991</v>
      </c>
      <c r="F18" s="593">
        <v>0</v>
      </c>
      <c r="G18" s="593">
        <v>67076986.023440294</v>
      </c>
      <c r="H18" s="593">
        <v>3845310.5199999996</v>
      </c>
      <c r="I18" s="593">
        <v>8555188.040000001</v>
      </c>
      <c r="J18" s="593">
        <v>1331673.53</v>
      </c>
      <c r="K18" s="593">
        <v>9.6772526041650278E-3</v>
      </c>
      <c r="L18" s="593">
        <v>312922511.7388382</v>
      </c>
      <c r="M18" s="593">
        <v>8730969.7000000011</v>
      </c>
      <c r="N18" s="593">
        <v>3580810.26</v>
      </c>
      <c r="O18" s="593">
        <v>3825039.6386925192</v>
      </c>
      <c r="P18" s="593">
        <v>74011311.301603049</v>
      </c>
      <c r="Q18" s="593">
        <v>56064084.4302807</v>
      </c>
      <c r="R18" s="593">
        <v>71986703.959758162</v>
      </c>
      <c r="S18" s="593">
        <v>16856781.553925741</v>
      </c>
      <c r="T18" s="593">
        <v>18831549.340000004</v>
      </c>
    </row>
    <row r="19" spans="1:20">
      <c r="A19" s="437" t="s">
        <v>663</v>
      </c>
      <c r="B19" s="437" t="s">
        <v>664</v>
      </c>
      <c r="C19" s="606">
        <v>1406161050.5100105</v>
      </c>
      <c r="D19" s="593">
        <v>996499865.65995347</v>
      </c>
      <c r="E19" s="593">
        <v>6928761.9320255555</v>
      </c>
      <c r="F19" s="593">
        <v>0</v>
      </c>
      <c r="G19" s="593">
        <v>129633446.30127603</v>
      </c>
      <c r="H19" s="593">
        <v>6940094.2739419974</v>
      </c>
      <c r="I19" s="593">
        <v>6075702.7591381297</v>
      </c>
      <c r="J19" s="593">
        <v>9623934.0405083559</v>
      </c>
      <c r="K19" s="593">
        <v>0</v>
      </c>
      <c r="L19" s="593">
        <v>280027738.54877704</v>
      </c>
      <c r="M19" s="593">
        <v>8624655.0846419465</v>
      </c>
      <c r="N19" s="593">
        <v>3419538.1573425657</v>
      </c>
      <c r="O19" s="593">
        <v>3924305.9233883722</v>
      </c>
      <c r="P19" s="593">
        <v>61387262.521522246</v>
      </c>
      <c r="Q19" s="593">
        <v>25199557.376180943</v>
      </c>
      <c r="R19" s="593">
        <v>67538378.345833808</v>
      </c>
      <c r="S19" s="593">
        <v>8155068.7110567484</v>
      </c>
      <c r="T19" s="593">
        <v>24728160.489999998</v>
      </c>
    </row>
    <row r="20" spans="1:20">
      <c r="A20" s="436" t="s">
        <v>665</v>
      </c>
      <c r="B20" s="436" t="s">
        <v>662</v>
      </c>
      <c r="C20" s="605">
        <v>878091046.82767546</v>
      </c>
      <c r="D20" s="593">
        <v>534991971.37864822</v>
      </c>
      <c r="E20" s="593">
        <v>4628760.6556681106</v>
      </c>
      <c r="F20" s="593">
        <v>0</v>
      </c>
      <c r="G20" s="593">
        <v>96457765.549439982</v>
      </c>
      <c r="H20" s="593">
        <v>4545105.0524858106</v>
      </c>
      <c r="I20" s="593">
        <v>729914.57205773622</v>
      </c>
      <c r="J20" s="593">
        <v>9379804.6364646107</v>
      </c>
      <c r="K20" s="593">
        <v>0</v>
      </c>
      <c r="L20" s="593">
        <v>246641309.89958709</v>
      </c>
      <c r="M20" s="593">
        <v>7081755.3050652361</v>
      </c>
      <c r="N20" s="593">
        <v>3340696.5535779544</v>
      </c>
      <c r="O20" s="593">
        <v>2827688.4684300655</v>
      </c>
      <c r="P20" s="593">
        <v>55542095.398408175</v>
      </c>
      <c r="Q20" s="593">
        <v>22678429.312475331</v>
      </c>
      <c r="R20" s="593">
        <v>54799746.740725361</v>
      </c>
      <c r="S20" s="593">
        <v>5790338.2305317223</v>
      </c>
      <c r="T20" s="593">
        <v>23453264.660000004</v>
      </c>
    </row>
    <row r="21" spans="1:20">
      <c r="A21" s="438">
        <v>1.4</v>
      </c>
      <c r="B21" s="439" t="s">
        <v>666</v>
      </c>
      <c r="C21" s="607">
        <v>11517194.976160001</v>
      </c>
      <c r="D21" s="593">
        <v>9468576.0050000027</v>
      </c>
      <c r="E21" s="593">
        <v>675000</v>
      </c>
      <c r="F21" s="593">
        <v>0</v>
      </c>
      <c r="G21" s="593">
        <v>1798556.7311600002</v>
      </c>
      <c r="H21" s="593">
        <v>0</v>
      </c>
      <c r="I21" s="593">
        <v>0</v>
      </c>
      <c r="J21" s="593">
        <v>0</v>
      </c>
      <c r="K21" s="593">
        <v>0</v>
      </c>
      <c r="L21" s="593">
        <v>250062.24</v>
      </c>
      <c r="M21" s="593">
        <v>0</v>
      </c>
      <c r="N21" s="593">
        <v>103558.355</v>
      </c>
      <c r="O21" s="593">
        <v>0</v>
      </c>
      <c r="P21" s="593">
        <v>0</v>
      </c>
      <c r="Q21" s="593">
        <v>0</v>
      </c>
      <c r="R21" s="593">
        <v>0</v>
      </c>
      <c r="S21" s="593">
        <v>0</v>
      </c>
      <c r="T21" s="593">
        <v>0</v>
      </c>
    </row>
    <row r="22" spans="1:20">
      <c r="A22" s="438">
        <v>1.5</v>
      </c>
      <c r="B22" s="439" t="s">
        <v>667</v>
      </c>
      <c r="C22" s="607">
        <v>0</v>
      </c>
      <c r="D22" s="593">
        <v>0</v>
      </c>
      <c r="E22" s="593">
        <v>0</v>
      </c>
      <c r="F22" s="593">
        <v>0</v>
      </c>
      <c r="G22" s="593">
        <v>0</v>
      </c>
      <c r="H22" s="593">
        <v>0</v>
      </c>
      <c r="I22" s="593">
        <v>0</v>
      </c>
      <c r="J22" s="593">
        <v>0</v>
      </c>
      <c r="K22" s="593">
        <v>0</v>
      </c>
      <c r="L22" s="593">
        <v>0</v>
      </c>
      <c r="M22" s="593">
        <v>0</v>
      </c>
      <c r="N22" s="593">
        <v>0</v>
      </c>
      <c r="O22" s="593">
        <v>0</v>
      </c>
      <c r="P22" s="593">
        <v>0</v>
      </c>
      <c r="Q22" s="593">
        <v>0</v>
      </c>
      <c r="R22" s="593">
        <v>0</v>
      </c>
      <c r="S22" s="593">
        <v>0</v>
      </c>
      <c r="T22" s="593">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workbookViewId="0"/>
  </sheetViews>
  <sheetFormatPr defaultColWidth="9.28515625" defaultRowHeight="12.75"/>
  <cols>
    <col min="1" max="1" width="11.7109375" style="423" bestFit="1" customWidth="1"/>
    <col min="2" max="2" width="93.42578125" style="423" customWidth="1"/>
    <col min="3" max="3" width="14.7109375" style="423" customWidth="1"/>
    <col min="4" max="5" width="11.42578125" style="423" customWidth="1"/>
    <col min="6" max="7" width="11.42578125" style="458" customWidth="1"/>
    <col min="8" max="9" width="11.42578125" style="423" customWidth="1"/>
    <col min="10" max="14" width="11.42578125" style="458" customWidth="1"/>
    <col min="15" max="15" width="18.7109375" style="423" bestFit="1" customWidth="1"/>
    <col min="16" max="16384" width="9.28515625" style="423"/>
  </cols>
  <sheetData>
    <row r="1" spans="1:15">
      <c r="A1" s="415" t="s">
        <v>30</v>
      </c>
      <c r="B1" s="423" t="str">
        <f>'1. key ratios '!B1</f>
        <v>JSC CARTU BANK</v>
      </c>
      <c r="F1" s="423"/>
      <c r="G1" s="423"/>
      <c r="J1" s="423"/>
      <c r="K1" s="423"/>
      <c r="L1" s="423"/>
      <c r="M1" s="423"/>
      <c r="N1" s="423"/>
    </row>
    <row r="2" spans="1:15" ht="13.5">
      <c r="A2" s="415" t="s">
        <v>31</v>
      </c>
      <c r="B2" s="379">
        <f>'1. key ratios '!B2</f>
        <v>44377</v>
      </c>
      <c r="F2" s="423"/>
      <c r="G2" s="423"/>
      <c r="J2" s="423"/>
      <c r="K2" s="423"/>
      <c r="L2" s="423"/>
      <c r="M2" s="423"/>
      <c r="N2" s="423"/>
    </row>
    <row r="3" spans="1:15">
      <c r="A3" s="416" t="s">
        <v>668</v>
      </c>
      <c r="F3" s="423"/>
      <c r="G3" s="423"/>
      <c r="J3" s="423"/>
      <c r="K3" s="423"/>
      <c r="L3" s="423"/>
      <c r="M3" s="423"/>
      <c r="N3" s="423"/>
    </row>
    <row r="4" spans="1:15">
      <c r="F4" s="423"/>
      <c r="G4" s="423"/>
      <c r="J4" s="423"/>
      <c r="K4" s="423"/>
      <c r="L4" s="423"/>
      <c r="M4" s="423"/>
      <c r="N4" s="423"/>
    </row>
    <row r="5" spans="1:15" ht="46.5" customHeight="1">
      <c r="A5" s="660" t="s">
        <v>694</v>
      </c>
      <c r="B5" s="661"/>
      <c r="C5" s="705" t="s">
        <v>669</v>
      </c>
      <c r="D5" s="706"/>
      <c r="E5" s="706"/>
      <c r="F5" s="706"/>
      <c r="G5" s="706"/>
      <c r="H5" s="707"/>
      <c r="I5" s="705" t="s">
        <v>670</v>
      </c>
      <c r="J5" s="708"/>
      <c r="K5" s="708"/>
      <c r="L5" s="708"/>
      <c r="M5" s="708"/>
      <c r="N5" s="709"/>
      <c r="O5" s="710" t="s">
        <v>671</v>
      </c>
    </row>
    <row r="6" spans="1:15" ht="75" customHeight="1">
      <c r="A6" s="664"/>
      <c r="B6" s="665"/>
      <c r="C6" s="440"/>
      <c r="D6" s="441" t="s">
        <v>672</v>
      </c>
      <c r="E6" s="441" t="s">
        <v>673</v>
      </c>
      <c r="F6" s="441" t="s">
        <v>674</v>
      </c>
      <c r="G6" s="441" t="s">
        <v>675</v>
      </c>
      <c r="H6" s="441" t="s">
        <v>676</v>
      </c>
      <c r="I6" s="446"/>
      <c r="J6" s="441" t="s">
        <v>672</v>
      </c>
      <c r="K6" s="441" t="s">
        <v>673</v>
      </c>
      <c r="L6" s="441" t="s">
        <v>674</v>
      </c>
      <c r="M6" s="441" t="s">
        <v>675</v>
      </c>
      <c r="N6" s="441" t="s">
        <v>676</v>
      </c>
      <c r="O6" s="711"/>
    </row>
    <row r="7" spans="1:15">
      <c r="A7" s="420">
        <v>1</v>
      </c>
      <c r="B7" s="424" t="s">
        <v>697</v>
      </c>
      <c r="C7" s="608">
        <v>48383617.039999992</v>
      </c>
      <c r="D7" s="593">
        <v>48022092.059999987</v>
      </c>
      <c r="E7" s="593">
        <v>20086.14</v>
      </c>
      <c r="F7" s="609">
        <v>341438.84</v>
      </c>
      <c r="G7" s="609">
        <v>0</v>
      </c>
      <c r="H7" s="593">
        <v>0</v>
      </c>
      <c r="I7" s="593">
        <v>1064882.1064220001</v>
      </c>
      <c r="J7" s="609">
        <v>960441.8411859998</v>
      </c>
      <c r="K7" s="609">
        <v>2008.614</v>
      </c>
      <c r="L7" s="609">
        <v>102431.65123599999</v>
      </c>
      <c r="M7" s="609">
        <v>0</v>
      </c>
      <c r="N7" s="609">
        <v>0</v>
      </c>
      <c r="O7" s="593">
        <v>0</v>
      </c>
    </row>
    <row r="8" spans="1:15">
      <c r="A8" s="420">
        <v>2</v>
      </c>
      <c r="B8" s="424" t="s">
        <v>567</v>
      </c>
      <c r="C8" s="608">
        <v>15595354.874100003</v>
      </c>
      <c r="D8" s="593">
        <v>15071042.290400002</v>
      </c>
      <c r="E8" s="593">
        <v>254833.06329999998</v>
      </c>
      <c r="F8" s="609">
        <v>269479.52039999998</v>
      </c>
      <c r="G8" s="609">
        <v>0</v>
      </c>
      <c r="H8" s="593">
        <v>0</v>
      </c>
      <c r="I8" s="593">
        <v>407748.00664299959</v>
      </c>
      <c r="J8" s="609">
        <v>301420.84540499968</v>
      </c>
      <c r="K8" s="609">
        <v>25483.306087000001</v>
      </c>
      <c r="L8" s="609">
        <v>80843.855151000011</v>
      </c>
      <c r="M8" s="609">
        <v>0</v>
      </c>
      <c r="N8" s="609">
        <v>0</v>
      </c>
      <c r="O8" s="593">
        <v>0</v>
      </c>
    </row>
    <row r="9" spans="1:15">
      <c r="A9" s="420">
        <v>3</v>
      </c>
      <c r="B9" s="424" t="s">
        <v>568</v>
      </c>
      <c r="C9" s="608">
        <v>0</v>
      </c>
      <c r="D9" s="593">
        <v>0</v>
      </c>
      <c r="E9" s="593">
        <v>0</v>
      </c>
      <c r="F9" s="610">
        <v>0</v>
      </c>
      <c r="G9" s="610">
        <v>0</v>
      </c>
      <c r="H9" s="593">
        <v>0</v>
      </c>
      <c r="I9" s="593">
        <v>0</v>
      </c>
      <c r="J9" s="610">
        <v>0</v>
      </c>
      <c r="K9" s="610">
        <v>0</v>
      </c>
      <c r="L9" s="610">
        <v>0</v>
      </c>
      <c r="M9" s="610">
        <v>0</v>
      </c>
      <c r="N9" s="610">
        <v>0</v>
      </c>
      <c r="O9" s="593">
        <v>0</v>
      </c>
    </row>
    <row r="10" spans="1:15">
      <c r="A10" s="420">
        <v>4</v>
      </c>
      <c r="B10" s="424" t="s">
        <v>698</v>
      </c>
      <c r="C10" s="608">
        <v>109046789.87000003</v>
      </c>
      <c r="D10" s="593">
        <v>43085952.200000003</v>
      </c>
      <c r="E10" s="593">
        <v>1125219.22</v>
      </c>
      <c r="F10" s="610">
        <v>38712901.039999992</v>
      </c>
      <c r="G10" s="610">
        <v>26122717.409999996</v>
      </c>
      <c r="H10" s="593">
        <v>0</v>
      </c>
      <c r="I10" s="593">
        <v>25649469.979178</v>
      </c>
      <c r="J10" s="610">
        <v>861719.04381900001</v>
      </c>
      <c r="K10" s="610">
        <v>112521.922127</v>
      </c>
      <c r="L10" s="610">
        <v>11613870.309153996</v>
      </c>
      <c r="M10" s="610">
        <v>13061358.704078</v>
      </c>
      <c r="N10" s="610">
        <v>0</v>
      </c>
      <c r="O10" s="593">
        <v>0</v>
      </c>
    </row>
    <row r="11" spans="1:15">
      <c r="A11" s="420">
        <v>5</v>
      </c>
      <c r="B11" s="424" t="s">
        <v>569</v>
      </c>
      <c r="C11" s="608">
        <v>80353089.834999993</v>
      </c>
      <c r="D11" s="593">
        <v>46827058.170000002</v>
      </c>
      <c r="E11" s="593">
        <v>375874.58</v>
      </c>
      <c r="F11" s="610">
        <v>18498530.620000005</v>
      </c>
      <c r="G11" s="610">
        <v>14608254.195</v>
      </c>
      <c r="H11" s="593">
        <v>43372.27</v>
      </c>
      <c r="I11" s="593">
        <v>13871187.177381994</v>
      </c>
      <c r="J11" s="610">
        <v>936541.16350899986</v>
      </c>
      <c r="K11" s="610">
        <v>37587.457850999999</v>
      </c>
      <c r="L11" s="610">
        <v>5549559.1853850018</v>
      </c>
      <c r="M11" s="610">
        <v>7304127.0974070001</v>
      </c>
      <c r="N11" s="610">
        <v>43372.273229999999</v>
      </c>
      <c r="O11" s="593">
        <v>0</v>
      </c>
    </row>
    <row r="12" spans="1:15">
      <c r="A12" s="420">
        <v>6</v>
      </c>
      <c r="B12" s="424" t="s">
        <v>570</v>
      </c>
      <c r="C12" s="608">
        <v>46114400.365899995</v>
      </c>
      <c r="D12" s="593">
        <v>38728490.685900003</v>
      </c>
      <c r="E12" s="593">
        <v>0</v>
      </c>
      <c r="F12" s="610">
        <v>3047115.8099999996</v>
      </c>
      <c r="G12" s="610">
        <v>3088895.22</v>
      </c>
      <c r="H12" s="593">
        <v>1249898.6499999999</v>
      </c>
      <c r="I12" s="593">
        <v>4483050.8117350005</v>
      </c>
      <c r="J12" s="610">
        <v>774569.814014</v>
      </c>
      <c r="K12" s="610">
        <v>0</v>
      </c>
      <c r="L12" s="610">
        <v>914134.744466</v>
      </c>
      <c r="M12" s="610">
        <v>1544447.6032550002</v>
      </c>
      <c r="N12" s="610">
        <v>1249898.6499999999</v>
      </c>
      <c r="O12" s="593">
        <v>0</v>
      </c>
    </row>
    <row r="13" spans="1:15">
      <c r="A13" s="420">
        <v>7</v>
      </c>
      <c r="B13" s="424" t="s">
        <v>571</v>
      </c>
      <c r="C13" s="608">
        <v>12128844.720000006</v>
      </c>
      <c r="D13" s="593">
        <v>2303271.4500000002</v>
      </c>
      <c r="E13" s="593">
        <v>2552574.85</v>
      </c>
      <c r="F13" s="610">
        <v>6558503.4000000004</v>
      </c>
      <c r="G13" s="610">
        <v>714495.02</v>
      </c>
      <c r="H13" s="593">
        <v>0</v>
      </c>
      <c r="I13" s="593">
        <v>2626121.442724999</v>
      </c>
      <c r="J13" s="610">
        <v>46065.429033</v>
      </c>
      <c r="K13" s="610">
        <v>255257.48454300003</v>
      </c>
      <c r="L13" s="610">
        <v>1967551.0225830006</v>
      </c>
      <c r="M13" s="610">
        <v>357247.506566</v>
      </c>
      <c r="N13" s="610">
        <v>0</v>
      </c>
      <c r="O13" s="593">
        <v>0</v>
      </c>
    </row>
    <row r="14" spans="1:15">
      <c r="A14" s="420">
        <v>8</v>
      </c>
      <c r="B14" s="424" t="s">
        <v>572</v>
      </c>
      <c r="C14" s="608">
        <v>35454133.507399999</v>
      </c>
      <c r="D14" s="593">
        <v>16198932.83</v>
      </c>
      <c r="E14" s="593">
        <v>1513901.73</v>
      </c>
      <c r="F14" s="610">
        <v>3230318.459999999</v>
      </c>
      <c r="G14" s="610">
        <v>14510980.487399999</v>
      </c>
      <c r="H14" s="593">
        <v>0</v>
      </c>
      <c r="I14" s="593">
        <v>8699954.6129989997</v>
      </c>
      <c r="J14" s="610">
        <v>323978.65686099988</v>
      </c>
      <c r="K14" s="610">
        <v>151390.172685</v>
      </c>
      <c r="L14" s="610">
        <v>969095.540729</v>
      </c>
      <c r="M14" s="610">
        <v>7255490.2427239995</v>
      </c>
      <c r="N14" s="610">
        <v>0</v>
      </c>
      <c r="O14" s="593">
        <v>0</v>
      </c>
    </row>
    <row r="15" spans="1:15">
      <c r="A15" s="420">
        <v>9</v>
      </c>
      <c r="B15" s="424" t="s">
        <v>573</v>
      </c>
      <c r="C15" s="608">
        <v>174955961.65899983</v>
      </c>
      <c r="D15" s="593">
        <v>87662027.229999974</v>
      </c>
      <c r="E15" s="593">
        <v>6848917.620000001</v>
      </c>
      <c r="F15" s="610">
        <v>21552908.879000001</v>
      </c>
      <c r="G15" s="610">
        <v>52811207.469999999</v>
      </c>
      <c r="H15" s="593">
        <v>6080900.46</v>
      </c>
      <c r="I15" s="593">
        <v>41390509.163015015</v>
      </c>
      <c r="J15" s="610">
        <v>1753240.5445620003</v>
      </c>
      <c r="K15" s="610">
        <v>684891.76266699994</v>
      </c>
      <c r="L15" s="610">
        <v>6465872.6603110004</v>
      </c>
      <c r="M15" s="610">
        <v>26405603.734975003</v>
      </c>
      <c r="N15" s="610">
        <v>6080900.4605</v>
      </c>
      <c r="O15" s="593">
        <v>0</v>
      </c>
    </row>
    <row r="16" spans="1:15">
      <c r="A16" s="420">
        <v>10</v>
      </c>
      <c r="B16" s="424" t="s">
        <v>574</v>
      </c>
      <c r="C16" s="608">
        <v>1839022.6500000004</v>
      </c>
      <c r="D16" s="593">
        <v>1744197.1600000001</v>
      </c>
      <c r="E16" s="593">
        <v>94825.489999999991</v>
      </c>
      <c r="F16" s="610">
        <v>0</v>
      </c>
      <c r="G16" s="610">
        <v>0</v>
      </c>
      <c r="H16" s="593">
        <v>0</v>
      </c>
      <c r="I16" s="593">
        <v>44366.492971000014</v>
      </c>
      <c r="J16" s="610">
        <v>34883.943294000004</v>
      </c>
      <c r="K16" s="610">
        <v>9482.5496770000009</v>
      </c>
      <c r="L16" s="610">
        <v>0</v>
      </c>
      <c r="M16" s="610">
        <v>0</v>
      </c>
      <c r="N16" s="610">
        <v>0</v>
      </c>
      <c r="O16" s="593">
        <v>0</v>
      </c>
    </row>
    <row r="17" spans="1:15">
      <c r="A17" s="420">
        <v>11</v>
      </c>
      <c r="B17" s="424" t="s">
        <v>575</v>
      </c>
      <c r="C17" s="608">
        <v>591141.72000000009</v>
      </c>
      <c r="D17" s="593">
        <v>426807.19</v>
      </c>
      <c r="E17" s="593">
        <v>0</v>
      </c>
      <c r="F17" s="610">
        <v>164334.53</v>
      </c>
      <c r="G17" s="610">
        <v>0</v>
      </c>
      <c r="H17" s="593">
        <v>0</v>
      </c>
      <c r="I17" s="593">
        <v>57836.503827</v>
      </c>
      <c r="J17" s="610">
        <v>8536.143712000001</v>
      </c>
      <c r="K17" s="610">
        <v>0</v>
      </c>
      <c r="L17" s="610">
        <v>49300.360115000003</v>
      </c>
      <c r="M17" s="610">
        <v>0</v>
      </c>
      <c r="N17" s="610">
        <v>0</v>
      </c>
      <c r="O17" s="593">
        <v>0</v>
      </c>
    </row>
    <row r="18" spans="1:15">
      <c r="A18" s="420">
        <v>12</v>
      </c>
      <c r="B18" s="424" t="s">
        <v>576</v>
      </c>
      <c r="C18" s="608">
        <v>32526687.530300003</v>
      </c>
      <c r="D18" s="593">
        <v>7713637.1703000013</v>
      </c>
      <c r="E18" s="593">
        <v>2474419.46</v>
      </c>
      <c r="F18" s="610">
        <v>21342894.759999998</v>
      </c>
      <c r="G18" s="610">
        <v>995736.1399999999</v>
      </c>
      <c r="H18" s="593">
        <v>0</v>
      </c>
      <c r="I18" s="593">
        <v>7302451.1851370018</v>
      </c>
      <c r="J18" s="610">
        <v>154272.74339899994</v>
      </c>
      <c r="K18" s="610">
        <v>247441.946356</v>
      </c>
      <c r="L18" s="610">
        <v>6402868.4271130003</v>
      </c>
      <c r="M18" s="610">
        <v>497868.06826899998</v>
      </c>
      <c r="N18" s="610">
        <v>0</v>
      </c>
      <c r="O18" s="593">
        <v>0</v>
      </c>
    </row>
    <row r="19" spans="1:15">
      <c r="A19" s="420">
        <v>13</v>
      </c>
      <c r="B19" s="424" t="s">
        <v>577</v>
      </c>
      <c r="C19" s="608">
        <v>29509189.250000004</v>
      </c>
      <c r="D19" s="593">
        <v>24220241.410000004</v>
      </c>
      <c r="E19" s="593">
        <v>79384.14</v>
      </c>
      <c r="F19" s="610">
        <v>2250533.2400000002</v>
      </c>
      <c r="G19" s="610">
        <v>2959030.46</v>
      </c>
      <c r="H19" s="593">
        <v>0</v>
      </c>
      <c r="I19" s="593">
        <v>2647018.443988</v>
      </c>
      <c r="J19" s="610">
        <v>484404.82805600006</v>
      </c>
      <c r="K19" s="610">
        <v>7938.4139999999998</v>
      </c>
      <c r="L19" s="610">
        <v>675159.97172099992</v>
      </c>
      <c r="M19" s="610">
        <v>1479515.230211</v>
      </c>
      <c r="N19" s="610">
        <v>0</v>
      </c>
      <c r="O19" s="593">
        <v>0</v>
      </c>
    </row>
    <row r="20" spans="1:15">
      <c r="A20" s="420">
        <v>14</v>
      </c>
      <c r="B20" s="424" t="s">
        <v>578</v>
      </c>
      <c r="C20" s="608">
        <v>72613228.529999986</v>
      </c>
      <c r="D20" s="593">
        <v>20755296.220000003</v>
      </c>
      <c r="E20" s="593">
        <v>9309891.3499999959</v>
      </c>
      <c r="F20" s="610">
        <v>23192337.670000002</v>
      </c>
      <c r="G20" s="610">
        <v>19355703.289999995</v>
      </c>
      <c r="H20" s="593">
        <v>0</v>
      </c>
      <c r="I20" s="593">
        <v>17981648.013534006</v>
      </c>
      <c r="J20" s="610">
        <v>415105.92446999991</v>
      </c>
      <c r="K20" s="610">
        <v>930989.13347500004</v>
      </c>
      <c r="L20" s="610">
        <v>6957701.3073669998</v>
      </c>
      <c r="M20" s="610">
        <v>9677851.6482219994</v>
      </c>
      <c r="N20" s="610">
        <v>0</v>
      </c>
      <c r="O20" s="593">
        <v>0</v>
      </c>
    </row>
    <row r="21" spans="1:15">
      <c r="A21" s="420">
        <v>15</v>
      </c>
      <c r="B21" s="424" t="s">
        <v>579</v>
      </c>
      <c r="C21" s="608">
        <v>4876737.87</v>
      </c>
      <c r="D21" s="593">
        <v>109059.04000000001</v>
      </c>
      <c r="E21" s="593">
        <v>213472.86</v>
      </c>
      <c r="F21" s="610">
        <v>4554205.97</v>
      </c>
      <c r="G21" s="610">
        <v>0</v>
      </c>
      <c r="H21" s="593">
        <v>0</v>
      </c>
      <c r="I21" s="593">
        <v>1389790.2580910001</v>
      </c>
      <c r="J21" s="610">
        <v>2181.1809109999999</v>
      </c>
      <c r="K21" s="610">
        <v>21347.286089000001</v>
      </c>
      <c r="L21" s="610">
        <v>1366261.7910910002</v>
      </c>
      <c r="M21" s="610">
        <v>0</v>
      </c>
      <c r="N21" s="610">
        <v>0</v>
      </c>
      <c r="O21" s="593">
        <v>0</v>
      </c>
    </row>
    <row r="22" spans="1:15">
      <c r="A22" s="420">
        <v>16</v>
      </c>
      <c r="B22" s="424" t="s">
        <v>580</v>
      </c>
      <c r="C22" s="608">
        <v>74552.27</v>
      </c>
      <c r="D22" s="593">
        <v>0</v>
      </c>
      <c r="E22" s="593">
        <v>0</v>
      </c>
      <c r="F22" s="610">
        <v>0</v>
      </c>
      <c r="G22" s="610">
        <v>74552.27</v>
      </c>
      <c r="H22" s="593">
        <v>0</v>
      </c>
      <c r="I22" s="593">
        <v>37276.133538000002</v>
      </c>
      <c r="J22" s="610">
        <v>0</v>
      </c>
      <c r="K22" s="610">
        <v>0</v>
      </c>
      <c r="L22" s="610">
        <v>0</v>
      </c>
      <c r="M22" s="610">
        <v>37276.133538000002</v>
      </c>
      <c r="N22" s="610">
        <v>0</v>
      </c>
      <c r="O22" s="593">
        <v>0</v>
      </c>
    </row>
    <row r="23" spans="1:15">
      <c r="A23" s="420">
        <v>17</v>
      </c>
      <c r="B23" s="424" t="s">
        <v>701</v>
      </c>
      <c r="C23" s="608">
        <v>26550920.619999997</v>
      </c>
      <c r="D23" s="593">
        <v>12892552.359999999</v>
      </c>
      <c r="E23" s="593">
        <v>11406190.550000001</v>
      </c>
      <c r="F23" s="610">
        <v>2252177.71</v>
      </c>
      <c r="G23" s="610">
        <v>0</v>
      </c>
      <c r="H23" s="593">
        <v>0</v>
      </c>
      <c r="I23" s="593">
        <v>2074123.4166160002</v>
      </c>
      <c r="J23" s="610">
        <v>257851.04686300003</v>
      </c>
      <c r="K23" s="610">
        <v>1140619.0556600001</v>
      </c>
      <c r="L23" s="610">
        <v>675653.31409300002</v>
      </c>
      <c r="M23" s="610">
        <v>0</v>
      </c>
      <c r="N23" s="610">
        <v>0</v>
      </c>
      <c r="O23" s="593">
        <v>0</v>
      </c>
    </row>
    <row r="24" spans="1:15">
      <c r="A24" s="420">
        <v>18</v>
      </c>
      <c r="B24" s="424" t="s">
        <v>581</v>
      </c>
      <c r="C24" s="608">
        <v>3815637.54</v>
      </c>
      <c r="D24" s="593">
        <v>1105988.92</v>
      </c>
      <c r="E24" s="593">
        <v>592247.62</v>
      </c>
      <c r="F24" s="610">
        <v>0</v>
      </c>
      <c r="G24" s="610">
        <v>2117401</v>
      </c>
      <c r="H24" s="593">
        <v>0</v>
      </c>
      <c r="I24" s="593">
        <v>1122422.5491790001</v>
      </c>
      <c r="J24" s="610">
        <v>4497.2876690000003</v>
      </c>
      <c r="K24" s="610">
        <v>59224.761509999997</v>
      </c>
      <c r="L24" s="610">
        <v>0</v>
      </c>
      <c r="M24" s="610">
        <v>1058700.5</v>
      </c>
      <c r="N24" s="610">
        <v>0</v>
      </c>
      <c r="O24" s="593">
        <v>0</v>
      </c>
    </row>
    <row r="25" spans="1:15">
      <c r="A25" s="420">
        <v>19</v>
      </c>
      <c r="B25" s="424" t="s">
        <v>582</v>
      </c>
      <c r="C25" s="608">
        <v>38590607.010000005</v>
      </c>
      <c r="D25" s="593">
        <v>580214.83999999985</v>
      </c>
      <c r="E25" s="593">
        <v>0</v>
      </c>
      <c r="F25" s="610">
        <v>17144114.23</v>
      </c>
      <c r="G25" s="610">
        <v>20866277.940000001</v>
      </c>
      <c r="H25" s="593">
        <v>0</v>
      </c>
      <c r="I25" s="593">
        <v>15587977.532777997</v>
      </c>
      <c r="J25" s="610">
        <v>11604.296720999999</v>
      </c>
      <c r="K25" s="610">
        <v>0</v>
      </c>
      <c r="L25" s="610">
        <v>5143234.2678039977</v>
      </c>
      <c r="M25" s="610">
        <v>10433138.968253</v>
      </c>
      <c r="N25" s="610">
        <v>0</v>
      </c>
      <c r="O25" s="593">
        <v>0</v>
      </c>
    </row>
    <row r="26" spans="1:15">
      <c r="A26" s="420">
        <v>20</v>
      </c>
      <c r="B26" s="424" t="s">
        <v>700</v>
      </c>
      <c r="C26" s="608">
        <v>61775459.639999986</v>
      </c>
      <c r="D26" s="593">
        <v>44259511.269999981</v>
      </c>
      <c r="E26" s="593">
        <v>16714992.810000001</v>
      </c>
      <c r="F26" s="610">
        <v>800955.56</v>
      </c>
      <c r="G26" s="610">
        <v>0</v>
      </c>
      <c r="H26" s="593">
        <v>0</v>
      </c>
      <c r="I26" s="593">
        <v>2796976.1756930011</v>
      </c>
      <c r="J26" s="610">
        <v>885190.22503700003</v>
      </c>
      <c r="K26" s="610">
        <v>1671499.2810760001</v>
      </c>
      <c r="L26" s="610">
        <v>240286.66958000002</v>
      </c>
      <c r="M26" s="610">
        <v>0</v>
      </c>
      <c r="N26" s="610">
        <v>0</v>
      </c>
      <c r="O26" s="593">
        <v>0</v>
      </c>
    </row>
    <row r="27" spans="1:15">
      <c r="A27" s="420">
        <v>21</v>
      </c>
      <c r="B27" s="424" t="s">
        <v>583</v>
      </c>
      <c r="C27" s="608">
        <v>3076238.5147000002</v>
      </c>
      <c r="D27" s="593">
        <v>3075451.4347000001</v>
      </c>
      <c r="E27" s="593">
        <v>0</v>
      </c>
      <c r="F27" s="610">
        <v>0</v>
      </c>
      <c r="G27" s="610">
        <v>0</v>
      </c>
      <c r="H27" s="593">
        <v>787.08</v>
      </c>
      <c r="I27" s="593">
        <v>62296.108830000005</v>
      </c>
      <c r="J27" s="610">
        <v>61509.028830000003</v>
      </c>
      <c r="K27" s="610">
        <v>0</v>
      </c>
      <c r="L27" s="610">
        <v>0</v>
      </c>
      <c r="M27" s="610">
        <v>0</v>
      </c>
      <c r="N27" s="610">
        <v>787.08</v>
      </c>
      <c r="O27" s="593">
        <v>0</v>
      </c>
    </row>
    <row r="28" spans="1:15">
      <c r="A28" s="420">
        <v>22</v>
      </c>
      <c r="B28" s="424" t="s">
        <v>584</v>
      </c>
      <c r="C28" s="608">
        <v>38234805.119999997</v>
      </c>
      <c r="D28" s="593">
        <v>34372942.589999996</v>
      </c>
      <c r="E28" s="593">
        <v>0</v>
      </c>
      <c r="F28" s="610">
        <v>513478.56</v>
      </c>
      <c r="G28" s="610">
        <v>191371.97</v>
      </c>
      <c r="H28" s="593">
        <v>3157012</v>
      </c>
      <c r="I28" s="593">
        <v>4094200.4029709999</v>
      </c>
      <c r="J28" s="610">
        <v>687458.85179999995</v>
      </c>
      <c r="K28" s="610">
        <v>0</v>
      </c>
      <c r="L28" s="610">
        <v>154043.56792100001</v>
      </c>
      <c r="M28" s="610">
        <v>95685.983250000005</v>
      </c>
      <c r="N28" s="610">
        <v>3157012</v>
      </c>
      <c r="O28" s="593">
        <v>0</v>
      </c>
    </row>
    <row r="29" spans="1:15">
      <c r="A29" s="420">
        <v>23</v>
      </c>
      <c r="B29" s="424" t="s">
        <v>585</v>
      </c>
      <c r="C29" s="608">
        <v>87861547.450000003</v>
      </c>
      <c r="D29" s="593">
        <v>77484782.789999992</v>
      </c>
      <c r="E29" s="593">
        <v>288112.03999999998</v>
      </c>
      <c r="F29" s="610">
        <v>8766731.4500000011</v>
      </c>
      <c r="G29" s="610">
        <v>1321921.17</v>
      </c>
      <c r="H29" s="593">
        <v>0</v>
      </c>
      <c r="I29" s="593">
        <v>4869486.8793550003</v>
      </c>
      <c r="J29" s="610">
        <v>1549695.655933999</v>
      </c>
      <c r="K29" s="610">
        <v>28811.203922000001</v>
      </c>
      <c r="L29" s="610">
        <v>2630019.4355700002</v>
      </c>
      <c r="M29" s="610">
        <v>660960.58392900007</v>
      </c>
      <c r="N29" s="610">
        <v>0</v>
      </c>
      <c r="O29" s="593">
        <v>0</v>
      </c>
    </row>
    <row r="30" spans="1:15">
      <c r="A30" s="420">
        <v>24</v>
      </c>
      <c r="B30" s="424" t="s">
        <v>699</v>
      </c>
      <c r="C30" s="608">
        <v>65520256.399999984</v>
      </c>
      <c r="D30" s="593">
        <v>34406876.959999979</v>
      </c>
      <c r="E30" s="593">
        <v>14434464.389999999</v>
      </c>
      <c r="F30" s="610">
        <v>2140207.5700000003</v>
      </c>
      <c r="G30" s="610">
        <v>11805047.979999999</v>
      </c>
      <c r="H30" s="593">
        <v>2733659.5</v>
      </c>
      <c r="I30" s="593">
        <v>11409829.740670998</v>
      </c>
      <c r="J30" s="610">
        <v>688137.539322</v>
      </c>
      <c r="K30" s="610">
        <v>1443446.4392220003</v>
      </c>
      <c r="L30" s="610">
        <v>642062.27251299983</v>
      </c>
      <c r="M30" s="610">
        <v>5902523.9896140005</v>
      </c>
      <c r="N30" s="610">
        <v>2733659.5</v>
      </c>
      <c r="O30" s="593">
        <v>0</v>
      </c>
    </row>
    <row r="31" spans="1:15">
      <c r="A31" s="420">
        <v>25</v>
      </c>
      <c r="B31" s="424" t="s">
        <v>586</v>
      </c>
      <c r="C31" s="608">
        <v>37149247.270899981</v>
      </c>
      <c r="D31" s="593">
        <v>31613021.772000022</v>
      </c>
      <c r="E31" s="593">
        <v>1058938.7599999998</v>
      </c>
      <c r="F31" s="610">
        <v>2810916.4300000006</v>
      </c>
      <c r="G31" s="610">
        <v>1666370.3089000001</v>
      </c>
      <c r="H31" s="593">
        <v>0</v>
      </c>
      <c r="I31" s="593">
        <v>2411191.5069940006</v>
      </c>
      <c r="J31" s="610">
        <v>628837.55115699989</v>
      </c>
      <c r="K31" s="610">
        <v>105893.875489</v>
      </c>
      <c r="L31" s="610">
        <v>843274.92420499993</v>
      </c>
      <c r="M31" s="610">
        <v>833185.156143</v>
      </c>
      <c r="N31" s="610">
        <v>0</v>
      </c>
      <c r="O31" s="593">
        <v>0</v>
      </c>
    </row>
    <row r="32" spans="1:15">
      <c r="A32" s="420">
        <v>26</v>
      </c>
      <c r="B32" s="424" t="s">
        <v>696</v>
      </c>
      <c r="C32" s="608">
        <v>1670912.2231999997</v>
      </c>
      <c r="D32" s="593">
        <v>1515585.2314999995</v>
      </c>
      <c r="E32" s="593">
        <v>5250.0300000000007</v>
      </c>
      <c r="F32" s="610">
        <v>5098.9617000000007</v>
      </c>
      <c r="G32" s="610">
        <v>1419.94</v>
      </c>
      <c r="H32" s="593">
        <v>143558.05999999997</v>
      </c>
      <c r="I32" s="593">
        <v>176634.42613999985</v>
      </c>
      <c r="J32" s="610">
        <v>30311.704629999946</v>
      </c>
      <c r="K32" s="610">
        <v>525.00300000000004</v>
      </c>
      <c r="L32" s="610">
        <v>1529.68851</v>
      </c>
      <c r="M32" s="610">
        <v>709.97</v>
      </c>
      <c r="N32" s="610">
        <v>143558.05999999997</v>
      </c>
      <c r="O32" s="593">
        <v>0</v>
      </c>
    </row>
    <row r="33" spans="1:15">
      <c r="A33" s="420">
        <v>27</v>
      </c>
      <c r="B33" s="442" t="s">
        <v>109</v>
      </c>
      <c r="C33" s="611">
        <f>SUM(C7:C32)</f>
        <v>1028308383.4804999</v>
      </c>
      <c r="D33" s="593">
        <f t="shared" ref="D33:N33" si="0">SUM(D7:D32)</f>
        <v>594175033.27480018</v>
      </c>
      <c r="E33" s="593">
        <f t="shared" si="0"/>
        <v>69363596.703299999</v>
      </c>
      <c r="F33" s="610">
        <f t="shared" si="0"/>
        <v>178149183.21109995</v>
      </c>
      <c r="G33" s="610">
        <f t="shared" si="0"/>
        <v>173211382.27129996</v>
      </c>
      <c r="H33" s="593">
        <f t="shared" si="0"/>
        <v>13409188.020000001</v>
      </c>
      <c r="I33" s="593">
        <f t="shared" si="0"/>
        <v>172258449.0704121</v>
      </c>
      <c r="J33" s="610">
        <f t="shared" si="0"/>
        <v>11862455.290193999</v>
      </c>
      <c r="K33" s="610">
        <f t="shared" si="0"/>
        <v>6936359.6694360003</v>
      </c>
      <c r="L33" s="610">
        <f t="shared" si="0"/>
        <v>53444754.966618001</v>
      </c>
      <c r="M33" s="610">
        <f t="shared" si="0"/>
        <v>86605691.120434001</v>
      </c>
      <c r="N33" s="610">
        <f t="shared" si="0"/>
        <v>13409188.02373</v>
      </c>
      <c r="O33" s="593">
        <v>152684.33000000031</v>
      </c>
    </row>
    <row r="35" spans="1:15">
      <c r="B35" s="456"/>
      <c r="C35" s="456"/>
    </row>
    <row r="41" spans="1:15">
      <c r="A41" s="453"/>
      <c r="B41" s="453"/>
      <c r="C41" s="453"/>
    </row>
    <row r="42" spans="1:15">
      <c r="A42" s="453"/>
      <c r="B42" s="453"/>
      <c r="C42" s="45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64" bestFit="1" customWidth="1"/>
    <col min="2" max="2" width="80.28515625" style="464" customWidth="1"/>
    <col min="3" max="3" width="17.28515625" style="464" bestFit="1" customWidth="1"/>
    <col min="4" max="5" width="22.28515625" style="464" bestFit="1" customWidth="1"/>
    <col min="6" max="6" width="20.28515625" style="464" bestFit="1" customWidth="1"/>
    <col min="7" max="7" width="20.85546875" style="464" bestFit="1" customWidth="1"/>
    <col min="8" max="8" width="23.28515625" style="464" bestFit="1" customWidth="1"/>
    <col min="9" max="9" width="22.28515625" style="464" customWidth="1"/>
    <col min="10" max="10" width="19.28515625" style="464" bestFit="1" customWidth="1"/>
    <col min="11" max="11" width="17.7109375" style="464" bestFit="1" customWidth="1"/>
    <col min="12" max="16384" width="8.7109375" style="464"/>
  </cols>
  <sheetData>
    <row r="1" spans="1:11" s="423" customFormat="1" ht="12.75">
      <c r="A1" s="415" t="s">
        <v>30</v>
      </c>
      <c r="B1" s="423" t="str">
        <f>'1. key ratios '!B1</f>
        <v>JSC CARTU BANK</v>
      </c>
    </row>
    <row r="2" spans="1:11" s="423" customFormat="1" ht="13.5">
      <c r="A2" s="415" t="s">
        <v>31</v>
      </c>
      <c r="B2" s="379">
        <f>'1. key ratios '!B2</f>
        <v>44377</v>
      </c>
    </row>
    <row r="3" spans="1:11" s="423" customFormat="1" ht="12.75">
      <c r="A3" s="416" t="s">
        <v>677</v>
      </c>
    </row>
    <row r="4" spans="1:11">
      <c r="C4" s="465" t="s">
        <v>0</v>
      </c>
      <c r="D4" s="465" t="s">
        <v>1</v>
      </c>
      <c r="E4" s="465" t="s">
        <v>2</v>
      </c>
      <c r="F4" s="465" t="s">
        <v>3</v>
      </c>
      <c r="G4" s="465" t="s">
        <v>4</v>
      </c>
      <c r="H4" s="465" t="s">
        <v>5</v>
      </c>
      <c r="I4" s="465" t="s">
        <v>8</v>
      </c>
      <c r="J4" s="465" t="s">
        <v>9</v>
      </c>
      <c r="K4" s="465" t="s">
        <v>10</v>
      </c>
    </row>
    <row r="5" spans="1:11" ht="105" customHeight="1">
      <c r="A5" s="712" t="s">
        <v>678</v>
      </c>
      <c r="B5" s="713"/>
      <c r="C5" s="445" t="s">
        <v>679</v>
      </c>
      <c r="D5" s="445" t="s">
        <v>680</v>
      </c>
      <c r="E5" s="445" t="s">
        <v>681</v>
      </c>
      <c r="F5" s="466" t="s">
        <v>682</v>
      </c>
      <c r="G5" s="445" t="s">
        <v>683</v>
      </c>
      <c r="H5" s="445" t="s">
        <v>684</v>
      </c>
      <c r="I5" s="445" t="s">
        <v>685</v>
      </c>
      <c r="J5" s="445" t="s">
        <v>686</v>
      </c>
      <c r="K5" s="445" t="s">
        <v>687</v>
      </c>
    </row>
    <row r="6" spans="1:11" ht="12.75">
      <c r="A6" s="420">
        <v>1</v>
      </c>
      <c r="B6" s="420" t="s">
        <v>633</v>
      </c>
      <c r="C6" s="593">
        <v>32879779.136030503</v>
      </c>
      <c r="D6" s="593">
        <v>11517194.976160001</v>
      </c>
      <c r="E6" s="593">
        <v>0</v>
      </c>
      <c r="F6" s="593">
        <v>0</v>
      </c>
      <c r="G6" s="593">
        <v>817835240.4548068</v>
      </c>
      <c r="H6" s="593">
        <v>6551211.5129986834</v>
      </c>
      <c r="I6" s="593">
        <v>133343350.84823938</v>
      </c>
      <c r="J6" s="593">
        <v>7927932.2071734983</v>
      </c>
      <c r="K6" s="593">
        <v>18253674.345089871</v>
      </c>
    </row>
    <row r="7" spans="1:11" ht="12.75">
      <c r="A7" s="420">
        <v>2</v>
      </c>
      <c r="B7" s="420" t="s">
        <v>688</v>
      </c>
      <c r="C7" s="593">
        <v>0</v>
      </c>
      <c r="D7" s="593">
        <v>0</v>
      </c>
      <c r="E7" s="593">
        <v>0</v>
      </c>
      <c r="F7" s="593">
        <v>0</v>
      </c>
      <c r="G7" s="593">
        <v>0</v>
      </c>
      <c r="H7" s="593">
        <v>0</v>
      </c>
      <c r="I7" s="593">
        <v>0</v>
      </c>
      <c r="J7" s="593">
        <v>0</v>
      </c>
      <c r="K7" s="593">
        <v>18801500</v>
      </c>
    </row>
    <row r="8" spans="1:11" ht="12.75">
      <c r="A8" s="420">
        <v>3</v>
      </c>
      <c r="B8" s="420" t="s">
        <v>641</v>
      </c>
      <c r="C8" s="593">
        <v>3334967.566624234</v>
      </c>
      <c r="D8" s="593">
        <v>0</v>
      </c>
      <c r="E8" s="593">
        <v>0</v>
      </c>
      <c r="F8" s="593">
        <v>0</v>
      </c>
      <c r="G8" s="593">
        <v>46811708.897396773</v>
      </c>
      <c r="H8" s="593">
        <v>227037.34283278941</v>
      </c>
      <c r="I8" s="593">
        <v>3598967.8215156952</v>
      </c>
      <c r="J8" s="593">
        <v>2115777.839991502</v>
      </c>
      <c r="K8" s="593">
        <v>1271374.7910390005</v>
      </c>
    </row>
    <row r="9" spans="1:11" ht="12.75">
      <c r="A9" s="420">
        <v>4</v>
      </c>
      <c r="B9" s="443" t="s">
        <v>689</v>
      </c>
      <c r="C9" s="593">
        <v>2442309.5577834714</v>
      </c>
      <c r="D9" s="593">
        <v>250062.24</v>
      </c>
      <c r="E9" s="593">
        <v>0</v>
      </c>
      <c r="F9" s="593">
        <v>0</v>
      </c>
      <c r="G9" s="593">
        <v>312788472.67621619</v>
      </c>
      <c r="H9" s="593">
        <v>1870806.6049593631</v>
      </c>
      <c r="I9" s="593">
        <v>27066516.92439412</v>
      </c>
      <c r="J9" s="593">
        <v>5786189.9474168904</v>
      </c>
      <c r="K9" s="593">
        <v>14565395.551630091</v>
      </c>
    </row>
    <row r="10" spans="1:11" ht="12.75">
      <c r="A10" s="420">
        <v>5</v>
      </c>
      <c r="B10" s="443" t="s">
        <v>690</v>
      </c>
      <c r="C10" s="593">
        <v>0</v>
      </c>
      <c r="D10" s="593">
        <v>0</v>
      </c>
      <c r="E10" s="593">
        <v>0</v>
      </c>
      <c r="F10" s="593">
        <v>0</v>
      </c>
      <c r="G10" s="593">
        <v>0</v>
      </c>
      <c r="H10" s="593">
        <v>0</v>
      </c>
      <c r="I10" s="593">
        <v>0</v>
      </c>
      <c r="J10" s="593">
        <v>0</v>
      </c>
      <c r="K10" s="593">
        <v>0</v>
      </c>
    </row>
    <row r="11" spans="1:11" ht="12.75">
      <c r="A11" s="420">
        <v>6</v>
      </c>
      <c r="B11" s="443" t="s">
        <v>691</v>
      </c>
      <c r="C11" s="593">
        <v>0</v>
      </c>
      <c r="D11" s="593">
        <v>0</v>
      </c>
      <c r="E11" s="593">
        <v>0</v>
      </c>
      <c r="F11" s="593">
        <v>0</v>
      </c>
      <c r="G11" s="593">
        <v>4801233.3376107495</v>
      </c>
      <c r="H11" s="593">
        <v>20858.752389250149</v>
      </c>
      <c r="I11" s="593">
        <v>0</v>
      </c>
      <c r="J11" s="593">
        <v>0</v>
      </c>
      <c r="K11" s="593">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CARTU BANK</v>
      </c>
    </row>
    <row r="2" spans="1:8">
      <c r="A2" s="2" t="s">
        <v>31</v>
      </c>
      <c r="B2" s="379">
        <f>'1. key ratios '!B2</f>
        <v>44377</v>
      </c>
    </row>
    <row r="3" spans="1:8">
      <c r="A3" s="2"/>
    </row>
    <row r="4" spans="1:8" ht="15" thickBot="1">
      <c r="A4" s="3" t="s">
        <v>32</v>
      </c>
      <c r="B4" s="13" t="s">
        <v>33</v>
      </c>
      <c r="C4" s="3"/>
      <c r="D4" s="14"/>
      <c r="E4" s="14"/>
      <c r="F4" s="15"/>
      <c r="G4" s="15"/>
      <c r="H4" s="16" t="s">
        <v>73</v>
      </c>
    </row>
    <row r="5" spans="1:8">
      <c r="A5" s="17"/>
      <c r="B5" s="18"/>
      <c r="C5" s="614" t="s">
        <v>68</v>
      </c>
      <c r="D5" s="615"/>
      <c r="E5" s="616"/>
      <c r="F5" s="614" t="s">
        <v>72</v>
      </c>
      <c r="G5" s="615"/>
      <c r="H5" s="617"/>
    </row>
    <row r="6" spans="1:8">
      <c r="A6" s="19" t="s">
        <v>6</v>
      </c>
      <c r="B6" s="20" t="s">
        <v>34</v>
      </c>
      <c r="C6" s="21" t="s">
        <v>69</v>
      </c>
      <c r="D6" s="21" t="s">
        <v>70</v>
      </c>
      <c r="E6" s="21" t="s">
        <v>71</v>
      </c>
      <c r="F6" s="21" t="s">
        <v>69</v>
      </c>
      <c r="G6" s="21" t="s">
        <v>70</v>
      </c>
      <c r="H6" s="22" t="s">
        <v>71</v>
      </c>
    </row>
    <row r="7" spans="1:8" ht="15.75">
      <c r="A7" s="19">
        <v>1</v>
      </c>
      <c r="B7" s="23" t="s">
        <v>35</v>
      </c>
      <c r="C7" s="489">
        <v>12796998</v>
      </c>
      <c r="D7" s="489">
        <v>21712358</v>
      </c>
      <c r="E7" s="490">
        <f>C7+D7</f>
        <v>34509356</v>
      </c>
      <c r="F7" s="491">
        <v>9339369</v>
      </c>
      <c r="G7" s="492">
        <v>9293726</v>
      </c>
      <c r="H7" s="493">
        <f>F7+G7</f>
        <v>18633095</v>
      </c>
    </row>
    <row r="8" spans="1:8" ht="15.75">
      <c r="A8" s="19">
        <v>2</v>
      </c>
      <c r="B8" s="23" t="s">
        <v>36</v>
      </c>
      <c r="C8" s="489">
        <v>1768536</v>
      </c>
      <c r="D8" s="489">
        <v>203015987</v>
      </c>
      <c r="E8" s="490">
        <f t="shared" ref="E8:E20" si="0">C8+D8</f>
        <v>204784523</v>
      </c>
      <c r="F8" s="491">
        <v>2405483</v>
      </c>
      <c r="G8" s="492">
        <v>176852413</v>
      </c>
      <c r="H8" s="493">
        <f t="shared" ref="H8:H40" si="1">F8+G8</f>
        <v>179257896</v>
      </c>
    </row>
    <row r="9" spans="1:8" ht="15.75">
      <c r="A9" s="19">
        <v>3</v>
      </c>
      <c r="B9" s="23" t="s">
        <v>37</v>
      </c>
      <c r="C9" s="489">
        <v>17153934</v>
      </c>
      <c r="D9" s="489">
        <v>101577804</v>
      </c>
      <c r="E9" s="490">
        <f t="shared" si="0"/>
        <v>118731738</v>
      </c>
      <c r="F9" s="491">
        <v>10451095</v>
      </c>
      <c r="G9" s="492">
        <v>98377238</v>
      </c>
      <c r="H9" s="493">
        <f t="shared" si="1"/>
        <v>108828333</v>
      </c>
    </row>
    <row r="10" spans="1:8" ht="15.75">
      <c r="A10" s="19">
        <v>4</v>
      </c>
      <c r="B10" s="23" t="s">
        <v>38</v>
      </c>
      <c r="C10" s="489">
        <v>0</v>
      </c>
      <c r="D10" s="489">
        <v>0</v>
      </c>
      <c r="E10" s="490">
        <f t="shared" si="0"/>
        <v>0</v>
      </c>
      <c r="F10" s="491">
        <v>0</v>
      </c>
      <c r="G10" s="492">
        <v>0</v>
      </c>
      <c r="H10" s="493">
        <f t="shared" si="1"/>
        <v>0</v>
      </c>
    </row>
    <row r="11" spans="1:8" ht="15.75">
      <c r="A11" s="19">
        <v>5</v>
      </c>
      <c r="B11" s="23" t="s">
        <v>39</v>
      </c>
      <c r="C11" s="489">
        <v>40425852</v>
      </c>
      <c r="D11" s="489">
        <v>15485470</v>
      </c>
      <c r="E11" s="490">
        <f t="shared" si="0"/>
        <v>55911322</v>
      </c>
      <c r="F11" s="491">
        <v>38067317</v>
      </c>
      <c r="G11" s="492">
        <v>14970480</v>
      </c>
      <c r="H11" s="493">
        <f t="shared" si="1"/>
        <v>53037797</v>
      </c>
    </row>
    <row r="12" spans="1:8" ht="15.75">
      <c r="A12" s="19">
        <v>6.1</v>
      </c>
      <c r="B12" s="26" t="s">
        <v>40</v>
      </c>
      <c r="C12" s="489">
        <v>338205737</v>
      </c>
      <c r="D12" s="489">
        <v>690102648</v>
      </c>
      <c r="E12" s="490">
        <f t="shared" si="0"/>
        <v>1028308385</v>
      </c>
      <c r="F12" s="491">
        <v>314905361</v>
      </c>
      <c r="G12" s="492">
        <v>680898988</v>
      </c>
      <c r="H12" s="493">
        <f t="shared" si="1"/>
        <v>995804349</v>
      </c>
    </row>
    <row r="13" spans="1:8" ht="15.75">
      <c r="A13" s="19">
        <v>6.2</v>
      </c>
      <c r="B13" s="26" t="s">
        <v>41</v>
      </c>
      <c r="C13" s="489">
        <v>-61978965</v>
      </c>
      <c r="D13" s="489">
        <v>-110432169</v>
      </c>
      <c r="E13" s="490">
        <f t="shared" si="0"/>
        <v>-172411134</v>
      </c>
      <c r="F13" s="491">
        <v>-50072490</v>
      </c>
      <c r="G13" s="492">
        <v>-118934148</v>
      </c>
      <c r="H13" s="493">
        <f t="shared" si="1"/>
        <v>-169006638</v>
      </c>
    </row>
    <row r="14" spans="1:8" ht="15.75">
      <c r="A14" s="19">
        <v>6</v>
      </c>
      <c r="B14" s="23" t="s">
        <v>42</v>
      </c>
      <c r="C14" s="490">
        <f>C12+C13</f>
        <v>276226772</v>
      </c>
      <c r="D14" s="490">
        <f>D12+D13</f>
        <v>579670479</v>
      </c>
      <c r="E14" s="490">
        <f t="shared" si="0"/>
        <v>855897251</v>
      </c>
      <c r="F14" s="490">
        <f>F12+F13</f>
        <v>264832871</v>
      </c>
      <c r="G14" s="490">
        <f>G12+G13</f>
        <v>561964840</v>
      </c>
      <c r="H14" s="493">
        <f t="shared" si="1"/>
        <v>826797711</v>
      </c>
    </row>
    <row r="15" spans="1:8" ht="15.75">
      <c r="A15" s="19">
        <v>7</v>
      </c>
      <c r="B15" s="23" t="s">
        <v>43</v>
      </c>
      <c r="C15" s="489">
        <v>9853495</v>
      </c>
      <c r="D15" s="489">
        <v>5783426</v>
      </c>
      <c r="E15" s="490">
        <f t="shared" si="0"/>
        <v>15636921</v>
      </c>
      <c r="F15" s="491">
        <v>6439730</v>
      </c>
      <c r="G15" s="492">
        <v>7712772</v>
      </c>
      <c r="H15" s="493">
        <f t="shared" si="1"/>
        <v>14152502</v>
      </c>
    </row>
    <row r="16" spans="1:8" ht="15.75">
      <c r="A16" s="19">
        <v>8</v>
      </c>
      <c r="B16" s="23" t="s">
        <v>199</v>
      </c>
      <c r="C16" s="489">
        <v>2491622</v>
      </c>
      <c r="D16" s="489"/>
      <c r="E16" s="490">
        <f>C16</f>
        <v>2491622</v>
      </c>
      <c r="F16" s="491">
        <v>16601241</v>
      </c>
      <c r="G16" s="492"/>
      <c r="H16" s="493">
        <f t="shared" si="1"/>
        <v>16601241</v>
      </c>
    </row>
    <row r="17" spans="1:8" ht="15.75">
      <c r="A17" s="19">
        <v>9</v>
      </c>
      <c r="B17" s="23" t="s">
        <v>44</v>
      </c>
      <c r="C17" s="489">
        <v>7793239</v>
      </c>
      <c r="D17" s="489">
        <v>0</v>
      </c>
      <c r="E17" s="490">
        <f t="shared" si="0"/>
        <v>7793239</v>
      </c>
      <c r="F17" s="491">
        <v>6442196</v>
      </c>
      <c r="G17" s="492">
        <v>0</v>
      </c>
      <c r="H17" s="493">
        <f t="shared" si="1"/>
        <v>6442196</v>
      </c>
    </row>
    <row r="18" spans="1:8" ht="15.75">
      <c r="A18" s="19">
        <v>10</v>
      </c>
      <c r="B18" s="23" t="s">
        <v>45</v>
      </c>
      <c r="C18" s="489">
        <v>21323223</v>
      </c>
      <c r="D18" s="489"/>
      <c r="E18" s="490">
        <f>C18</f>
        <v>21323223</v>
      </c>
      <c r="F18" s="491">
        <v>22304268</v>
      </c>
      <c r="G18" s="492"/>
      <c r="H18" s="493">
        <f t="shared" si="1"/>
        <v>22304268</v>
      </c>
    </row>
    <row r="19" spans="1:8" ht="15.75">
      <c r="A19" s="19">
        <v>11</v>
      </c>
      <c r="B19" s="23" t="s">
        <v>46</v>
      </c>
      <c r="C19" s="489">
        <v>22788058</v>
      </c>
      <c r="D19" s="489">
        <v>943266</v>
      </c>
      <c r="E19" s="490">
        <f t="shared" si="0"/>
        <v>23731324</v>
      </c>
      <c r="F19" s="491">
        <v>31626890.990000002</v>
      </c>
      <c r="G19" s="492">
        <v>2904426</v>
      </c>
      <c r="H19" s="493">
        <f t="shared" si="1"/>
        <v>34531316.990000002</v>
      </c>
    </row>
    <row r="20" spans="1:8" ht="15.75">
      <c r="A20" s="19">
        <v>12</v>
      </c>
      <c r="B20" s="28" t="s">
        <v>47</v>
      </c>
      <c r="C20" s="490">
        <f>SUM(C7:C11)+SUM(C14:C19)</f>
        <v>412621729</v>
      </c>
      <c r="D20" s="490">
        <f>SUM(D7:D11)+SUM(D14:D19)</f>
        <v>928188790</v>
      </c>
      <c r="E20" s="490">
        <f t="shared" si="0"/>
        <v>1340810519</v>
      </c>
      <c r="F20" s="490">
        <f>SUM(F7:F11)+SUM(F14:F19)</f>
        <v>408510460.99000001</v>
      </c>
      <c r="G20" s="490">
        <f>SUM(G7:G11)+SUM(G14:G19)</f>
        <v>872075895</v>
      </c>
      <c r="H20" s="493">
        <f t="shared" si="1"/>
        <v>1280586355.99</v>
      </c>
    </row>
    <row r="21" spans="1:8" ht="15.75">
      <c r="A21" s="19"/>
      <c r="B21" s="20" t="s">
        <v>48</v>
      </c>
      <c r="C21" s="494" t="s">
        <v>715</v>
      </c>
      <c r="D21" s="494"/>
      <c r="E21" s="494"/>
      <c r="F21" s="495" t="s">
        <v>715</v>
      </c>
      <c r="G21" s="496"/>
      <c r="H21" s="497"/>
    </row>
    <row r="22" spans="1:8" ht="15.75">
      <c r="A22" s="19">
        <v>13</v>
      </c>
      <c r="B22" s="23" t="s">
        <v>49</v>
      </c>
      <c r="C22" s="489">
        <v>51961</v>
      </c>
      <c r="D22" s="489">
        <v>113783</v>
      </c>
      <c r="E22" s="490">
        <f>C22+D22</f>
        <v>165744</v>
      </c>
      <c r="F22" s="491">
        <v>50938</v>
      </c>
      <c r="G22" s="492">
        <v>103487</v>
      </c>
      <c r="H22" s="493">
        <f t="shared" si="1"/>
        <v>154425</v>
      </c>
    </row>
    <row r="23" spans="1:8" ht="15.75">
      <c r="A23" s="19">
        <v>14</v>
      </c>
      <c r="B23" s="23" t="s">
        <v>50</v>
      </c>
      <c r="C23" s="489">
        <v>50859339</v>
      </c>
      <c r="D23" s="489">
        <v>308777826</v>
      </c>
      <c r="E23" s="490">
        <f t="shared" ref="E23:E30" si="2">C23+D23</f>
        <v>359637165</v>
      </c>
      <c r="F23" s="491">
        <v>53932728</v>
      </c>
      <c r="G23" s="492">
        <v>330754320</v>
      </c>
      <c r="H23" s="493">
        <f t="shared" si="1"/>
        <v>384687048</v>
      </c>
    </row>
    <row r="24" spans="1:8" ht="15.75">
      <c r="A24" s="19">
        <v>15</v>
      </c>
      <c r="B24" s="23" t="s">
        <v>51</v>
      </c>
      <c r="C24" s="489">
        <v>21265559</v>
      </c>
      <c r="D24" s="489">
        <v>25170406</v>
      </c>
      <c r="E24" s="490">
        <f t="shared" si="2"/>
        <v>46435965</v>
      </c>
      <c r="F24" s="491">
        <v>14806018</v>
      </c>
      <c r="G24" s="492">
        <v>36002796</v>
      </c>
      <c r="H24" s="493">
        <f t="shared" si="1"/>
        <v>50808814</v>
      </c>
    </row>
    <row r="25" spans="1:8" ht="15.75">
      <c r="A25" s="19">
        <v>16</v>
      </c>
      <c r="B25" s="23" t="s">
        <v>52</v>
      </c>
      <c r="C25" s="489">
        <v>75544890</v>
      </c>
      <c r="D25" s="489">
        <v>482567582</v>
      </c>
      <c r="E25" s="490">
        <f t="shared" si="2"/>
        <v>558112472</v>
      </c>
      <c r="F25" s="491">
        <v>47065166</v>
      </c>
      <c r="G25" s="492">
        <v>356106352</v>
      </c>
      <c r="H25" s="493">
        <f t="shared" si="1"/>
        <v>403171518</v>
      </c>
    </row>
    <row r="26" spans="1:8" ht="15.75">
      <c r="A26" s="19">
        <v>17</v>
      </c>
      <c r="B26" s="23" t="s">
        <v>53</v>
      </c>
      <c r="C26" s="494">
        <v>0</v>
      </c>
      <c r="D26" s="494">
        <v>0</v>
      </c>
      <c r="E26" s="490">
        <f t="shared" si="2"/>
        <v>0</v>
      </c>
      <c r="F26" s="495"/>
      <c r="G26" s="496"/>
      <c r="H26" s="493">
        <f t="shared" si="1"/>
        <v>0</v>
      </c>
    </row>
    <row r="27" spans="1:8" ht="15.75">
      <c r="A27" s="19">
        <v>18</v>
      </c>
      <c r="B27" s="23" t="s">
        <v>54</v>
      </c>
      <c r="C27" s="489">
        <v>0</v>
      </c>
      <c r="D27" s="489">
        <v>0</v>
      </c>
      <c r="E27" s="490">
        <f t="shared" si="2"/>
        <v>0</v>
      </c>
      <c r="F27" s="491">
        <v>0</v>
      </c>
      <c r="G27" s="492">
        <v>0</v>
      </c>
      <c r="H27" s="493">
        <f t="shared" si="1"/>
        <v>0</v>
      </c>
    </row>
    <row r="28" spans="1:8" ht="15.75">
      <c r="A28" s="19">
        <v>19</v>
      </c>
      <c r="B28" s="23" t="s">
        <v>55</v>
      </c>
      <c r="C28" s="489">
        <v>4834802</v>
      </c>
      <c r="D28" s="489">
        <v>12737703</v>
      </c>
      <c r="E28" s="490">
        <f t="shared" si="2"/>
        <v>17572505</v>
      </c>
      <c r="F28" s="491">
        <v>982994</v>
      </c>
      <c r="G28" s="492">
        <v>10141493</v>
      </c>
      <c r="H28" s="493">
        <f t="shared" si="1"/>
        <v>11124487</v>
      </c>
    </row>
    <row r="29" spans="1:8" ht="15.75">
      <c r="A29" s="19">
        <v>20</v>
      </c>
      <c r="B29" s="23" t="s">
        <v>56</v>
      </c>
      <c r="C29" s="489">
        <v>10635718</v>
      </c>
      <c r="D29" s="489">
        <v>2567318</v>
      </c>
      <c r="E29" s="490">
        <f t="shared" si="2"/>
        <v>13203036</v>
      </c>
      <c r="F29" s="491">
        <v>18080277.990000002</v>
      </c>
      <c r="G29" s="492">
        <v>4510106</v>
      </c>
      <c r="H29" s="493">
        <f t="shared" si="1"/>
        <v>22590383.990000002</v>
      </c>
    </row>
    <row r="30" spans="1:8" ht="15.75">
      <c r="A30" s="19">
        <v>21</v>
      </c>
      <c r="B30" s="23" t="s">
        <v>57</v>
      </c>
      <c r="C30" s="489">
        <v>0</v>
      </c>
      <c r="D30" s="489">
        <v>170656200</v>
      </c>
      <c r="E30" s="490">
        <f t="shared" si="2"/>
        <v>170656200</v>
      </c>
      <c r="F30" s="491">
        <v>0</v>
      </c>
      <c r="G30" s="492">
        <v>230973120</v>
      </c>
      <c r="H30" s="493">
        <f t="shared" si="1"/>
        <v>230973120</v>
      </c>
    </row>
    <row r="31" spans="1:8" ht="15.75">
      <c r="A31" s="19">
        <v>22</v>
      </c>
      <c r="B31" s="28" t="s">
        <v>58</v>
      </c>
      <c r="C31" s="490">
        <f>SUM(C22:C30)</f>
        <v>163192269</v>
      </c>
      <c r="D31" s="490">
        <f>SUM(D22:D30)</f>
        <v>1002590818</v>
      </c>
      <c r="E31" s="490">
        <f>C31+D31</f>
        <v>1165783087</v>
      </c>
      <c r="F31" s="490">
        <f>SUM(F22:F30)</f>
        <v>134918121.99000001</v>
      </c>
      <c r="G31" s="490">
        <f>SUM(G22:G30)</f>
        <v>968591674</v>
      </c>
      <c r="H31" s="493">
        <f t="shared" si="1"/>
        <v>1103509795.99</v>
      </c>
    </row>
    <row r="32" spans="1:8" ht="15.75">
      <c r="A32" s="19"/>
      <c r="B32" s="20" t="s">
        <v>59</v>
      </c>
      <c r="C32" s="494"/>
      <c r="D32" s="494"/>
      <c r="E32" s="489"/>
      <c r="F32" s="495"/>
      <c r="G32" s="496"/>
      <c r="H32" s="497"/>
    </row>
    <row r="33" spans="1:8" ht="15.75">
      <c r="A33" s="19">
        <v>23</v>
      </c>
      <c r="B33" s="23" t="s">
        <v>60</v>
      </c>
      <c r="C33" s="489">
        <v>114430000</v>
      </c>
      <c r="D33" s="494"/>
      <c r="E33" s="490">
        <f>C33</f>
        <v>114430000</v>
      </c>
      <c r="F33" s="491">
        <v>114430000</v>
      </c>
      <c r="G33" s="496"/>
      <c r="H33" s="493">
        <f t="shared" si="1"/>
        <v>114430000</v>
      </c>
    </row>
    <row r="34" spans="1:8" ht="15.75">
      <c r="A34" s="19">
        <v>24</v>
      </c>
      <c r="B34" s="23" t="s">
        <v>61</v>
      </c>
      <c r="C34" s="489">
        <v>0</v>
      </c>
      <c r="D34" s="494"/>
      <c r="E34" s="490">
        <f t="shared" ref="E34:E40" si="3">C34</f>
        <v>0</v>
      </c>
      <c r="F34" s="491">
        <v>0</v>
      </c>
      <c r="G34" s="496"/>
      <c r="H34" s="493">
        <f t="shared" si="1"/>
        <v>0</v>
      </c>
    </row>
    <row r="35" spans="1:8" ht="15.75">
      <c r="A35" s="19">
        <v>25</v>
      </c>
      <c r="B35" s="27" t="s">
        <v>62</v>
      </c>
      <c r="C35" s="489">
        <v>0</v>
      </c>
      <c r="D35" s="494"/>
      <c r="E35" s="490">
        <f t="shared" si="3"/>
        <v>0</v>
      </c>
      <c r="F35" s="491">
        <v>0</v>
      </c>
      <c r="G35" s="496"/>
      <c r="H35" s="493">
        <f t="shared" si="1"/>
        <v>0</v>
      </c>
    </row>
    <row r="36" spans="1:8" ht="15.75">
      <c r="A36" s="19">
        <v>26</v>
      </c>
      <c r="B36" s="23" t="s">
        <v>63</v>
      </c>
      <c r="C36" s="489">
        <v>0</v>
      </c>
      <c r="D36" s="494"/>
      <c r="E36" s="490">
        <f t="shared" si="3"/>
        <v>0</v>
      </c>
      <c r="F36" s="491">
        <v>0</v>
      </c>
      <c r="G36" s="496"/>
      <c r="H36" s="493">
        <f t="shared" si="1"/>
        <v>0</v>
      </c>
    </row>
    <row r="37" spans="1:8" ht="15.75">
      <c r="A37" s="19">
        <v>27</v>
      </c>
      <c r="B37" s="23" t="s">
        <v>64</v>
      </c>
      <c r="C37" s="489">
        <v>7438034</v>
      </c>
      <c r="D37" s="494"/>
      <c r="E37" s="490">
        <f t="shared" si="3"/>
        <v>7438034</v>
      </c>
      <c r="F37" s="491">
        <v>7438034</v>
      </c>
      <c r="G37" s="496"/>
      <c r="H37" s="493">
        <f t="shared" si="1"/>
        <v>7438034</v>
      </c>
    </row>
    <row r="38" spans="1:8" ht="15.75">
      <c r="A38" s="19">
        <v>28</v>
      </c>
      <c r="B38" s="23" t="s">
        <v>65</v>
      </c>
      <c r="C38" s="489">
        <v>53391396</v>
      </c>
      <c r="D38" s="494"/>
      <c r="E38" s="490">
        <f t="shared" si="3"/>
        <v>53391396</v>
      </c>
      <c r="F38" s="491">
        <v>55208526</v>
      </c>
      <c r="G38" s="496"/>
      <c r="H38" s="493">
        <f t="shared" si="1"/>
        <v>55208526</v>
      </c>
    </row>
    <row r="39" spans="1:8" ht="15.75">
      <c r="A39" s="19">
        <v>29</v>
      </c>
      <c r="B39" s="23" t="s">
        <v>66</v>
      </c>
      <c r="C39" s="489">
        <v>-231998</v>
      </c>
      <c r="D39" s="494"/>
      <c r="E39" s="490">
        <f t="shared" si="3"/>
        <v>-231998</v>
      </c>
      <c r="F39" s="491">
        <v>0</v>
      </c>
      <c r="G39" s="496"/>
      <c r="H39" s="493">
        <f t="shared" si="1"/>
        <v>0</v>
      </c>
    </row>
    <row r="40" spans="1:8" ht="15.75">
      <c r="A40" s="19">
        <v>30</v>
      </c>
      <c r="B40" s="248" t="s">
        <v>266</v>
      </c>
      <c r="C40" s="489">
        <v>175027432</v>
      </c>
      <c r="D40" s="494"/>
      <c r="E40" s="490">
        <f t="shared" si="3"/>
        <v>175027432</v>
      </c>
      <c r="F40" s="491">
        <v>177076560</v>
      </c>
      <c r="G40" s="496"/>
      <c r="H40" s="493">
        <f t="shared" si="1"/>
        <v>177076560</v>
      </c>
    </row>
    <row r="41" spans="1:8" ht="15" thickBot="1">
      <c r="A41" s="29">
        <v>31</v>
      </c>
      <c r="B41" s="30" t="s">
        <v>67</v>
      </c>
      <c r="C41" s="31">
        <f>C31+C40</f>
        <v>338219701</v>
      </c>
      <c r="D41" s="31">
        <f>D31+D40</f>
        <v>1002590818</v>
      </c>
      <c r="E41" s="31">
        <f>C41+D41</f>
        <v>1340810519</v>
      </c>
      <c r="F41" s="31">
        <f>F31+F40</f>
        <v>311994681.99000001</v>
      </c>
      <c r="G41" s="31">
        <f>G31+G40</f>
        <v>968591674</v>
      </c>
      <c r="H41" s="498">
        <f>F41+G41</f>
        <v>1280586355.99</v>
      </c>
    </row>
    <row r="43" spans="1:8">
      <c r="B43" s="32"/>
    </row>
  </sheetData>
  <mergeCells count="2">
    <mergeCell ref="C5:E5"/>
    <mergeCell ref="F5:H5"/>
  </mergeCells>
  <dataValidations count="1">
    <dataValidation type="whole" operator="lessThanOrEqual" allowBlank="1" showInputMessage="1" showErrorMessage="1" sqref="C13:D13 F13:G13" xr:uid="{061DDA25-534F-4098-9631-5A71A4658A95}">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pane="topRight"/>
      <selection pane="bottomLeft"/>
      <selection pane="bottomRight"/>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CARTU BANK</v>
      </c>
      <c r="C1" s="3"/>
    </row>
    <row r="2" spans="1:8">
      <c r="A2" s="2" t="s">
        <v>31</v>
      </c>
      <c r="B2" s="378">
        <f>'1. key ratios '!B2</f>
        <v>44377</v>
      </c>
      <c r="C2" s="378"/>
    </row>
    <row r="3" spans="1:8">
      <c r="A3" s="2"/>
      <c r="B3" s="3"/>
      <c r="C3" s="3"/>
    </row>
    <row r="4" spans="1:8" ht="13.5" thickBot="1">
      <c r="A4" s="3" t="s">
        <v>195</v>
      </c>
      <c r="B4" s="207" t="s">
        <v>22</v>
      </c>
      <c r="C4" s="3"/>
      <c r="D4" s="14"/>
      <c r="E4" s="14"/>
      <c r="F4" s="15"/>
      <c r="G4" s="15"/>
      <c r="H4" s="34" t="s">
        <v>73</v>
      </c>
    </row>
    <row r="5" spans="1:8">
      <c r="A5" s="35" t="s">
        <v>6</v>
      </c>
      <c r="B5" s="36"/>
      <c r="C5" s="614" t="s">
        <v>68</v>
      </c>
      <c r="D5" s="615"/>
      <c r="E5" s="616"/>
      <c r="F5" s="614" t="s">
        <v>72</v>
      </c>
      <c r="G5" s="615"/>
      <c r="H5" s="617"/>
    </row>
    <row r="6" spans="1:8">
      <c r="A6" s="37" t="s">
        <v>6</v>
      </c>
      <c r="B6" s="38"/>
      <c r="C6" s="21" t="s">
        <v>69</v>
      </c>
      <c r="D6" s="21" t="s">
        <v>70</v>
      </c>
      <c r="E6" s="21" t="s">
        <v>71</v>
      </c>
      <c r="F6" s="21" t="s">
        <v>69</v>
      </c>
      <c r="G6" s="21" t="s">
        <v>70</v>
      </c>
      <c r="H6" s="22" t="s">
        <v>71</v>
      </c>
    </row>
    <row r="7" spans="1:8">
      <c r="A7" s="19"/>
      <c r="B7" s="207" t="s">
        <v>194</v>
      </c>
      <c r="C7" s="39"/>
      <c r="D7" s="39"/>
      <c r="E7" s="39"/>
      <c r="F7" s="39"/>
      <c r="G7" s="39"/>
      <c r="H7" s="40"/>
    </row>
    <row r="8" spans="1:8" ht="15">
      <c r="A8" s="19">
        <v>1</v>
      </c>
      <c r="B8" s="41" t="s">
        <v>193</v>
      </c>
      <c r="C8" s="499">
        <v>796372</v>
      </c>
      <c r="D8" s="499">
        <v>-301323</v>
      </c>
      <c r="E8" s="490">
        <f>C8+D8</f>
        <v>495049</v>
      </c>
      <c r="F8" s="499">
        <v>557191</v>
      </c>
      <c r="G8" s="499">
        <v>339232</v>
      </c>
      <c r="H8" s="500">
        <f>F8+G8</f>
        <v>896423</v>
      </c>
    </row>
    <row r="9" spans="1:8" ht="15">
      <c r="A9" s="19">
        <v>2</v>
      </c>
      <c r="B9" s="41" t="s">
        <v>192</v>
      </c>
      <c r="C9" s="501">
        <f>SUM(C10:C18)</f>
        <v>13747925</v>
      </c>
      <c r="D9" s="501">
        <f>SUM(D10:D18)</f>
        <v>22364818</v>
      </c>
      <c r="E9" s="490">
        <f t="shared" ref="E9:E67" si="0">C9+D9</f>
        <v>36112743</v>
      </c>
      <c r="F9" s="501">
        <f>SUM(F10:F18)</f>
        <v>13033349</v>
      </c>
      <c r="G9" s="501">
        <f>SUM(G10:G18)</f>
        <v>19071250</v>
      </c>
      <c r="H9" s="500">
        <f t="shared" ref="H9:H67" si="1">F9+G9</f>
        <v>32104599</v>
      </c>
    </row>
    <row r="10" spans="1:8" ht="15">
      <c r="A10" s="19">
        <v>2.1</v>
      </c>
      <c r="B10" s="42" t="s">
        <v>191</v>
      </c>
      <c r="C10" s="499">
        <v>0</v>
      </c>
      <c r="D10" s="499">
        <v>0</v>
      </c>
      <c r="E10" s="490">
        <f t="shared" si="0"/>
        <v>0</v>
      </c>
      <c r="F10" s="499">
        <v>0</v>
      </c>
      <c r="G10" s="499">
        <v>0</v>
      </c>
      <c r="H10" s="500">
        <f t="shared" si="1"/>
        <v>0</v>
      </c>
    </row>
    <row r="11" spans="1:8" ht="15">
      <c r="A11" s="19">
        <v>2.2000000000000002</v>
      </c>
      <c r="B11" s="42" t="s">
        <v>190</v>
      </c>
      <c r="C11" s="499">
        <v>6406723.1099999994</v>
      </c>
      <c r="D11" s="499">
        <v>6742645.3200000003</v>
      </c>
      <c r="E11" s="490">
        <f t="shared" si="0"/>
        <v>13149368.43</v>
      </c>
      <c r="F11" s="499">
        <v>5362870.6800000006</v>
      </c>
      <c r="G11" s="499">
        <v>6650054.8100000005</v>
      </c>
      <c r="H11" s="500">
        <f t="shared" si="1"/>
        <v>12012925.490000002</v>
      </c>
    </row>
    <row r="12" spans="1:8" ht="15">
      <c r="A12" s="19">
        <v>2.2999999999999998</v>
      </c>
      <c r="B12" s="42" t="s">
        <v>189</v>
      </c>
      <c r="C12" s="499">
        <v>0</v>
      </c>
      <c r="D12" s="499">
        <v>9650.81</v>
      </c>
      <c r="E12" s="490">
        <f t="shared" si="0"/>
        <v>9650.81</v>
      </c>
      <c r="F12" s="499">
        <v>111.56</v>
      </c>
      <c r="G12" s="499">
        <v>563376.53999999992</v>
      </c>
      <c r="H12" s="500">
        <f t="shared" si="1"/>
        <v>563488.1</v>
      </c>
    </row>
    <row r="13" spans="1:8" ht="15">
      <c r="A13" s="19">
        <v>2.4</v>
      </c>
      <c r="B13" s="42" t="s">
        <v>188</v>
      </c>
      <c r="C13" s="499">
        <v>852076.86</v>
      </c>
      <c r="D13" s="499">
        <v>2422879.9300000002</v>
      </c>
      <c r="E13" s="490">
        <f t="shared" si="0"/>
        <v>3274956.79</v>
      </c>
      <c r="F13" s="499">
        <v>954580.36</v>
      </c>
      <c r="G13" s="499">
        <v>786755.72</v>
      </c>
      <c r="H13" s="500">
        <f t="shared" si="1"/>
        <v>1741336.08</v>
      </c>
    </row>
    <row r="14" spans="1:8" ht="15">
      <c r="A14" s="19">
        <v>2.5</v>
      </c>
      <c r="B14" s="42" t="s">
        <v>187</v>
      </c>
      <c r="C14" s="499">
        <v>1581886.36</v>
      </c>
      <c r="D14" s="499">
        <v>2776687.18</v>
      </c>
      <c r="E14" s="490">
        <f t="shared" si="0"/>
        <v>4358573.54</v>
      </c>
      <c r="F14" s="499">
        <v>2166603.7300000004</v>
      </c>
      <c r="G14" s="499">
        <v>2767338.86</v>
      </c>
      <c r="H14" s="500">
        <f t="shared" si="1"/>
        <v>4933942.59</v>
      </c>
    </row>
    <row r="15" spans="1:8" ht="15">
      <c r="A15" s="19">
        <v>2.6</v>
      </c>
      <c r="B15" s="42" t="s">
        <v>186</v>
      </c>
      <c r="C15" s="499">
        <v>3151791.66</v>
      </c>
      <c r="D15" s="499">
        <v>1768701.32</v>
      </c>
      <c r="E15" s="490">
        <f t="shared" si="0"/>
        <v>4920492.9800000004</v>
      </c>
      <c r="F15" s="499">
        <v>2526366.3299999996</v>
      </c>
      <c r="G15" s="499">
        <v>1948146.75</v>
      </c>
      <c r="H15" s="500">
        <f t="shared" si="1"/>
        <v>4474513.08</v>
      </c>
    </row>
    <row r="16" spans="1:8" ht="15">
      <c r="A16" s="19">
        <v>2.7</v>
      </c>
      <c r="B16" s="42" t="s">
        <v>185</v>
      </c>
      <c r="C16" s="499">
        <v>3032.05</v>
      </c>
      <c r="D16" s="499">
        <v>94217.36</v>
      </c>
      <c r="E16" s="490">
        <f t="shared" si="0"/>
        <v>97249.41</v>
      </c>
      <c r="F16" s="499">
        <v>4566.71</v>
      </c>
      <c r="G16" s="499">
        <v>5350.28</v>
      </c>
      <c r="H16" s="500">
        <f t="shared" si="1"/>
        <v>9916.99</v>
      </c>
    </row>
    <row r="17" spans="1:8" ht="15">
      <c r="A17" s="19">
        <v>2.8</v>
      </c>
      <c r="B17" s="42" t="s">
        <v>184</v>
      </c>
      <c r="C17" s="499">
        <v>739753</v>
      </c>
      <c r="D17" s="499">
        <v>1429271</v>
      </c>
      <c r="E17" s="490">
        <f t="shared" si="0"/>
        <v>2169024</v>
      </c>
      <c r="F17" s="499">
        <v>446384</v>
      </c>
      <c r="G17" s="499">
        <v>1513829</v>
      </c>
      <c r="H17" s="500">
        <f t="shared" si="1"/>
        <v>1960213</v>
      </c>
    </row>
    <row r="18" spans="1:8" ht="15">
      <c r="A18" s="19">
        <v>2.9</v>
      </c>
      <c r="B18" s="42" t="s">
        <v>183</v>
      </c>
      <c r="C18" s="499">
        <v>1012661.959999999</v>
      </c>
      <c r="D18" s="499">
        <v>7120765.0800000001</v>
      </c>
      <c r="E18" s="490">
        <f t="shared" si="0"/>
        <v>8133427.0399999991</v>
      </c>
      <c r="F18" s="499">
        <v>1571865.6299999971</v>
      </c>
      <c r="G18" s="499">
        <v>4836398.040000001</v>
      </c>
      <c r="H18" s="500">
        <f t="shared" si="1"/>
        <v>6408263.6699999981</v>
      </c>
    </row>
    <row r="19" spans="1:8" ht="15">
      <c r="A19" s="19">
        <v>3</v>
      </c>
      <c r="B19" s="41" t="s">
        <v>182</v>
      </c>
      <c r="C19" s="499">
        <v>460200</v>
      </c>
      <c r="D19" s="499">
        <v>1989445</v>
      </c>
      <c r="E19" s="490">
        <f t="shared" si="0"/>
        <v>2449645</v>
      </c>
      <c r="F19" s="499">
        <v>293726</v>
      </c>
      <c r="G19" s="499">
        <v>552660</v>
      </c>
      <c r="H19" s="500">
        <f t="shared" si="1"/>
        <v>846386</v>
      </c>
    </row>
    <row r="20" spans="1:8" ht="15">
      <c r="A20" s="19">
        <v>4</v>
      </c>
      <c r="B20" s="41" t="s">
        <v>181</v>
      </c>
      <c r="C20" s="499">
        <v>133947</v>
      </c>
      <c r="D20" s="499">
        <v>0</v>
      </c>
      <c r="E20" s="490">
        <f t="shared" si="0"/>
        <v>133947</v>
      </c>
      <c r="F20" s="499">
        <v>724601</v>
      </c>
      <c r="G20" s="499">
        <v>0</v>
      </c>
      <c r="H20" s="500">
        <f t="shared" si="1"/>
        <v>724601</v>
      </c>
    </row>
    <row r="21" spans="1:8" ht="15">
      <c r="A21" s="19">
        <v>5</v>
      </c>
      <c r="B21" s="41" t="s">
        <v>180</v>
      </c>
      <c r="C21" s="499">
        <v>0</v>
      </c>
      <c r="D21" s="499">
        <v>1057</v>
      </c>
      <c r="E21" s="490">
        <f t="shared" si="0"/>
        <v>1057</v>
      </c>
      <c r="F21" s="499">
        <v>0</v>
      </c>
      <c r="G21" s="499">
        <v>16718</v>
      </c>
      <c r="H21" s="500">
        <f>F21+G21</f>
        <v>16718</v>
      </c>
    </row>
    <row r="22" spans="1:8" ht="15">
      <c r="A22" s="19">
        <v>6</v>
      </c>
      <c r="B22" s="43" t="s">
        <v>179</v>
      </c>
      <c r="C22" s="501">
        <f>C8+C9+C19+C20+C21</f>
        <v>15138444</v>
      </c>
      <c r="D22" s="501">
        <f>D8+D9+D19+D20+D21</f>
        <v>24053997</v>
      </c>
      <c r="E22" s="490">
        <f>C22+D22</f>
        <v>39192441</v>
      </c>
      <c r="F22" s="501">
        <f>F8+F9+F19+F20+F21</f>
        <v>14608867</v>
      </c>
      <c r="G22" s="501">
        <f>G8+G9+G19+G20+G21</f>
        <v>19979860</v>
      </c>
      <c r="H22" s="500">
        <f>F22+G22</f>
        <v>34588727</v>
      </c>
    </row>
    <row r="23" spans="1:8" ht="15">
      <c r="A23" s="19"/>
      <c r="B23" s="207" t="s">
        <v>178</v>
      </c>
      <c r="C23" s="499"/>
      <c r="D23" s="499"/>
      <c r="E23" s="489"/>
      <c r="F23" s="499"/>
      <c r="G23" s="499"/>
      <c r="H23" s="502"/>
    </row>
    <row r="24" spans="1:8" ht="15">
      <c r="A24" s="19">
        <v>7</v>
      </c>
      <c r="B24" s="41" t="s">
        <v>177</v>
      </c>
      <c r="C24" s="499">
        <v>480979</v>
      </c>
      <c r="D24" s="499">
        <v>-265438</v>
      </c>
      <c r="E24" s="490">
        <f t="shared" si="0"/>
        <v>215541</v>
      </c>
      <c r="F24" s="499">
        <v>567039</v>
      </c>
      <c r="G24" s="499">
        <v>476898</v>
      </c>
      <c r="H24" s="500">
        <f t="shared" si="1"/>
        <v>1043937</v>
      </c>
    </row>
    <row r="25" spans="1:8" ht="15">
      <c r="A25" s="19">
        <v>8</v>
      </c>
      <c r="B25" s="41" t="s">
        <v>176</v>
      </c>
      <c r="C25" s="499">
        <v>3846089</v>
      </c>
      <c r="D25" s="499">
        <v>9220832</v>
      </c>
      <c r="E25" s="490">
        <f t="shared" si="0"/>
        <v>13066921</v>
      </c>
      <c r="F25" s="499">
        <v>1341204</v>
      </c>
      <c r="G25" s="499">
        <v>7664191</v>
      </c>
      <c r="H25" s="500">
        <f t="shared" si="1"/>
        <v>9005395</v>
      </c>
    </row>
    <row r="26" spans="1:8" ht="15">
      <c r="A26" s="19">
        <v>9</v>
      </c>
      <c r="B26" s="41" t="s">
        <v>175</v>
      </c>
      <c r="C26" s="499">
        <v>124</v>
      </c>
      <c r="D26" s="499">
        <v>264</v>
      </c>
      <c r="E26" s="490">
        <f t="shared" si="0"/>
        <v>388</v>
      </c>
      <c r="F26" s="499">
        <v>50822</v>
      </c>
      <c r="G26" s="499">
        <v>238</v>
      </c>
      <c r="H26" s="500">
        <f t="shared" si="1"/>
        <v>51060</v>
      </c>
    </row>
    <row r="27" spans="1:8" ht="15">
      <c r="A27" s="19">
        <v>10</v>
      </c>
      <c r="B27" s="41" t="s">
        <v>174</v>
      </c>
      <c r="C27" s="499">
        <v>0</v>
      </c>
      <c r="D27" s="499">
        <v>0</v>
      </c>
      <c r="E27" s="490">
        <f t="shared" si="0"/>
        <v>0</v>
      </c>
      <c r="F27" s="499">
        <v>0</v>
      </c>
      <c r="G27" s="499">
        <v>0</v>
      </c>
      <c r="H27" s="500">
        <f t="shared" si="1"/>
        <v>0</v>
      </c>
    </row>
    <row r="28" spans="1:8" ht="15">
      <c r="A28" s="19">
        <v>11</v>
      </c>
      <c r="B28" s="41" t="s">
        <v>173</v>
      </c>
      <c r="C28" s="499">
        <v>0</v>
      </c>
      <c r="D28" s="499">
        <v>5525962</v>
      </c>
      <c r="E28" s="490">
        <f t="shared" si="0"/>
        <v>5525962</v>
      </c>
      <c r="F28" s="499">
        <v>0</v>
      </c>
      <c r="G28" s="499">
        <v>5613461</v>
      </c>
      <c r="H28" s="500">
        <f t="shared" si="1"/>
        <v>5613461</v>
      </c>
    </row>
    <row r="29" spans="1:8" ht="15">
      <c r="A29" s="19">
        <v>12</v>
      </c>
      <c r="B29" s="41" t="s">
        <v>172</v>
      </c>
      <c r="C29" s="499"/>
      <c r="D29" s="499"/>
      <c r="E29" s="490">
        <f t="shared" si="0"/>
        <v>0</v>
      </c>
      <c r="F29" s="499"/>
      <c r="G29" s="499"/>
      <c r="H29" s="500">
        <f t="shared" si="1"/>
        <v>0</v>
      </c>
    </row>
    <row r="30" spans="1:8" ht="15">
      <c r="A30" s="19">
        <v>13</v>
      </c>
      <c r="B30" s="44" t="s">
        <v>171</v>
      </c>
      <c r="C30" s="501">
        <f>SUM(C24:C29)</f>
        <v>4327192</v>
      </c>
      <c r="D30" s="501">
        <f>SUM(D24:D29)</f>
        <v>14481620</v>
      </c>
      <c r="E30" s="490">
        <f t="shared" si="0"/>
        <v>18808812</v>
      </c>
      <c r="F30" s="501">
        <f>SUM(F24:F29)</f>
        <v>1959065</v>
      </c>
      <c r="G30" s="501">
        <f>SUM(G24:G29)</f>
        <v>13754788</v>
      </c>
      <c r="H30" s="500">
        <f t="shared" si="1"/>
        <v>15713853</v>
      </c>
    </row>
    <row r="31" spans="1:8" ht="15">
      <c r="A31" s="19">
        <v>14</v>
      </c>
      <c r="B31" s="44" t="s">
        <v>170</v>
      </c>
      <c r="C31" s="501">
        <f>C22-C30</f>
        <v>10811252</v>
      </c>
      <c r="D31" s="501">
        <f>D22-D30</f>
        <v>9572377</v>
      </c>
      <c r="E31" s="490">
        <f t="shared" si="0"/>
        <v>20383629</v>
      </c>
      <c r="F31" s="501">
        <f>F22-F30</f>
        <v>12649802</v>
      </c>
      <c r="G31" s="501">
        <f>G22-G30</f>
        <v>6225072</v>
      </c>
      <c r="H31" s="500">
        <f t="shared" si="1"/>
        <v>18874874</v>
      </c>
    </row>
    <row r="32" spans="1:8">
      <c r="A32" s="19"/>
      <c r="B32" s="45"/>
      <c r="C32" s="503"/>
      <c r="D32" s="503"/>
      <c r="E32" s="503"/>
      <c r="F32" s="503"/>
      <c r="G32" s="503"/>
      <c r="H32" s="502"/>
    </row>
    <row r="33" spans="1:8" ht="15">
      <c r="A33" s="19"/>
      <c r="B33" s="45" t="s">
        <v>169</v>
      </c>
      <c r="C33" s="499"/>
      <c r="D33" s="499"/>
      <c r="E33" s="489"/>
      <c r="F33" s="499"/>
      <c r="G33" s="499"/>
      <c r="H33" s="502"/>
    </row>
    <row r="34" spans="1:8" ht="15">
      <c r="A34" s="19">
        <v>15</v>
      </c>
      <c r="B34" s="46" t="s">
        <v>168</v>
      </c>
      <c r="C34" s="501">
        <f>C35-C36</f>
        <v>-317619</v>
      </c>
      <c r="D34" s="501">
        <f>D35-D36</f>
        <v>-2032940</v>
      </c>
      <c r="E34" s="490">
        <f t="shared" si="0"/>
        <v>-2350559</v>
      </c>
      <c r="F34" s="501">
        <f>F35-F36</f>
        <v>-230299</v>
      </c>
      <c r="G34" s="501">
        <f>G35-G36</f>
        <v>-2123337</v>
      </c>
      <c r="H34" s="504">
        <f t="shared" si="1"/>
        <v>-2353636</v>
      </c>
    </row>
    <row r="35" spans="1:8" ht="15">
      <c r="A35" s="19">
        <v>15.1</v>
      </c>
      <c r="B35" s="42" t="s">
        <v>167</v>
      </c>
      <c r="C35" s="499">
        <v>1231711</v>
      </c>
      <c r="D35" s="499">
        <v>915178</v>
      </c>
      <c r="E35" s="490">
        <f t="shared" si="0"/>
        <v>2146889</v>
      </c>
      <c r="F35" s="499">
        <v>1140555</v>
      </c>
      <c r="G35" s="499">
        <v>897181</v>
      </c>
      <c r="H35" s="504">
        <f t="shared" si="1"/>
        <v>2037736</v>
      </c>
    </row>
    <row r="36" spans="1:8" ht="15">
      <c r="A36" s="19">
        <v>15.2</v>
      </c>
      <c r="B36" s="42" t="s">
        <v>166</v>
      </c>
      <c r="C36" s="499">
        <v>1549330</v>
      </c>
      <c r="D36" s="499">
        <v>2948118</v>
      </c>
      <c r="E36" s="490">
        <f t="shared" si="0"/>
        <v>4497448</v>
      </c>
      <c r="F36" s="499">
        <v>1370854</v>
      </c>
      <c r="G36" s="499">
        <v>3020518</v>
      </c>
      <c r="H36" s="504">
        <f t="shared" si="1"/>
        <v>4391372</v>
      </c>
    </row>
    <row r="37" spans="1:8" ht="15">
      <c r="A37" s="19">
        <v>16</v>
      </c>
      <c r="B37" s="41" t="s">
        <v>165</v>
      </c>
      <c r="C37" s="499">
        <v>0</v>
      </c>
      <c r="D37" s="499">
        <v>0</v>
      </c>
      <c r="E37" s="490">
        <f t="shared" si="0"/>
        <v>0</v>
      </c>
      <c r="F37" s="499">
        <v>0</v>
      </c>
      <c r="G37" s="499">
        <v>0</v>
      </c>
      <c r="H37" s="504">
        <f t="shared" si="1"/>
        <v>0</v>
      </c>
    </row>
    <row r="38" spans="1:8" ht="15">
      <c r="A38" s="19">
        <v>17</v>
      </c>
      <c r="B38" s="41" t="s">
        <v>164</v>
      </c>
      <c r="C38" s="499">
        <v>1552012</v>
      </c>
      <c r="D38" s="499">
        <v>0</v>
      </c>
      <c r="E38" s="490">
        <f t="shared" si="0"/>
        <v>1552012</v>
      </c>
      <c r="F38" s="499">
        <v>189428</v>
      </c>
      <c r="G38" s="499">
        <v>0</v>
      </c>
      <c r="H38" s="504">
        <f t="shared" si="1"/>
        <v>189428</v>
      </c>
    </row>
    <row r="39" spans="1:8" ht="15">
      <c r="A39" s="19">
        <v>18</v>
      </c>
      <c r="B39" s="41" t="s">
        <v>163</v>
      </c>
      <c r="C39" s="499">
        <v>253160</v>
      </c>
      <c r="D39" s="499">
        <v>907755</v>
      </c>
      <c r="E39" s="490">
        <f t="shared" si="0"/>
        <v>1160915</v>
      </c>
      <c r="F39" s="499">
        <v>209905</v>
      </c>
      <c r="G39" s="499">
        <v>828668</v>
      </c>
      <c r="H39" s="504">
        <f t="shared" si="1"/>
        <v>1038573</v>
      </c>
    </row>
    <row r="40" spans="1:8" ht="15">
      <c r="A40" s="19">
        <v>19</v>
      </c>
      <c r="B40" s="41" t="s">
        <v>162</v>
      </c>
      <c r="C40" s="499">
        <v>1523653</v>
      </c>
      <c r="D40" s="499"/>
      <c r="E40" s="490">
        <f t="shared" si="0"/>
        <v>1523653</v>
      </c>
      <c r="F40" s="499">
        <v>3647702</v>
      </c>
      <c r="G40" s="499"/>
      <c r="H40" s="504">
        <f t="shared" si="1"/>
        <v>3647702</v>
      </c>
    </row>
    <row r="41" spans="1:8" ht="15">
      <c r="A41" s="19">
        <v>20</v>
      </c>
      <c r="B41" s="41" t="s">
        <v>161</v>
      </c>
      <c r="C41" s="499">
        <v>-3014327</v>
      </c>
      <c r="D41" s="499"/>
      <c r="E41" s="490">
        <f t="shared" si="0"/>
        <v>-3014327</v>
      </c>
      <c r="F41" s="499">
        <v>-2290451</v>
      </c>
      <c r="G41" s="499"/>
      <c r="H41" s="504">
        <f t="shared" si="1"/>
        <v>-2290451</v>
      </c>
    </row>
    <row r="42" spans="1:8" ht="15">
      <c r="A42" s="19">
        <v>21</v>
      </c>
      <c r="B42" s="41" t="s">
        <v>160</v>
      </c>
      <c r="C42" s="499">
        <v>7741</v>
      </c>
      <c r="D42" s="499">
        <v>0</v>
      </c>
      <c r="E42" s="490">
        <f t="shared" si="0"/>
        <v>7741</v>
      </c>
      <c r="F42" s="499">
        <v>10871</v>
      </c>
      <c r="G42" s="499">
        <v>0</v>
      </c>
      <c r="H42" s="504">
        <f t="shared" si="1"/>
        <v>10871</v>
      </c>
    </row>
    <row r="43" spans="1:8" ht="15">
      <c r="A43" s="19">
        <v>22</v>
      </c>
      <c r="B43" s="41" t="s">
        <v>159</v>
      </c>
      <c r="C43" s="499">
        <v>818864</v>
      </c>
      <c r="D43" s="499">
        <v>127556</v>
      </c>
      <c r="E43" s="490">
        <f t="shared" si="0"/>
        <v>946420</v>
      </c>
      <c r="F43" s="499">
        <v>703109</v>
      </c>
      <c r="G43" s="499">
        <v>152967</v>
      </c>
      <c r="H43" s="504">
        <f t="shared" si="1"/>
        <v>856076</v>
      </c>
    </row>
    <row r="44" spans="1:8" ht="15">
      <c r="A44" s="19">
        <v>23</v>
      </c>
      <c r="B44" s="41" t="s">
        <v>158</v>
      </c>
      <c r="C44" s="499">
        <v>8134643</v>
      </c>
      <c r="D44" s="499">
        <v>223439</v>
      </c>
      <c r="E44" s="490">
        <f t="shared" si="0"/>
        <v>8358082</v>
      </c>
      <c r="F44" s="499">
        <v>938224</v>
      </c>
      <c r="G44" s="499">
        <v>63330</v>
      </c>
      <c r="H44" s="504">
        <f t="shared" si="1"/>
        <v>1001554</v>
      </c>
    </row>
    <row r="45" spans="1:8" ht="15">
      <c r="A45" s="19">
        <v>24</v>
      </c>
      <c r="B45" s="44" t="s">
        <v>273</v>
      </c>
      <c r="C45" s="501">
        <f>C34+C37+C38+C39+C40+C41+C42+C43+C44</f>
        <v>8958127</v>
      </c>
      <c r="D45" s="501">
        <f>D34+D37+D38+D39+D40+D41+D42+D43+D44</f>
        <v>-774190</v>
      </c>
      <c r="E45" s="490">
        <f t="shared" si="0"/>
        <v>8183937</v>
      </c>
      <c r="F45" s="501">
        <f>F34+F37+F38+F39+F40+F41+F42+F43+F44</f>
        <v>3178489</v>
      </c>
      <c r="G45" s="501">
        <f>G34+G37+G38+G39+G40+G41+G42+G43+G44</f>
        <v>-1078372</v>
      </c>
      <c r="H45" s="504">
        <f t="shared" si="1"/>
        <v>2100117</v>
      </c>
    </row>
    <row r="46" spans="1:8">
      <c r="A46" s="19"/>
      <c r="B46" s="207" t="s">
        <v>157</v>
      </c>
      <c r="C46" s="499"/>
      <c r="D46" s="499"/>
      <c r="E46" s="499"/>
      <c r="F46" s="499"/>
      <c r="G46" s="499"/>
      <c r="H46" s="502"/>
    </row>
    <row r="47" spans="1:8" ht="15">
      <c r="A47" s="19">
        <v>25</v>
      </c>
      <c r="B47" s="41" t="s">
        <v>156</v>
      </c>
      <c r="C47" s="499">
        <v>333170</v>
      </c>
      <c r="D47" s="499">
        <v>10205</v>
      </c>
      <c r="E47" s="490">
        <f t="shared" si="0"/>
        <v>343375</v>
      </c>
      <c r="F47" s="499">
        <v>388203</v>
      </c>
      <c r="G47" s="499">
        <v>16279</v>
      </c>
      <c r="H47" s="500">
        <f t="shared" si="1"/>
        <v>404482</v>
      </c>
    </row>
    <row r="48" spans="1:8" ht="15">
      <c r="A48" s="19">
        <v>26</v>
      </c>
      <c r="B48" s="41" t="s">
        <v>155</v>
      </c>
      <c r="C48" s="499">
        <v>128140</v>
      </c>
      <c r="D48" s="499">
        <v>848</v>
      </c>
      <c r="E48" s="490">
        <f t="shared" si="0"/>
        <v>128988</v>
      </c>
      <c r="F48" s="499">
        <v>373793</v>
      </c>
      <c r="G48" s="499">
        <v>19021</v>
      </c>
      <c r="H48" s="500">
        <f t="shared" si="1"/>
        <v>392814</v>
      </c>
    </row>
    <row r="49" spans="1:8" ht="15">
      <c r="A49" s="19">
        <v>27</v>
      </c>
      <c r="B49" s="41" t="s">
        <v>154</v>
      </c>
      <c r="C49" s="499">
        <v>6425366</v>
      </c>
      <c r="D49" s="499"/>
      <c r="E49" s="490">
        <f t="shared" si="0"/>
        <v>6425366</v>
      </c>
      <c r="F49" s="499">
        <v>6358241</v>
      </c>
      <c r="G49" s="499"/>
      <c r="H49" s="500">
        <f t="shared" si="1"/>
        <v>6358241</v>
      </c>
    </row>
    <row r="50" spans="1:8" ht="15">
      <c r="A50" s="19">
        <v>28</v>
      </c>
      <c r="B50" s="41" t="s">
        <v>153</v>
      </c>
      <c r="C50" s="499">
        <v>17394</v>
      </c>
      <c r="D50" s="499"/>
      <c r="E50" s="490">
        <f t="shared" si="0"/>
        <v>17394</v>
      </c>
      <c r="F50" s="499">
        <v>33069</v>
      </c>
      <c r="G50" s="499"/>
      <c r="H50" s="500">
        <f t="shared" si="1"/>
        <v>33069</v>
      </c>
    </row>
    <row r="51" spans="1:8" ht="15">
      <c r="A51" s="19">
        <v>29</v>
      </c>
      <c r="B51" s="41" t="s">
        <v>152</v>
      </c>
      <c r="C51" s="499">
        <v>2166685</v>
      </c>
      <c r="D51" s="499"/>
      <c r="E51" s="490">
        <f t="shared" si="0"/>
        <v>2166685</v>
      </c>
      <c r="F51" s="499">
        <v>2133493</v>
      </c>
      <c r="G51" s="499"/>
      <c r="H51" s="500">
        <f t="shared" si="1"/>
        <v>2133493</v>
      </c>
    </row>
    <row r="52" spans="1:8" ht="15">
      <c r="A52" s="19">
        <v>30</v>
      </c>
      <c r="B52" s="41" t="s">
        <v>151</v>
      </c>
      <c r="C52" s="499">
        <v>2223990</v>
      </c>
      <c r="D52" s="499">
        <v>165019</v>
      </c>
      <c r="E52" s="490">
        <f t="shared" si="0"/>
        <v>2389009</v>
      </c>
      <c r="F52" s="499">
        <v>2150338</v>
      </c>
      <c r="G52" s="499">
        <v>119804</v>
      </c>
      <c r="H52" s="500">
        <f t="shared" si="1"/>
        <v>2270142</v>
      </c>
    </row>
    <row r="53" spans="1:8" ht="15">
      <c r="A53" s="19">
        <v>31</v>
      </c>
      <c r="B53" s="44" t="s">
        <v>274</v>
      </c>
      <c r="C53" s="501">
        <f>C47+C48+C49+C50+C51+C52</f>
        <v>11294745</v>
      </c>
      <c r="D53" s="501">
        <f>D47+D48+D49+D50+D51+D52</f>
        <v>176072</v>
      </c>
      <c r="E53" s="490">
        <f t="shared" si="0"/>
        <v>11470817</v>
      </c>
      <c r="F53" s="501">
        <f>F47+F48+F49+F50+F51+F52</f>
        <v>11437137</v>
      </c>
      <c r="G53" s="501">
        <f>G47+G48+G49+G50+G51+G52</f>
        <v>155104</v>
      </c>
      <c r="H53" s="504">
        <f t="shared" si="1"/>
        <v>11592241</v>
      </c>
    </row>
    <row r="54" spans="1:8" ht="15">
      <c r="A54" s="19">
        <v>32</v>
      </c>
      <c r="B54" s="44" t="s">
        <v>275</v>
      </c>
      <c r="C54" s="501">
        <f>C45-C53</f>
        <v>-2336618</v>
      </c>
      <c r="D54" s="501">
        <f>D45-D53</f>
        <v>-950262</v>
      </c>
      <c r="E54" s="490">
        <f t="shared" si="0"/>
        <v>-3286880</v>
      </c>
      <c r="F54" s="501">
        <f>F45-F53</f>
        <v>-8258648</v>
      </c>
      <c r="G54" s="501">
        <f>G45-G53</f>
        <v>-1233476</v>
      </c>
      <c r="H54" s="504">
        <f t="shared" si="1"/>
        <v>-9492124</v>
      </c>
    </row>
    <row r="55" spans="1:8">
      <c r="A55" s="19"/>
      <c r="B55" s="45"/>
      <c r="C55" s="503"/>
      <c r="D55" s="503"/>
      <c r="E55" s="503"/>
      <c r="F55" s="503"/>
      <c r="G55" s="503"/>
      <c r="H55" s="502"/>
    </row>
    <row r="56" spans="1:8" ht="15">
      <c r="A56" s="19">
        <v>33</v>
      </c>
      <c r="B56" s="44" t="s">
        <v>150</v>
      </c>
      <c r="C56" s="501">
        <f>C31+C54</f>
        <v>8474634</v>
      </c>
      <c r="D56" s="501">
        <f>D31+D54</f>
        <v>8622115</v>
      </c>
      <c r="E56" s="490">
        <f t="shared" si="0"/>
        <v>17096749</v>
      </c>
      <c r="F56" s="501">
        <f>F31+F54</f>
        <v>4391154</v>
      </c>
      <c r="G56" s="501">
        <f>G31+G54</f>
        <v>4991596</v>
      </c>
      <c r="H56" s="500">
        <f t="shared" si="1"/>
        <v>9382750</v>
      </c>
    </row>
    <row r="57" spans="1:8">
      <c r="A57" s="19"/>
      <c r="B57" s="45"/>
      <c r="C57" s="503"/>
      <c r="D57" s="503"/>
      <c r="E57" s="503"/>
      <c r="F57" s="503"/>
      <c r="G57" s="503"/>
      <c r="H57" s="502"/>
    </row>
    <row r="58" spans="1:8" ht="15">
      <c r="A58" s="19">
        <v>34</v>
      </c>
      <c r="B58" s="41" t="s">
        <v>149</v>
      </c>
      <c r="C58" s="499">
        <v>-1919589</v>
      </c>
      <c r="D58" s="499"/>
      <c r="E58" s="490">
        <f>C58</f>
        <v>-1919589</v>
      </c>
      <c r="F58" s="499">
        <v>37592522</v>
      </c>
      <c r="G58" s="499"/>
      <c r="H58" s="500">
        <f t="shared" si="1"/>
        <v>37592522</v>
      </c>
    </row>
    <row r="59" spans="1:8" s="208" customFormat="1" ht="15">
      <c r="A59" s="19">
        <v>35</v>
      </c>
      <c r="B59" s="41" t="s">
        <v>148</v>
      </c>
      <c r="C59" s="505">
        <v>-11630</v>
      </c>
      <c r="D59" s="505"/>
      <c r="E59" s="506">
        <f>C59</f>
        <v>-11630</v>
      </c>
      <c r="F59" s="507">
        <v>18750</v>
      </c>
      <c r="G59" s="507"/>
      <c r="H59" s="500">
        <f t="shared" si="1"/>
        <v>18750</v>
      </c>
    </row>
    <row r="60" spans="1:8" ht="15">
      <c r="A60" s="19">
        <v>36</v>
      </c>
      <c r="B60" s="41" t="s">
        <v>147</v>
      </c>
      <c r="C60" s="499">
        <v>-29696</v>
      </c>
      <c r="D60" s="499"/>
      <c r="E60" s="490">
        <f>C60</f>
        <v>-29696</v>
      </c>
      <c r="F60" s="499">
        <v>3142737</v>
      </c>
      <c r="G60" s="499"/>
      <c r="H60" s="500">
        <f t="shared" si="1"/>
        <v>3142737</v>
      </c>
    </row>
    <row r="61" spans="1:8" ht="15">
      <c r="A61" s="19">
        <v>37</v>
      </c>
      <c r="B61" s="44" t="s">
        <v>146</v>
      </c>
      <c r="C61" s="501">
        <f>C58+C59+C60</f>
        <v>-1960915</v>
      </c>
      <c r="D61" s="501">
        <f>D58+D59+D60</f>
        <v>0</v>
      </c>
      <c r="E61" s="490">
        <f t="shared" si="0"/>
        <v>-1960915</v>
      </c>
      <c r="F61" s="501">
        <f>F58+F59+F60</f>
        <v>40754009</v>
      </c>
      <c r="G61" s="501">
        <f>G58+G59+G60</f>
        <v>0</v>
      </c>
      <c r="H61" s="500">
        <f t="shared" si="1"/>
        <v>40754009</v>
      </c>
    </row>
    <row r="62" spans="1:8">
      <c r="A62" s="19"/>
      <c r="B62" s="47"/>
      <c r="C62" s="499"/>
      <c r="D62" s="499"/>
      <c r="E62" s="499"/>
      <c r="F62" s="499"/>
      <c r="G62" s="499"/>
      <c r="H62" s="502"/>
    </row>
    <row r="63" spans="1:8" ht="15">
      <c r="A63" s="19">
        <v>38</v>
      </c>
      <c r="B63" s="48" t="s">
        <v>145</v>
      </c>
      <c r="C63" s="501">
        <f>C56-C61</f>
        <v>10435549</v>
      </c>
      <c r="D63" s="501">
        <f>D56-D61</f>
        <v>8622115</v>
      </c>
      <c r="E63" s="490">
        <f t="shared" si="0"/>
        <v>19057664</v>
      </c>
      <c r="F63" s="501">
        <f>F56-F61</f>
        <v>-36362855</v>
      </c>
      <c r="G63" s="501">
        <f>G56-G61</f>
        <v>4991596</v>
      </c>
      <c r="H63" s="500">
        <f t="shared" si="1"/>
        <v>-31371259</v>
      </c>
    </row>
    <row r="64" spans="1:8" ht="15">
      <c r="A64" s="37">
        <v>39</v>
      </c>
      <c r="B64" s="41" t="s">
        <v>144</v>
      </c>
      <c r="C64" s="508">
        <v>3055433</v>
      </c>
      <c r="D64" s="508"/>
      <c r="E64" s="490">
        <f t="shared" si="0"/>
        <v>3055433</v>
      </c>
      <c r="F64" s="508">
        <v>-4438986</v>
      </c>
      <c r="G64" s="508"/>
      <c r="H64" s="500">
        <f t="shared" si="1"/>
        <v>-4438986</v>
      </c>
    </row>
    <row r="65" spans="1:8" ht="15">
      <c r="A65" s="19">
        <v>40</v>
      </c>
      <c r="B65" s="44" t="s">
        <v>143</v>
      </c>
      <c r="C65" s="501">
        <f>C63-C64</f>
        <v>7380116</v>
      </c>
      <c r="D65" s="501">
        <f>D63-D64</f>
        <v>8622115</v>
      </c>
      <c r="E65" s="490">
        <f t="shared" si="0"/>
        <v>16002231</v>
      </c>
      <c r="F65" s="501">
        <f>F63-F64</f>
        <v>-31923869</v>
      </c>
      <c r="G65" s="501">
        <f>G63-G64</f>
        <v>4991596</v>
      </c>
      <c r="H65" s="500">
        <f t="shared" si="1"/>
        <v>-26932273</v>
      </c>
    </row>
    <row r="66" spans="1:8" ht="15">
      <c r="A66" s="37">
        <v>41</v>
      </c>
      <c r="B66" s="41" t="s">
        <v>142</v>
      </c>
      <c r="C66" s="508">
        <v>0</v>
      </c>
      <c r="D66" s="508"/>
      <c r="E66" s="490">
        <f t="shared" si="0"/>
        <v>0</v>
      </c>
      <c r="F66" s="508">
        <v>0</v>
      </c>
      <c r="G66" s="508"/>
      <c r="H66" s="500">
        <f t="shared" si="1"/>
        <v>0</v>
      </c>
    </row>
    <row r="67" spans="1:8" ht="13.5" thickBot="1">
      <c r="A67" s="49">
        <v>42</v>
      </c>
      <c r="B67" s="50" t="s">
        <v>141</v>
      </c>
      <c r="C67" s="51">
        <f>C65+C66</f>
        <v>7380116</v>
      </c>
      <c r="D67" s="51">
        <f>D65+D66</f>
        <v>8622115</v>
      </c>
      <c r="E67" s="509">
        <f t="shared" si="0"/>
        <v>16002231</v>
      </c>
      <c r="F67" s="51">
        <f>F65+F66</f>
        <v>-31923869</v>
      </c>
      <c r="G67" s="51">
        <f>G65+G66</f>
        <v>4991596</v>
      </c>
      <c r="H67" s="510">
        <f t="shared" si="1"/>
        <v>-26932273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8">
      <c r="A1" s="2" t="s">
        <v>30</v>
      </c>
      <c r="B1" s="3" t="str">
        <f>'Info '!C2</f>
        <v>JSC CARTU BANK</v>
      </c>
    </row>
    <row r="2" spans="1:8">
      <c r="A2" s="2" t="s">
        <v>31</v>
      </c>
      <c r="B2" s="378">
        <f>'1. key ratios '!B2</f>
        <v>44377</v>
      </c>
    </row>
    <row r="3" spans="1:8">
      <c r="A3" s="4"/>
    </row>
    <row r="4" spans="1:8" ht="15" thickBot="1">
      <c r="A4" s="4" t="s">
        <v>74</v>
      </c>
      <c r="B4" s="4"/>
      <c r="C4" s="190"/>
      <c r="D4" s="190"/>
      <c r="E4" s="190"/>
      <c r="F4" s="190"/>
      <c r="G4" s="190"/>
      <c r="H4" s="191" t="s">
        <v>73</v>
      </c>
    </row>
    <row r="5" spans="1:8">
      <c r="A5" s="618" t="s">
        <v>6</v>
      </c>
      <c r="B5" s="620" t="s">
        <v>340</v>
      </c>
      <c r="C5" s="614" t="s">
        <v>68</v>
      </c>
      <c r="D5" s="615"/>
      <c r="E5" s="616"/>
      <c r="F5" s="614" t="s">
        <v>72</v>
      </c>
      <c r="G5" s="615"/>
      <c r="H5" s="617"/>
    </row>
    <row r="6" spans="1:8">
      <c r="A6" s="619"/>
      <c r="B6" s="621"/>
      <c r="C6" s="21" t="s">
        <v>287</v>
      </c>
      <c r="D6" s="21" t="s">
        <v>122</v>
      </c>
      <c r="E6" s="21" t="s">
        <v>109</v>
      </c>
      <c r="F6" s="21" t="s">
        <v>287</v>
      </c>
      <c r="G6" s="21" t="s">
        <v>122</v>
      </c>
      <c r="H6" s="22" t="s">
        <v>109</v>
      </c>
    </row>
    <row r="7" spans="1:8">
      <c r="A7" s="80">
        <v>1</v>
      </c>
      <c r="B7" s="192" t="s">
        <v>374</v>
      </c>
      <c r="C7" s="24"/>
      <c r="D7" s="24"/>
      <c r="E7" s="193">
        <f>C7+D7</f>
        <v>0</v>
      </c>
      <c r="F7" s="24"/>
      <c r="G7" s="24"/>
      <c r="H7" s="25">
        <f t="shared" ref="H7:H53" si="0">F7+G7</f>
        <v>0</v>
      </c>
    </row>
    <row r="8" spans="1:8" ht="15.75">
      <c r="A8" s="80">
        <v>1.1000000000000001</v>
      </c>
      <c r="B8" s="237" t="s">
        <v>305</v>
      </c>
      <c r="C8" s="492">
        <v>27205864</v>
      </c>
      <c r="D8" s="492">
        <v>4869402</v>
      </c>
      <c r="E8" s="511">
        <f>C8+D8</f>
        <v>32075266</v>
      </c>
      <c r="F8" s="492">
        <v>16760583</v>
      </c>
      <c r="G8" s="492">
        <v>9367073</v>
      </c>
      <c r="H8" s="493">
        <f t="shared" si="0"/>
        <v>26127656</v>
      </c>
    </row>
    <row r="9" spans="1:8" ht="15.75">
      <c r="A9" s="80">
        <v>1.2</v>
      </c>
      <c r="B9" s="237" t="s">
        <v>306</v>
      </c>
      <c r="C9" s="492"/>
      <c r="D9" s="492">
        <v>0</v>
      </c>
      <c r="E9" s="511">
        <f t="shared" ref="E9:E53" si="1">C9+D9</f>
        <v>0</v>
      </c>
      <c r="F9" s="492"/>
      <c r="G9" s="492"/>
      <c r="H9" s="493">
        <f t="shared" si="0"/>
        <v>0</v>
      </c>
    </row>
    <row r="10" spans="1:8" ht="15.75">
      <c r="A10" s="80">
        <v>1.3</v>
      </c>
      <c r="B10" s="237" t="s">
        <v>307</v>
      </c>
      <c r="C10" s="492">
        <v>9473703</v>
      </c>
      <c r="D10" s="492">
        <v>15810865</v>
      </c>
      <c r="E10" s="511">
        <f t="shared" si="1"/>
        <v>25284568</v>
      </c>
      <c r="F10" s="492">
        <v>16329258</v>
      </c>
      <c r="G10" s="492">
        <v>17737047</v>
      </c>
      <c r="H10" s="493">
        <f t="shared" si="0"/>
        <v>34066305</v>
      </c>
    </row>
    <row r="11" spans="1:8" ht="15.75">
      <c r="A11" s="80">
        <v>1.4</v>
      </c>
      <c r="B11" s="237" t="s">
        <v>288</v>
      </c>
      <c r="C11" s="492">
        <v>9391</v>
      </c>
      <c r="D11" s="492">
        <v>0</v>
      </c>
      <c r="E11" s="511">
        <f t="shared" si="1"/>
        <v>9391</v>
      </c>
      <c r="F11" s="492">
        <v>20768</v>
      </c>
      <c r="G11" s="492">
        <v>0</v>
      </c>
      <c r="H11" s="493">
        <f t="shared" si="0"/>
        <v>20768</v>
      </c>
    </row>
    <row r="12" spans="1:8" ht="29.25" customHeight="1">
      <c r="A12" s="80">
        <v>2</v>
      </c>
      <c r="B12" s="195" t="s">
        <v>309</v>
      </c>
      <c r="C12" s="492"/>
      <c r="D12" s="492"/>
      <c r="E12" s="511">
        <f t="shared" si="1"/>
        <v>0</v>
      </c>
      <c r="F12" s="492"/>
      <c r="G12" s="492"/>
      <c r="H12" s="493">
        <f t="shared" si="0"/>
        <v>0</v>
      </c>
    </row>
    <row r="13" spans="1:8" ht="19.899999999999999" customHeight="1">
      <c r="A13" s="80">
        <v>3</v>
      </c>
      <c r="B13" s="195" t="s">
        <v>308</v>
      </c>
      <c r="C13" s="492"/>
      <c r="D13" s="492"/>
      <c r="E13" s="511">
        <f t="shared" si="1"/>
        <v>0</v>
      </c>
      <c r="F13" s="492"/>
      <c r="G13" s="492"/>
      <c r="H13" s="493">
        <f t="shared" si="0"/>
        <v>0</v>
      </c>
    </row>
    <row r="14" spans="1:8" ht="15.75">
      <c r="A14" s="80">
        <v>3.1</v>
      </c>
      <c r="B14" s="238" t="s">
        <v>289</v>
      </c>
      <c r="C14" s="492"/>
      <c r="D14" s="492"/>
      <c r="E14" s="511">
        <f t="shared" si="1"/>
        <v>0</v>
      </c>
      <c r="F14" s="492"/>
      <c r="G14" s="492"/>
      <c r="H14" s="493">
        <f t="shared" si="0"/>
        <v>0</v>
      </c>
    </row>
    <row r="15" spans="1:8" ht="15.75">
      <c r="A15" s="80">
        <v>3.2</v>
      </c>
      <c r="B15" s="238" t="s">
        <v>290</v>
      </c>
      <c r="C15" s="492"/>
      <c r="D15" s="492"/>
      <c r="E15" s="511">
        <f t="shared" si="1"/>
        <v>0</v>
      </c>
      <c r="F15" s="492"/>
      <c r="G15" s="492"/>
      <c r="H15" s="493">
        <f t="shared" si="0"/>
        <v>0</v>
      </c>
    </row>
    <row r="16" spans="1:8" ht="15.75">
      <c r="A16" s="80">
        <v>4</v>
      </c>
      <c r="B16" s="241" t="s">
        <v>319</v>
      </c>
      <c r="C16" s="492"/>
      <c r="D16" s="492"/>
      <c r="E16" s="511">
        <f t="shared" si="1"/>
        <v>0</v>
      </c>
      <c r="F16" s="492"/>
      <c r="G16" s="492"/>
      <c r="H16" s="493">
        <f t="shared" si="0"/>
        <v>0</v>
      </c>
    </row>
    <row r="17" spans="1:8" ht="15.75">
      <c r="A17" s="80">
        <v>4.0999999999999996</v>
      </c>
      <c r="B17" s="238" t="s">
        <v>310</v>
      </c>
      <c r="C17" s="492">
        <v>10520481.500000002</v>
      </c>
      <c r="D17" s="492">
        <v>996713.47615999996</v>
      </c>
      <c r="E17" s="511">
        <f t="shared" si="1"/>
        <v>11517194.976160001</v>
      </c>
      <c r="F17" s="492">
        <v>8214825.5247005569</v>
      </c>
      <c r="G17" s="492">
        <v>6874679.1605091039</v>
      </c>
      <c r="H17" s="493">
        <f t="shared" si="0"/>
        <v>15089504.685209662</v>
      </c>
    </row>
    <row r="18" spans="1:8" ht="15.75">
      <c r="A18" s="80">
        <v>4.2</v>
      </c>
      <c r="B18" s="238" t="s">
        <v>304</v>
      </c>
      <c r="C18" s="492">
        <v>136666060.30783385</v>
      </c>
      <c r="D18" s="492">
        <v>403992746.30025339</v>
      </c>
      <c r="E18" s="511">
        <f t="shared" si="1"/>
        <v>540658806.6080873</v>
      </c>
      <c r="F18" s="492">
        <v>127195932.62294947</v>
      </c>
      <c r="G18" s="492">
        <v>375481367.5480485</v>
      </c>
      <c r="H18" s="493">
        <f t="shared" si="0"/>
        <v>502677300.17099798</v>
      </c>
    </row>
    <row r="19" spans="1:8" ht="15.75">
      <c r="A19" s="80">
        <v>5</v>
      </c>
      <c r="B19" s="195" t="s">
        <v>318</v>
      </c>
      <c r="C19" s="492"/>
      <c r="D19" s="492"/>
      <c r="E19" s="511">
        <f t="shared" si="1"/>
        <v>0</v>
      </c>
      <c r="F19" s="492"/>
      <c r="G19" s="492"/>
      <c r="H19" s="493">
        <f t="shared" si="0"/>
        <v>0</v>
      </c>
    </row>
    <row r="20" spans="1:8" ht="15.75">
      <c r="A20" s="80">
        <v>5.0999999999999996</v>
      </c>
      <c r="B20" s="239" t="s">
        <v>293</v>
      </c>
      <c r="C20" s="492">
        <v>1011111.11</v>
      </c>
      <c r="D20" s="492">
        <v>35188842.959412999</v>
      </c>
      <c r="E20" s="511">
        <f t="shared" si="1"/>
        <v>36199954.069412999</v>
      </c>
      <c r="F20" s="492">
        <v>558277.78</v>
      </c>
      <c r="G20" s="492">
        <v>27474538.210530002</v>
      </c>
      <c r="H20" s="493">
        <f t="shared" si="0"/>
        <v>28032815.990530003</v>
      </c>
    </row>
    <row r="21" spans="1:8" ht="15.75">
      <c r="A21" s="80">
        <v>5.2</v>
      </c>
      <c r="B21" s="239" t="s">
        <v>292</v>
      </c>
      <c r="C21" s="492">
        <v>0</v>
      </c>
      <c r="D21" s="492">
        <v>0</v>
      </c>
      <c r="E21" s="511">
        <f t="shared" si="1"/>
        <v>0</v>
      </c>
      <c r="F21" s="492">
        <v>0</v>
      </c>
      <c r="G21" s="492">
        <v>0</v>
      </c>
      <c r="H21" s="493">
        <f t="shared" si="0"/>
        <v>0</v>
      </c>
    </row>
    <row r="22" spans="1:8" ht="15.75">
      <c r="A22" s="80">
        <v>5.3</v>
      </c>
      <c r="B22" s="239" t="s">
        <v>291</v>
      </c>
      <c r="C22" s="492">
        <v>16945528.600000001</v>
      </c>
      <c r="D22" s="492">
        <v>1847823215.5928962</v>
      </c>
      <c r="E22" s="511">
        <f t="shared" si="1"/>
        <v>1864768744.1928961</v>
      </c>
      <c r="F22" s="492">
        <v>18187911.120000001</v>
      </c>
      <c r="G22" s="492">
        <v>1965002823.7406855</v>
      </c>
      <c r="H22" s="493">
        <f t="shared" si="0"/>
        <v>1983190734.8606853</v>
      </c>
    </row>
    <row r="23" spans="1:8" ht="15.75">
      <c r="A23" s="80" t="s">
        <v>15</v>
      </c>
      <c r="B23" s="196" t="s">
        <v>75</v>
      </c>
      <c r="C23" s="492">
        <v>316030</v>
      </c>
      <c r="D23" s="492">
        <v>202323438.36745769</v>
      </c>
      <c r="E23" s="511">
        <f t="shared" si="1"/>
        <v>202639468.36745769</v>
      </c>
      <c r="F23" s="492">
        <v>339127.2</v>
      </c>
      <c r="G23" s="492">
        <v>175249761.44122654</v>
      </c>
      <c r="H23" s="493">
        <f t="shared" si="0"/>
        <v>175588888.64122653</v>
      </c>
    </row>
    <row r="24" spans="1:8" ht="15.75">
      <c r="A24" s="80" t="s">
        <v>16</v>
      </c>
      <c r="B24" s="196" t="s">
        <v>76</v>
      </c>
      <c r="C24" s="492">
        <v>748991.1</v>
      </c>
      <c r="D24" s="492">
        <v>979876051.34550893</v>
      </c>
      <c r="E24" s="511">
        <f t="shared" si="1"/>
        <v>980625042.44550896</v>
      </c>
      <c r="F24" s="492">
        <v>779076</v>
      </c>
      <c r="G24" s="492">
        <v>979799718.9824506</v>
      </c>
      <c r="H24" s="493">
        <f t="shared" si="0"/>
        <v>980578794.9824506</v>
      </c>
    </row>
    <row r="25" spans="1:8" ht="15.75">
      <c r="A25" s="80" t="s">
        <v>17</v>
      </c>
      <c r="B25" s="196" t="s">
        <v>77</v>
      </c>
      <c r="C25" s="492">
        <v>0</v>
      </c>
      <c r="D25" s="492">
        <v>158623234.81433004</v>
      </c>
      <c r="E25" s="511">
        <f t="shared" si="1"/>
        <v>158623234.81433004</v>
      </c>
      <c r="F25" s="492">
        <v>0</v>
      </c>
      <c r="G25" s="492">
        <v>186231962.72634593</v>
      </c>
      <c r="H25" s="493">
        <f t="shared" si="0"/>
        <v>186231962.72634593</v>
      </c>
    </row>
    <row r="26" spans="1:8" ht="15.75">
      <c r="A26" s="80" t="s">
        <v>18</v>
      </c>
      <c r="B26" s="196" t="s">
        <v>78</v>
      </c>
      <c r="C26" s="492">
        <v>15880507.5</v>
      </c>
      <c r="D26" s="492">
        <v>398167716.38496947</v>
      </c>
      <c r="E26" s="511">
        <f t="shared" si="1"/>
        <v>414048223.88496947</v>
      </c>
      <c r="F26" s="492">
        <v>17069707.920000002</v>
      </c>
      <c r="G26" s="492">
        <v>509236651.142757</v>
      </c>
      <c r="H26" s="493">
        <f t="shared" si="0"/>
        <v>526306359.06275702</v>
      </c>
    </row>
    <row r="27" spans="1:8" ht="15.75">
      <c r="A27" s="80" t="s">
        <v>19</v>
      </c>
      <c r="B27" s="196" t="s">
        <v>79</v>
      </c>
      <c r="C27" s="492">
        <v>0</v>
      </c>
      <c r="D27" s="492">
        <v>108832774.68063</v>
      </c>
      <c r="E27" s="511">
        <f t="shared" si="1"/>
        <v>108832774.68063</v>
      </c>
      <c r="F27" s="492">
        <v>0</v>
      </c>
      <c r="G27" s="492">
        <v>114484729.44790524</v>
      </c>
      <c r="H27" s="493">
        <f t="shared" si="0"/>
        <v>114484729.44790524</v>
      </c>
    </row>
    <row r="28" spans="1:8" ht="15.75">
      <c r="A28" s="80">
        <v>5.4</v>
      </c>
      <c r="B28" s="239" t="s">
        <v>294</v>
      </c>
      <c r="C28" s="492">
        <v>219754572.55942503</v>
      </c>
      <c r="D28" s="492">
        <v>431226741.49117553</v>
      </c>
      <c r="E28" s="511">
        <f t="shared" si="1"/>
        <v>650981314.05060053</v>
      </c>
      <c r="F28" s="492">
        <v>162889678.8105565</v>
      </c>
      <c r="G28" s="492">
        <v>311377761.55634749</v>
      </c>
      <c r="H28" s="493">
        <f t="shared" si="0"/>
        <v>474267440.36690402</v>
      </c>
    </row>
    <row r="29" spans="1:8" ht="15.75">
      <c r="A29" s="80">
        <v>5.5</v>
      </c>
      <c r="B29" s="239" t="s">
        <v>295</v>
      </c>
      <c r="C29" s="492">
        <v>10726543.02</v>
      </c>
      <c r="D29" s="492">
        <v>205407791.8294</v>
      </c>
      <c r="E29" s="511">
        <f t="shared" si="1"/>
        <v>216134334.84940001</v>
      </c>
      <c r="F29" s="492">
        <v>12670043</v>
      </c>
      <c r="G29" s="492">
        <v>159343971.27600002</v>
      </c>
      <c r="H29" s="493">
        <f t="shared" si="0"/>
        <v>172014014.27600002</v>
      </c>
    </row>
    <row r="30" spans="1:8" ht="15.75">
      <c r="A30" s="80">
        <v>5.6</v>
      </c>
      <c r="B30" s="239" t="s">
        <v>296</v>
      </c>
      <c r="C30" s="492">
        <v>0</v>
      </c>
      <c r="D30" s="492">
        <v>4898465</v>
      </c>
      <c r="E30" s="511">
        <f t="shared" si="1"/>
        <v>4898465</v>
      </c>
      <c r="F30" s="492">
        <v>0</v>
      </c>
      <c r="G30" s="492">
        <v>4735560</v>
      </c>
      <c r="H30" s="493">
        <f t="shared" si="0"/>
        <v>4735560</v>
      </c>
    </row>
    <row r="31" spans="1:8" ht="15.75">
      <c r="A31" s="80">
        <v>5.7</v>
      </c>
      <c r="B31" s="239" t="s">
        <v>79</v>
      </c>
      <c r="C31" s="492">
        <v>13986587.449999999</v>
      </c>
      <c r="D31" s="492">
        <v>30945657.620000005</v>
      </c>
      <c r="E31" s="511">
        <f t="shared" si="1"/>
        <v>44932245.070000008</v>
      </c>
      <c r="F31" s="492">
        <v>23120083.710000001</v>
      </c>
      <c r="G31" s="492">
        <v>86518769.800799966</v>
      </c>
      <c r="H31" s="493">
        <f t="shared" si="0"/>
        <v>109638853.51079997</v>
      </c>
    </row>
    <row r="32" spans="1:8" ht="15.75">
      <c r="A32" s="80">
        <v>6</v>
      </c>
      <c r="B32" s="195" t="s">
        <v>324</v>
      </c>
      <c r="C32" s="492"/>
      <c r="D32" s="492"/>
      <c r="E32" s="511">
        <f t="shared" si="1"/>
        <v>0</v>
      </c>
      <c r="F32" s="492"/>
      <c r="G32" s="492"/>
      <c r="H32" s="493">
        <f t="shared" si="0"/>
        <v>0</v>
      </c>
    </row>
    <row r="33" spans="1:8" ht="15.75">
      <c r="A33" s="80">
        <v>6.1</v>
      </c>
      <c r="B33" s="240" t="s">
        <v>314</v>
      </c>
      <c r="C33" s="492"/>
      <c r="D33" s="492">
        <v>30388733.73</v>
      </c>
      <c r="E33" s="511">
        <f t="shared" si="1"/>
        <v>30388733.73</v>
      </c>
      <c r="F33" s="492"/>
      <c r="G33" s="492"/>
      <c r="H33" s="493">
        <f t="shared" si="0"/>
        <v>0</v>
      </c>
    </row>
    <row r="34" spans="1:8" ht="15.75">
      <c r="A34" s="80">
        <v>6.2</v>
      </c>
      <c r="B34" s="240" t="s">
        <v>315</v>
      </c>
      <c r="C34" s="492">
        <v>0</v>
      </c>
      <c r="D34" s="492">
        <v>30086400</v>
      </c>
      <c r="E34" s="511">
        <f t="shared" si="1"/>
        <v>30086400</v>
      </c>
      <c r="F34" s="492"/>
      <c r="G34" s="492"/>
      <c r="H34" s="493">
        <f t="shared" si="0"/>
        <v>0</v>
      </c>
    </row>
    <row r="35" spans="1:8" ht="15.75">
      <c r="A35" s="80">
        <v>6.3</v>
      </c>
      <c r="B35" s="240" t="s">
        <v>311</v>
      </c>
      <c r="C35" s="492"/>
      <c r="D35" s="492"/>
      <c r="E35" s="511">
        <f t="shared" si="1"/>
        <v>0</v>
      </c>
      <c r="F35" s="492"/>
      <c r="G35" s="492"/>
      <c r="H35" s="493">
        <f t="shared" si="0"/>
        <v>0</v>
      </c>
    </row>
    <row r="36" spans="1:8" ht="15.75">
      <c r="A36" s="80">
        <v>6.4</v>
      </c>
      <c r="B36" s="240" t="s">
        <v>312</v>
      </c>
      <c r="C36" s="492"/>
      <c r="D36" s="492"/>
      <c r="E36" s="511">
        <f t="shared" si="1"/>
        <v>0</v>
      </c>
      <c r="F36" s="492"/>
      <c r="G36" s="492"/>
      <c r="H36" s="493">
        <f t="shared" si="0"/>
        <v>0</v>
      </c>
    </row>
    <row r="37" spans="1:8" ht="15.75">
      <c r="A37" s="80">
        <v>6.5</v>
      </c>
      <c r="B37" s="240" t="s">
        <v>313</v>
      </c>
      <c r="C37" s="492"/>
      <c r="D37" s="492"/>
      <c r="E37" s="511">
        <f t="shared" si="1"/>
        <v>0</v>
      </c>
      <c r="F37" s="492"/>
      <c r="G37" s="492"/>
      <c r="H37" s="493">
        <f t="shared" si="0"/>
        <v>0</v>
      </c>
    </row>
    <row r="38" spans="1:8" ht="15.75">
      <c r="A38" s="80">
        <v>6.6</v>
      </c>
      <c r="B38" s="240" t="s">
        <v>316</v>
      </c>
      <c r="C38" s="492"/>
      <c r="D38" s="492"/>
      <c r="E38" s="511">
        <f t="shared" si="1"/>
        <v>0</v>
      </c>
      <c r="F38" s="492"/>
      <c r="G38" s="492"/>
      <c r="H38" s="493">
        <f t="shared" si="0"/>
        <v>0</v>
      </c>
    </row>
    <row r="39" spans="1:8" ht="15.75">
      <c r="A39" s="80">
        <v>6.7</v>
      </c>
      <c r="B39" s="240" t="s">
        <v>317</v>
      </c>
      <c r="C39" s="492"/>
      <c r="D39" s="492"/>
      <c r="E39" s="511">
        <f t="shared" si="1"/>
        <v>0</v>
      </c>
      <c r="F39" s="492"/>
      <c r="G39" s="492"/>
      <c r="H39" s="493">
        <f t="shared" si="0"/>
        <v>0</v>
      </c>
    </row>
    <row r="40" spans="1:8" ht="15.75">
      <c r="A40" s="80">
        <v>7</v>
      </c>
      <c r="B40" s="195" t="s">
        <v>320</v>
      </c>
      <c r="C40" s="492"/>
      <c r="D40" s="492"/>
      <c r="E40" s="511">
        <f t="shared" si="1"/>
        <v>0</v>
      </c>
      <c r="F40" s="492"/>
      <c r="G40" s="492"/>
      <c r="H40" s="493">
        <f t="shared" si="0"/>
        <v>0</v>
      </c>
    </row>
    <row r="41" spans="1:8" ht="15.75">
      <c r="A41" s="80">
        <v>7.1</v>
      </c>
      <c r="B41" s="194" t="s">
        <v>321</v>
      </c>
      <c r="C41" s="492">
        <v>163082.59999999998</v>
      </c>
      <c r="D41" s="492">
        <v>0</v>
      </c>
      <c r="E41" s="511">
        <f t="shared" si="1"/>
        <v>163082.59999999998</v>
      </c>
      <c r="F41" s="492">
        <v>34048.339999999997</v>
      </c>
      <c r="G41" s="492">
        <v>13931.04</v>
      </c>
      <c r="H41" s="493">
        <f t="shared" si="0"/>
        <v>47979.38</v>
      </c>
    </row>
    <row r="42" spans="1:8" ht="25.5">
      <c r="A42" s="80">
        <v>7.2</v>
      </c>
      <c r="B42" s="194" t="s">
        <v>322</v>
      </c>
      <c r="C42" s="492">
        <v>2738087.77</v>
      </c>
      <c r="D42" s="492">
        <v>5533863.3199999779</v>
      </c>
      <c r="E42" s="511">
        <f t="shared" si="1"/>
        <v>8271951.0899999775</v>
      </c>
      <c r="F42" s="492">
        <v>3702683.6100000152</v>
      </c>
      <c r="G42" s="492">
        <v>9144341.8899998963</v>
      </c>
      <c r="H42" s="493">
        <f t="shared" si="0"/>
        <v>12847025.499999911</v>
      </c>
    </row>
    <row r="43" spans="1:8" ht="25.5">
      <c r="A43" s="80">
        <v>7.3</v>
      </c>
      <c r="B43" s="194" t="s">
        <v>325</v>
      </c>
      <c r="C43" s="492">
        <v>4887698.6399999987</v>
      </c>
      <c r="D43" s="492">
        <v>8531590.9299999997</v>
      </c>
      <c r="E43" s="511">
        <f t="shared" si="1"/>
        <v>13419289.569999998</v>
      </c>
      <c r="F43" s="492">
        <v>3304183.3599999994</v>
      </c>
      <c r="G43" s="492">
        <v>7211754.7399999993</v>
      </c>
      <c r="H43" s="493">
        <f t="shared" si="0"/>
        <v>10515938.099999998</v>
      </c>
    </row>
    <row r="44" spans="1:8" ht="25.5">
      <c r="A44" s="80">
        <v>7.4</v>
      </c>
      <c r="B44" s="194" t="s">
        <v>326</v>
      </c>
      <c r="C44" s="492">
        <v>60215409.519996502</v>
      </c>
      <c r="D44" s="492">
        <v>136476911.39000121</v>
      </c>
      <c r="E44" s="511">
        <f t="shared" si="1"/>
        <v>196692320.9099977</v>
      </c>
      <c r="F44" s="492">
        <v>60669819.239995733</v>
      </c>
      <c r="G44" s="492">
        <v>130153784.60000028</v>
      </c>
      <c r="H44" s="493">
        <f t="shared" si="0"/>
        <v>190823603.83999601</v>
      </c>
    </row>
    <row r="45" spans="1:8" ht="15.75">
      <c r="A45" s="80">
        <v>8</v>
      </c>
      <c r="B45" s="195" t="s">
        <v>303</v>
      </c>
      <c r="C45" s="492">
        <v>1202405.4467519999</v>
      </c>
      <c r="D45" s="492">
        <v>0</v>
      </c>
      <c r="E45" s="511">
        <f>SUM(E46:E52)</f>
        <v>1202405.4467519999</v>
      </c>
      <c r="F45" s="492">
        <v>1333986.0245120004</v>
      </c>
      <c r="G45" s="492">
        <v>0</v>
      </c>
      <c r="H45" s="493">
        <f t="shared" si="0"/>
        <v>1333986.0245120004</v>
      </c>
    </row>
    <row r="46" spans="1:8" ht="15.75">
      <c r="A46" s="80">
        <v>8.1</v>
      </c>
      <c r="B46" s="238" t="s">
        <v>327</v>
      </c>
      <c r="C46" s="492">
        <v>102303.77275200002</v>
      </c>
      <c r="D46" s="492">
        <v>0</v>
      </c>
      <c r="E46" s="511">
        <f t="shared" si="1"/>
        <v>102303.77275200002</v>
      </c>
      <c r="F46" s="492">
        <v>93973.632000000012</v>
      </c>
      <c r="G46" s="492">
        <v>0</v>
      </c>
      <c r="H46" s="493">
        <f t="shared" si="0"/>
        <v>93973.632000000012</v>
      </c>
    </row>
    <row r="47" spans="1:8" ht="15.75">
      <c r="A47" s="80">
        <v>8.1999999999999993</v>
      </c>
      <c r="B47" s="238" t="s">
        <v>328</v>
      </c>
      <c r="C47" s="492">
        <v>1051002.4939999999</v>
      </c>
      <c r="D47" s="492">
        <v>0</v>
      </c>
      <c r="E47" s="511">
        <f t="shared" si="1"/>
        <v>1051002.4939999999</v>
      </c>
      <c r="F47" s="492">
        <v>1174671.6421120004</v>
      </c>
      <c r="G47" s="492">
        <v>0</v>
      </c>
      <c r="H47" s="493">
        <f t="shared" si="0"/>
        <v>1174671.6421120004</v>
      </c>
    </row>
    <row r="48" spans="1:8" ht="15.75">
      <c r="A48" s="80">
        <v>8.3000000000000007</v>
      </c>
      <c r="B48" s="238" t="s">
        <v>329</v>
      </c>
      <c r="C48" s="492">
        <v>34914.46</v>
      </c>
      <c r="D48" s="492">
        <v>0</v>
      </c>
      <c r="E48" s="511">
        <f t="shared" si="1"/>
        <v>34914.46</v>
      </c>
      <c r="F48" s="492">
        <v>41383.750400000004</v>
      </c>
      <c r="G48" s="492">
        <v>0</v>
      </c>
      <c r="H48" s="493">
        <f t="shared" si="0"/>
        <v>41383.750400000004</v>
      </c>
    </row>
    <row r="49" spans="1:8" ht="15.75">
      <c r="A49" s="80">
        <v>8.4</v>
      </c>
      <c r="B49" s="238" t="s">
        <v>330</v>
      </c>
      <c r="C49" s="492">
        <v>11184.72</v>
      </c>
      <c r="D49" s="492">
        <v>0</v>
      </c>
      <c r="E49" s="511">
        <f t="shared" si="1"/>
        <v>11184.72</v>
      </c>
      <c r="F49" s="492">
        <v>16257</v>
      </c>
      <c r="G49" s="492">
        <v>0</v>
      </c>
      <c r="H49" s="493">
        <f t="shared" si="0"/>
        <v>16257</v>
      </c>
    </row>
    <row r="50" spans="1:8" ht="15.75">
      <c r="A50" s="80">
        <v>8.5</v>
      </c>
      <c r="B50" s="238" t="s">
        <v>331</v>
      </c>
      <c r="C50" s="492">
        <v>3000</v>
      </c>
      <c r="D50" s="492">
        <v>0</v>
      </c>
      <c r="E50" s="511">
        <f t="shared" si="1"/>
        <v>3000</v>
      </c>
      <c r="F50" s="492">
        <v>4200</v>
      </c>
      <c r="G50" s="492">
        <v>0</v>
      </c>
      <c r="H50" s="493">
        <f t="shared" si="0"/>
        <v>4200</v>
      </c>
    </row>
    <row r="51" spans="1:8" ht="15.75">
      <c r="A51" s="80">
        <v>8.6</v>
      </c>
      <c r="B51" s="238" t="s">
        <v>332</v>
      </c>
      <c r="C51" s="492">
        <v>0</v>
      </c>
      <c r="D51" s="492">
        <v>0</v>
      </c>
      <c r="E51" s="511">
        <f t="shared" si="1"/>
        <v>0</v>
      </c>
      <c r="F51" s="492">
        <v>3500</v>
      </c>
      <c r="G51" s="492">
        <v>0</v>
      </c>
      <c r="H51" s="493">
        <f t="shared" si="0"/>
        <v>3500</v>
      </c>
    </row>
    <row r="52" spans="1:8" ht="15.75">
      <c r="A52" s="80">
        <v>8.6999999999999993</v>
      </c>
      <c r="B52" s="238" t="s">
        <v>333</v>
      </c>
      <c r="C52" s="492">
        <v>0</v>
      </c>
      <c r="D52" s="492">
        <v>0</v>
      </c>
      <c r="E52" s="511">
        <f t="shared" si="1"/>
        <v>0</v>
      </c>
      <c r="F52" s="492">
        <v>0</v>
      </c>
      <c r="G52" s="492">
        <v>0</v>
      </c>
      <c r="H52" s="493">
        <f t="shared" si="0"/>
        <v>0</v>
      </c>
    </row>
    <row r="53" spans="1:8" ht="15" thickBot="1">
      <c r="A53" s="197">
        <v>9</v>
      </c>
      <c r="B53" s="198" t="s">
        <v>323</v>
      </c>
      <c r="C53" s="512"/>
      <c r="D53" s="512"/>
      <c r="E53" s="513">
        <f t="shared" si="1"/>
        <v>0</v>
      </c>
      <c r="F53" s="512"/>
      <c r="G53" s="512"/>
      <c r="H53" s="49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4" bestFit="1" customWidth="1"/>
    <col min="2" max="2" width="93.5703125" style="4" customWidth="1"/>
    <col min="3" max="4" width="13.7109375" style="4" customWidth="1"/>
    <col min="5" max="7" width="13.7109375" style="33" customWidth="1"/>
    <col min="8" max="11" width="9.7109375" style="33" customWidth="1"/>
    <col min="12" max="16384" width="9.28515625" style="33"/>
  </cols>
  <sheetData>
    <row r="1" spans="1:7">
      <c r="A1" s="2" t="s">
        <v>30</v>
      </c>
      <c r="B1" s="3" t="str">
        <f>'Info '!C2</f>
        <v>JSC CARTU BANK</v>
      </c>
      <c r="C1" s="3"/>
    </row>
    <row r="2" spans="1:7">
      <c r="A2" s="2" t="s">
        <v>31</v>
      </c>
      <c r="B2" s="378">
        <f>'1. key ratios '!B2</f>
        <v>44377</v>
      </c>
      <c r="C2" s="3"/>
    </row>
    <row r="3" spans="1:7">
      <c r="A3" s="2"/>
      <c r="B3" s="3"/>
      <c r="C3" s="3"/>
    </row>
    <row r="4" spans="1:7" ht="15" customHeight="1" thickBot="1">
      <c r="A4" s="4" t="s">
        <v>198</v>
      </c>
      <c r="B4" s="140" t="s">
        <v>297</v>
      </c>
      <c r="C4" s="52" t="s">
        <v>73</v>
      </c>
    </row>
    <row r="5" spans="1:7" ht="15" customHeight="1">
      <c r="A5" s="225" t="s">
        <v>6</v>
      </c>
      <c r="B5" s="226"/>
      <c r="C5" s="376" t="str">
        <f>INT((MONTH($B$2))/3)&amp;"Q"&amp;"-"&amp;YEAR($B$2)</f>
        <v>2Q-2021</v>
      </c>
      <c r="D5" s="376" t="str">
        <f>IF(INT(MONTH($B$2))=3, "4"&amp;"Q"&amp;"-"&amp;YEAR($B$2)-1, IF(INT(MONTH($B$2))=6, "1"&amp;"Q"&amp;"-"&amp;YEAR($B$2), IF(INT(MONTH($B$2))=9, "2"&amp;"Q"&amp;"-"&amp;YEAR($B$2),IF(INT(MONTH($B$2))=12, "3"&amp;"Q"&amp;"-"&amp;YEAR($B$2), 0))))</f>
        <v>1Q-2021</v>
      </c>
      <c r="E5" s="376" t="str">
        <f>IF(INT(MONTH($B$2))=3, "3"&amp;"Q"&amp;"-"&amp;YEAR($B$2)-1, IF(INT(MONTH($B$2))=6, "4"&amp;"Q"&amp;"-"&amp;YEAR($B$2)-1, IF(INT(MONTH($B$2))=9, "1"&amp;"Q"&amp;"-"&amp;YEAR($B$2),IF(INT(MONTH($B$2))=12, "2"&amp;"Q"&amp;"-"&amp;YEAR($B$2), 0))))</f>
        <v>4Q-2020</v>
      </c>
      <c r="F5" s="376" t="str">
        <f>IF(INT(MONTH($B$2))=3, "2"&amp;"Q"&amp;"-"&amp;YEAR($B$2)-1, IF(INT(MONTH($B$2))=6, "3"&amp;"Q"&amp;"-"&amp;YEAR($B$2)-1, IF(INT(MONTH($B$2))=9, "4"&amp;"Q"&amp;"-"&amp;YEAR($B$2)-1,IF(INT(MONTH($B$2))=12, "1"&amp;"Q"&amp;"-"&amp;YEAR($B$2), 0))))</f>
        <v>3Q-2020</v>
      </c>
      <c r="G5" s="377" t="str">
        <f>IF(INT(MONTH($B$2))=3, "1"&amp;"Q"&amp;"-"&amp;YEAR($B$2)-1, IF(INT(MONTH($B$2))=6, "2"&amp;"Q"&amp;"-"&amp;YEAR($B$2)-1, IF(INT(MONTH($B$2))=9, "3"&amp;"Q"&amp;"-"&amp;YEAR($B$2)-1,IF(INT(MONTH($B$2))=12, "4"&amp;"Q"&amp;"-"&amp;YEAR($B$2)-1, 0))))</f>
        <v>2Q-2020</v>
      </c>
    </row>
    <row r="6" spans="1:7" ht="15" customHeight="1">
      <c r="A6" s="53">
        <v>1</v>
      </c>
      <c r="B6" s="314" t="s">
        <v>301</v>
      </c>
      <c r="C6" s="514">
        <f>C7+C9+C10</f>
        <v>1233193198.9992094</v>
      </c>
      <c r="D6" s="515">
        <f>D7+D9+D10</f>
        <v>1341919280.7882493</v>
      </c>
      <c r="E6" s="316">
        <f t="shared" ref="E6:G6" si="0">E7+E9+E10</f>
        <v>1334090037.0837593</v>
      </c>
      <c r="F6" s="514">
        <f t="shared" si="0"/>
        <v>1272725474.2449703</v>
      </c>
      <c r="G6" s="373">
        <f t="shared" si="0"/>
        <v>1239000992.5752771</v>
      </c>
    </row>
    <row r="7" spans="1:7" ht="15" customHeight="1">
      <c r="A7" s="53">
        <v>1.1000000000000001</v>
      </c>
      <c r="B7" s="314" t="s">
        <v>481</v>
      </c>
      <c r="C7" s="516">
        <v>1203787592.3812177</v>
      </c>
      <c r="D7" s="517">
        <v>1310108647.8626573</v>
      </c>
      <c r="E7" s="517">
        <v>1295330298.2654977</v>
      </c>
      <c r="F7" s="516">
        <v>1235182818.0716774</v>
      </c>
      <c r="G7" s="374">
        <v>1208525105.8663049</v>
      </c>
    </row>
    <row r="8" spans="1:7">
      <c r="A8" s="53" t="s">
        <v>14</v>
      </c>
      <c r="B8" s="314" t="s">
        <v>197</v>
      </c>
      <c r="C8" s="516">
        <v>39042007.5</v>
      </c>
      <c r="D8" s="517">
        <v>39752650</v>
      </c>
      <c r="E8" s="517">
        <v>40165010</v>
      </c>
      <c r="F8" s="516">
        <v>40463667.5</v>
      </c>
      <c r="G8" s="374">
        <v>32970025</v>
      </c>
    </row>
    <row r="9" spans="1:7" ht="15" customHeight="1">
      <c r="A9" s="53">
        <v>1.2</v>
      </c>
      <c r="B9" s="315" t="s">
        <v>196</v>
      </c>
      <c r="C9" s="516">
        <v>28803878.617991645</v>
      </c>
      <c r="D9" s="517">
        <v>31410192.925591871</v>
      </c>
      <c r="E9" s="517">
        <v>37155668.818261586</v>
      </c>
      <c r="F9" s="516">
        <v>36460936.17329295</v>
      </c>
      <c r="G9" s="374">
        <v>29480606.70897219</v>
      </c>
    </row>
    <row r="10" spans="1:7" ht="15" customHeight="1">
      <c r="A10" s="53">
        <v>1.3</v>
      </c>
      <c r="B10" s="314" t="s">
        <v>28</v>
      </c>
      <c r="C10" s="516">
        <v>601728</v>
      </c>
      <c r="D10" s="517">
        <v>400440</v>
      </c>
      <c r="E10" s="517">
        <v>1604070</v>
      </c>
      <c r="F10" s="516">
        <v>1081720</v>
      </c>
      <c r="G10" s="374">
        <v>995280</v>
      </c>
    </row>
    <row r="11" spans="1:7" ht="15" customHeight="1">
      <c r="A11" s="53">
        <v>2</v>
      </c>
      <c r="B11" s="314" t="s">
        <v>298</v>
      </c>
      <c r="C11" s="516">
        <v>30807802.803780936</v>
      </c>
      <c r="D11" s="517">
        <v>15959405.689869506</v>
      </c>
      <c r="E11" s="517">
        <v>14246901.453070909</v>
      </c>
      <c r="F11" s="516">
        <v>50231085.158497348</v>
      </c>
      <c r="G11" s="374">
        <v>50457199.406168602</v>
      </c>
    </row>
    <row r="12" spans="1:7" ht="15" customHeight="1">
      <c r="A12" s="53">
        <v>3</v>
      </c>
      <c r="B12" s="314" t="s">
        <v>299</v>
      </c>
      <c r="C12" s="516">
        <v>100202502.49999999</v>
      </c>
      <c r="D12" s="517">
        <v>100202502.49999999</v>
      </c>
      <c r="E12" s="517">
        <v>100202502.49999999</v>
      </c>
      <c r="F12" s="516">
        <v>129231002.49999999</v>
      </c>
      <c r="G12" s="374">
        <v>129231002.49999999</v>
      </c>
    </row>
    <row r="13" spans="1:7" ht="15" customHeight="1" thickBot="1">
      <c r="A13" s="55">
        <v>4</v>
      </c>
      <c r="B13" s="56" t="s">
        <v>300</v>
      </c>
      <c r="C13" s="317">
        <f>C6+C11+C12</f>
        <v>1364203504.3029904</v>
      </c>
      <c r="D13" s="372">
        <f>D6+D11+D12</f>
        <v>1458081188.9781187</v>
      </c>
      <c r="E13" s="318">
        <f t="shared" ref="E13:G13" si="1">E6+E11+E12</f>
        <v>1448539441.0368302</v>
      </c>
      <c r="F13" s="317">
        <f t="shared" si="1"/>
        <v>1452187561.9034677</v>
      </c>
      <c r="G13" s="375">
        <f t="shared" si="1"/>
        <v>1418689194.4814458</v>
      </c>
    </row>
    <row r="14" spans="1:7">
      <c r="B14" s="59"/>
    </row>
    <row r="15" spans="1:7" ht="25.5">
      <c r="B15" s="59" t="s">
        <v>482</v>
      </c>
    </row>
    <row r="16" spans="1:7">
      <c r="B16" s="59"/>
    </row>
    <row r="17" s="33" customFormat="1" ht="11.25"/>
    <row r="18" s="33" customFormat="1" ht="11.25"/>
    <row r="19" s="33" customFormat="1" ht="11.25"/>
    <row r="20" s="33" customFormat="1" ht="11.25"/>
    <row r="21" s="33" customFormat="1" ht="11.25"/>
    <row r="22" s="33" customFormat="1" ht="11.25"/>
    <row r="23" s="33" customFormat="1" ht="11.25"/>
    <row r="24" s="33" customFormat="1" ht="11.25"/>
    <row r="25" s="33" customFormat="1" ht="11.25"/>
    <row r="26" s="33" customFormat="1" ht="11.25"/>
    <row r="27" s="33" customFormat="1" ht="11.25"/>
    <row r="28" s="33" customFormat="1" ht="11.25"/>
    <row r="29" s="33"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pane="topRight"/>
      <selection pane="bottomLeft"/>
      <selection pane="bottomRight"/>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CARTU BANK</v>
      </c>
    </row>
    <row r="2" spans="1:8">
      <c r="A2" s="2" t="s">
        <v>31</v>
      </c>
      <c r="B2" s="378">
        <f>'1. key ratios '!B2</f>
        <v>44377</v>
      </c>
    </row>
    <row r="4" spans="1:8" ht="28.15" customHeight="1" thickBot="1">
      <c r="A4" s="60" t="s">
        <v>80</v>
      </c>
      <c r="B4" s="61" t="s">
        <v>267</v>
      </c>
      <c r="C4" s="62"/>
    </row>
    <row r="5" spans="1:8">
      <c r="A5" s="63"/>
      <c r="B5" s="367" t="s">
        <v>81</v>
      </c>
      <c r="C5" s="368" t="s">
        <v>495</v>
      </c>
    </row>
    <row r="6" spans="1:8">
      <c r="A6" s="64">
        <v>1</v>
      </c>
      <c r="B6" s="518" t="s">
        <v>712</v>
      </c>
      <c r="C6" s="519" t="s">
        <v>716</v>
      </c>
    </row>
    <row r="7" spans="1:8">
      <c r="A7" s="64">
        <v>2</v>
      </c>
      <c r="B7" s="518" t="s">
        <v>717</v>
      </c>
      <c r="C7" s="519" t="s">
        <v>718</v>
      </c>
    </row>
    <row r="8" spans="1:8">
      <c r="A8" s="64">
        <v>3</v>
      </c>
      <c r="B8" s="518" t="s">
        <v>719</v>
      </c>
      <c r="C8" s="519" t="s">
        <v>720</v>
      </c>
    </row>
    <row r="9" spans="1:8">
      <c r="A9" s="64">
        <v>4</v>
      </c>
      <c r="B9" s="518" t="s">
        <v>721</v>
      </c>
      <c r="C9" s="519" t="s">
        <v>720</v>
      </c>
    </row>
    <row r="10" spans="1:8">
      <c r="A10" s="64">
        <v>5</v>
      </c>
      <c r="B10" s="518" t="s">
        <v>722</v>
      </c>
      <c r="C10" s="519" t="s">
        <v>718</v>
      </c>
    </row>
    <row r="11" spans="1:8">
      <c r="A11" s="64">
        <v>6</v>
      </c>
      <c r="B11" s="65"/>
      <c r="C11" s="66"/>
    </row>
    <row r="12" spans="1:8">
      <c r="A12" s="64">
        <v>7</v>
      </c>
      <c r="B12" s="65"/>
      <c r="C12" s="66"/>
      <c r="H12" s="67"/>
    </row>
    <row r="13" spans="1:8">
      <c r="A13" s="64">
        <v>8</v>
      </c>
      <c r="B13" s="65"/>
      <c r="C13" s="66"/>
    </row>
    <row r="14" spans="1:8">
      <c r="A14" s="64">
        <v>9</v>
      </c>
      <c r="B14" s="65"/>
      <c r="C14" s="66"/>
    </row>
    <row r="15" spans="1:8">
      <c r="A15" s="64">
        <v>10</v>
      </c>
      <c r="B15" s="65"/>
      <c r="C15" s="66"/>
    </row>
    <row r="16" spans="1:8">
      <c r="A16" s="64"/>
      <c r="B16" s="369"/>
      <c r="C16" s="370"/>
    </row>
    <row r="17" spans="1:3" ht="25.5">
      <c r="A17" s="64"/>
      <c r="B17" s="204" t="s">
        <v>82</v>
      </c>
      <c r="C17" s="371" t="s">
        <v>496</v>
      </c>
    </row>
    <row r="18" spans="1:3">
      <c r="A18" s="64">
        <v>1</v>
      </c>
      <c r="B18" s="518" t="s">
        <v>713</v>
      </c>
      <c r="C18" s="520" t="s">
        <v>723</v>
      </c>
    </row>
    <row r="19" spans="1:3">
      <c r="A19" s="64">
        <v>2</v>
      </c>
      <c r="B19" s="518" t="s">
        <v>724</v>
      </c>
      <c r="C19" s="520" t="s">
        <v>725</v>
      </c>
    </row>
    <row r="20" spans="1:3">
      <c r="A20" s="64">
        <v>3</v>
      </c>
      <c r="B20" s="518" t="s">
        <v>726</v>
      </c>
      <c r="C20" s="520" t="s">
        <v>727</v>
      </c>
    </row>
    <row r="21" spans="1:3">
      <c r="A21" s="64">
        <v>4</v>
      </c>
      <c r="B21" s="518" t="s">
        <v>728</v>
      </c>
      <c r="C21" s="520" t="s">
        <v>729</v>
      </c>
    </row>
    <row r="22" spans="1:3">
      <c r="A22" s="64">
        <v>5</v>
      </c>
      <c r="B22" s="518" t="s">
        <v>730</v>
      </c>
      <c r="C22" s="520" t="s">
        <v>731</v>
      </c>
    </row>
    <row r="23" spans="1:3">
      <c r="A23" s="64">
        <v>6</v>
      </c>
      <c r="B23" s="65"/>
      <c r="C23" s="68"/>
    </row>
    <row r="24" spans="1:3">
      <c r="A24" s="64">
        <v>7</v>
      </c>
      <c r="B24" s="65"/>
      <c r="C24" s="68"/>
    </row>
    <row r="25" spans="1:3">
      <c r="A25" s="64">
        <v>8</v>
      </c>
      <c r="B25" s="65"/>
      <c r="C25" s="68"/>
    </row>
    <row r="26" spans="1:3">
      <c r="A26" s="64">
        <v>9</v>
      </c>
      <c r="B26" s="65"/>
      <c r="C26" s="68"/>
    </row>
    <row r="27" spans="1:3" ht="15.75" customHeight="1">
      <c r="A27" s="64">
        <v>10</v>
      </c>
      <c r="B27" s="65"/>
      <c r="C27" s="69"/>
    </row>
    <row r="28" spans="1:3" ht="15.75" customHeight="1">
      <c r="A28" s="64"/>
      <c r="B28" s="65"/>
      <c r="C28" s="69"/>
    </row>
    <row r="29" spans="1:3" ht="30" customHeight="1">
      <c r="A29" s="64"/>
      <c r="B29" s="622" t="s">
        <v>83</v>
      </c>
      <c r="C29" s="623"/>
    </row>
    <row r="30" spans="1:3">
      <c r="A30" s="64">
        <v>1</v>
      </c>
      <c r="B30" s="518" t="s">
        <v>732</v>
      </c>
      <c r="C30" s="521">
        <v>1</v>
      </c>
    </row>
    <row r="31" spans="1:3" ht="15.75" customHeight="1">
      <c r="A31" s="64"/>
      <c r="B31" s="65"/>
      <c r="C31" s="66"/>
    </row>
    <row r="32" spans="1:3" ht="29.25" customHeight="1">
      <c r="A32" s="64"/>
      <c r="B32" s="622" t="s">
        <v>84</v>
      </c>
      <c r="C32" s="623"/>
    </row>
    <row r="33" spans="1:3">
      <c r="A33" s="64">
        <v>1</v>
      </c>
      <c r="B33" s="518" t="s">
        <v>733</v>
      </c>
      <c r="C33" s="521">
        <v>1</v>
      </c>
    </row>
    <row r="34" spans="1:3" ht="15" thickBot="1">
      <c r="A34" s="70"/>
      <c r="B34" s="71"/>
      <c r="C34" s="72"/>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58" t="s">
        <v>30</v>
      </c>
      <c r="B1" s="3" t="str">
        <f>'Info '!C2</f>
        <v>JSC CARTU BANK</v>
      </c>
    </row>
    <row r="2" spans="1:5" s="2" customFormat="1" ht="15.75" customHeight="1">
      <c r="A2" s="58" t="s">
        <v>31</v>
      </c>
      <c r="B2" s="378">
        <f>'1. key ratios '!B2</f>
        <v>44377</v>
      </c>
    </row>
    <row r="3" spans="1:5" s="2" customFormat="1" ht="15.75" customHeight="1">
      <c r="A3" s="58"/>
    </row>
    <row r="4" spans="1:5" s="2" customFormat="1" ht="15.75" customHeight="1" thickBot="1">
      <c r="A4" s="264" t="s">
        <v>202</v>
      </c>
      <c r="B4" s="628" t="s">
        <v>347</v>
      </c>
      <c r="C4" s="629"/>
      <c r="D4" s="629"/>
      <c r="E4" s="629"/>
    </row>
    <row r="5" spans="1:5" s="76" customFormat="1" ht="17.649999999999999" customHeight="1">
      <c r="A5" s="209"/>
      <c r="B5" s="210"/>
      <c r="C5" s="74" t="s">
        <v>0</v>
      </c>
      <c r="D5" s="74" t="s">
        <v>1</v>
      </c>
      <c r="E5" s="75" t="s">
        <v>2</v>
      </c>
    </row>
    <row r="6" spans="1:5" ht="14.65" customHeight="1">
      <c r="A6" s="154"/>
      <c r="B6" s="624" t="s">
        <v>354</v>
      </c>
      <c r="C6" s="624" t="s">
        <v>93</v>
      </c>
      <c r="D6" s="626" t="s">
        <v>201</v>
      </c>
      <c r="E6" s="627"/>
    </row>
    <row r="7" spans="1:5" ht="99.6" customHeight="1">
      <c r="A7" s="154"/>
      <c r="B7" s="625"/>
      <c r="C7" s="624"/>
      <c r="D7" s="296" t="s">
        <v>200</v>
      </c>
      <c r="E7" s="297" t="s">
        <v>355</v>
      </c>
    </row>
    <row r="8" spans="1:5">
      <c r="A8" s="77">
        <v>1</v>
      </c>
      <c r="B8" s="298" t="s">
        <v>35</v>
      </c>
      <c r="C8" s="522">
        <v>34509356</v>
      </c>
      <c r="D8" s="522"/>
      <c r="E8" s="523">
        <v>34509356</v>
      </c>
    </row>
    <row r="9" spans="1:5">
      <c r="A9" s="77">
        <v>2</v>
      </c>
      <c r="B9" s="298" t="s">
        <v>36</v>
      </c>
      <c r="C9" s="522">
        <v>204784523</v>
      </c>
      <c r="D9" s="522"/>
      <c r="E9" s="523">
        <v>204784523</v>
      </c>
    </row>
    <row r="10" spans="1:5">
      <c r="A10" s="77">
        <v>3</v>
      </c>
      <c r="B10" s="298" t="s">
        <v>37</v>
      </c>
      <c r="C10" s="522">
        <v>118731738</v>
      </c>
      <c r="D10" s="522"/>
      <c r="E10" s="523">
        <v>118731738</v>
      </c>
    </row>
    <row r="11" spans="1:5">
      <c r="A11" s="77">
        <v>4</v>
      </c>
      <c r="B11" s="298" t="s">
        <v>38</v>
      </c>
      <c r="C11" s="522">
        <v>0</v>
      </c>
      <c r="D11" s="522"/>
      <c r="E11" s="523">
        <v>0</v>
      </c>
    </row>
    <row r="12" spans="1:5">
      <c r="A12" s="77">
        <v>5</v>
      </c>
      <c r="B12" s="298" t="s">
        <v>39</v>
      </c>
      <c r="C12" s="522">
        <v>55911322</v>
      </c>
      <c r="D12" s="522">
        <v>-231998</v>
      </c>
      <c r="E12" s="523">
        <v>56143320</v>
      </c>
    </row>
    <row r="13" spans="1:5">
      <c r="A13" s="77">
        <v>6.1</v>
      </c>
      <c r="B13" s="299" t="s">
        <v>40</v>
      </c>
      <c r="C13" s="524">
        <v>1028308385</v>
      </c>
      <c r="D13" s="522"/>
      <c r="E13" s="523">
        <v>1028308385</v>
      </c>
    </row>
    <row r="14" spans="1:5">
      <c r="A14" s="77">
        <v>6.2</v>
      </c>
      <c r="B14" s="300" t="s">
        <v>41</v>
      </c>
      <c r="C14" s="525">
        <v>-172411134</v>
      </c>
      <c r="D14" s="526"/>
      <c r="E14" s="527">
        <v>-172411134</v>
      </c>
    </row>
    <row r="15" spans="1:5">
      <c r="A15" s="77">
        <v>6</v>
      </c>
      <c r="B15" s="298" t="s">
        <v>42</v>
      </c>
      <c r="C15" s="522">
        <v>855897251</v>
      </c>
      <c r="D15" s="522"/>
      <c r="E15" s="523">
        <v>855897251</v>
      </c>
    </row>
    <row r="16" spans="1:5">
      <c r="A16" s="77">
        <v>7</v>
      </c>
      <c r="B16" s="298" t="s">
        <v>43</v>
      </c>
      <c r="C16" s="522">
        <v>15636921</v>
      </c>
      <c r="D16" s="522"/>
      <c r="E16" s="523">
        <v>15636921</v>
      </c>
    </row>
    <row r="17" spans="1:7">
      <c r="A17" s="77">
        <v>8</v>
      </c>
      <c r="B17" s="298" t="s">
        <v>199</v>
      </c>
      <c r="C17" s="522">
        <v>2491622</v>
      </c>
      <c r="D17" s="522"/>
      <c r="E17" s="523">
        <v>2491622</v>
      </c>
      <c r="F17" s="78"/>
      <c r="G17" s="78"/>
    </row>
    <row r="18" spans="1:7">
      <c r="A18" s="77">
        <v>9</v>
      </c>
      <c r="B18" s="298" t="s">
        <v>44</v>
      </c>
      <c r="C18" s="522">
        <v>7793239</v>
      </c>
      <c r="D18" s="522"/>
      <c r="E18" s="523">
        <v>7793239</v>
      </c>
      <c r="G18" s="78"/>
    </row>
    <row r="19" spans="1:7">
      <c r="A19" s="77">
        <v>10</v>
      </c>
      <c r="B19" s="298" t="s">
        <v>45</v>
      </c>
      <c r="C19" s="522">
        <v>21323223</v>
      </c>
      <c r="D19" s="522">
        <v>4409223</v>
      </c>
      <c r="E19" s="523">
        <v>16914000</v>
      </c>
      <c r="G19" s="78"/>
    </row>
    <row r="20" spans="1:7">
      <c r="A20" s="77">
        <v>11</v>
      </c>
      <c r="B20" s="298" t="s">
        <v>46</v>
      </c>
      <c r="C20" s="522">
        <v>23731324</v>
      </c>
      <c r="D20" s="522">
        <v>2558927.35</v>
      </c>
      <c r="E20" s="523">
        <v>21172396.649999999</v>
      </c>
    </row>
    <row r="21" spans="1:7" ht="26.25" thickBot="1">
      <c r="A21" s="157"/>
      <c r="B21" s="265" t="s">
        <v>357</v>
      </c>
      <c r="C21" s="211">
        <f>SUM(C8:C12, C15:C20)</f>
        <v>1340810519</v>
      </c>
      <c r="D21" s="211">
        <f>SUM(D8:D12, D15:D20)</f>
        <v>6736152.3499999996</v>
      </c>
      <c r="E21" s="301">
        <f>SUM(E8:E12, E15:E20)</f>
        <v>1334074366.6500001</v>
      </c>
    </row>
    <row r="22" spans="1:7">
      <c r="A22" s="5"/>
      <c r="B22" s="5"/>
      <c r="C22" s="5"/>
      <c r="D22" s="5"/>
      <c r="E22" s="5"/>
    </row>
    <row r="23" spans="1:7">
      <c r="A23" s="5"/>
      <c r="B23" s="5"/>
      <c r="C23" s="5"/>
      <c r="D23" s="5"/>
      <c r="E23" s="5"/>
    </row>
    <row r="25" spans="1:7" s="4" customFormat="1">
      <c r="B25" s="79"/>
      <c r="F25" s="5"/>
      <c r="G25" s="5"/>
    </row>
    <row r="26" spans="1:7" s="4" customFormat="1">
      <c r="B26" s="79"/>
      <c r="F26" s="5"/>
      <c r="G26" s="5"/>
    </row>
    <row r="27" spans="1:7" s="4" customFormat="1">
      <c r="B27" s="79"/>
      <c r="F27" s="5"/>
      <c r="G27" s="5"/>
    </row>
    <row r="28" spans="1:7" s="4" customFormat="1">
      <c r="B28" s="79"/>
      <c r="F28" s="5"/>
      <c r="G28" s="5"/>
    </row>
    <row r="29" spans="1:7" s="4" customFormat="1">
      <c r="B29" s="79"/>
      <c r="F29" s="5"/>
      <c r="G29" s="5"/>
    </row>
    <row r="30" spans="1:7" s="4" customFormat="1">
      <c r="B30" s="79"/>
      <c r="F30" s="5"/>
      <c r="G30" s="5"/>
    </row>
    <row r="31" spans="1:7" s="4" customFormat="1">
      <c r="B31" s="79"/>
      <c r="F31" s="5"/>
      <c r="G31" s="5"/>
    </row>
    <row r="32" spans="1:7" s="4" customFormat="1">
      <c r="B32" s="79"/>
      <c r="F32" s="5"/>
      <c r="G32" s="5"/>
    </row>
    <row r="33" spans="2:7" s="4" customFormat="1">
      <c r="B33" s="79"/>
      <c r="F33" s="5"/>
      <c r="G33" s="5"/>
    </row>
    <row r="34" spans="2:7" s="4" customFormat="1">
      <c r="B34" s="79"/>
      <c r="F34" s="5"/>
      <c r="G34" s="5"/>
    </row>
    <row r="35" spans="2:7" s="4" customFormat="1">
      <c r="B35" s="79"/>
      <c r="F35" s="5"/>
      <c r="G35" s="5"/>
    </row>
    <row r="36" spans="2:7" s="4" customFormat="1">
      <c r="B36" s="79"/>
      <c r="F36" s="5"/>
      <c r="G36" s="5"/>
    </row>
    <row r="37" spans="2:7" s="4" customFormat="1">
      <c r="B37" s="7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378">
        <f>'1. key ratios '!B2</f>
        <v>44377</v>
      </c>
      <c r="C2" s="4"/>
      <c r="D2" s="4"/>
      <c r="E2" s="4"/>
      <c r="F2" s="4"/>
    </row>
    <row r="3" spans="1:6" s="2" customFormat="1" ht="15.75" customHeight="1">
      <c r="C3" s="4"/>
      <c r="D3" s="4"/>
      <c r="E3" s="4"/>
      <c r="F3" s="4"/>
    </row>
    <row r="4" spans="1:6" s="2" customFormat="1" ht="13.5" thickBot="1">
      <c r="A4" s="2" t="s">
        <v>85</v>
      </c>
      <c r="B4" s="266" t="s">
        <v>334</v>
      </c>
      <c r="C4" s="73" t="s">
        <v>73</v>
      </c>
      <c r="D4" s="4"/>
      <c r="E4" s="4"/>
      <c r="F4" s="4"/>
    </row>
    <row r="5" spans="1:6">
      <c r="A5" s="215">
        <v>1</v>
      </c>
      <c r="B5" s="267" t="s">
        <v>356</v>
      </c>
      <c r="C5" s="216">
        <f>'7. LI1 '!E21</f>
        <v>1334074366.6500001</v>
      </c>
    </row>
    <row r="6" spans="1:6" ht="15">
      <c r="A6" s="80">
        <v>2.1</v>
      </c>
      <c r="B6" s="155" t="s">
        <v>335</v>
      </c>
      <c r="C6" s="528">
        <v>55838417.057678908</v>
      </c>
    </row>
    <row r="7" spans="1:6" s="59" customFormat="1" ht="15" outlineLevel="1">
      <c r="A7" s="53">
        <v>2.2000000000000002</v>
      </c>
      <c r="B7" s="54" t="s">
        <v>336</v>
      </c>
      <c r="C7" s="529">
        <v>30086400</v>
      </c>
    </row>
    <row r="8" spans="1:6" s="59" customFormat="1" ht="25.5">
      <c r="A8" s="53">
        <v>3</v>
      </c>
      <c r="B8" s="213" t="s">
        <v>337</v>
      </c>
      <c r="C8" s="217">
        <f>SUM(C5:C7)</f>
        <v>1419999183.707679</v>
      </c>
    </row>
    <row r="9" spans="1:6" ht="15">
      <c r="A9" s="80">
        <v>4</v>
      </c>
      <c r="B9" s="81" t="s">
        <v>87</v>
      </c>
      <c r="C9" s="528">
        <v>12239627</v>
      </c>
    </row>
    <row r="10" spans="1:6" s="59" customFormat="1" ht="15" outlineLevel="1">
      <c r="A10" s="53">
        <v>5.0999999999999996</v>
      </c>
      <c r="B10" s="54" t="s">
        <v>338</v>
      </c>
      <c r="C10" s="529">
        <v>-25585326.350404955</v>
      </c>
    </row>
    <row r="11" spans="1:6" s="59" customFormat="1" ht="15" outlineLevel="1">
      <c r="A11" s="53">
        <v>5.2</v>
      </c>
      <c r="B11" s="54" t="s">
        <v>339</v>
      </c>
      <c r="C11" s="529">
        <v>-29484672</v>
      </c>
    </row>
    <row r="12" spans="1:6" s="59" customFormat="1" ht="15">
      <c r="A12" s="53">
        <v>6</v>
      </c>
      <c r="B12" s="212" t="s">
        <v>483</v>
      </c>
      <c r="C12" s="529">
        <v>152684.32989142372</v>
      </c>
    </row>
    <row r="13" spans="1:6" s="59" customFormat="1" ht="13.5" thickBot="1">
      <c r="A13" s="55">
        <v>7</v>
      </c>
      <c r="B13" s="214" t="s">
        <v>285</v>
      </c>
      <c r="C13" s="218">
        <f>SUM(C8:C12)</f>
        <v>1377321496.6871655</v>
      </c>
    </row>
    <row r="15" spans="1:6" ht="25.5">
      <c r="B15" s="59" t="s">
        <v>484</v>
      </c>
    </row>
    <row r="17" spans="1:2" ht="15">
      <c r="A17" s="227"/>
      <c r="B17" s="228"/>
    </row>
    <row r="18" spans="1:2" ht="15">
      <c r="A18" s="232"/>
      <c r="B18" s="233"/>
    </row>
    <row r="19" spans="1:2">
      <c r="A19" s="234"/>
      <c r="B19" s="229"/>
    </row>
    <row r="20" spans="1:2">
      <c r="A20" s="235"/>
      <c r="B20" s="230"/>
    </row>
    <row r="21" spans="1:2">
      <c r="A21" s="235"/>
      <c r="B21" s="233"/>
    </row>
    <row r="22" spans="1:2">
      <c r="A22" s="234"/>
      <c r="B22" s="231"/>
    </row>
    <row r="23" spans="1:2">
      <c r="A23" s="235"/>
      <c r="B23" s="230"/>
    </row>
    <row r="24" spans="1:2">
      <c r="A24" s="235"/>
      <c r="B24" s="230"/>
    </row>
    <row r="25" spans="1:2">
      <c r="A25" s="235"/>
      <c r="B25" s="236"/>
    </row>
    <row r="26" spans="1:2">
      <c r="A26" s="235"/>
      <c r="B26" s="233"/>
    </row>
    <row r="27" spans="1:2">
      <c r="B27" s="79"/>
    </row>
    <row r="28" spans="1:2">
      <c r="B28" s="79"/>
    </row>
    <row r="29" spans="1:2">
      <c r="B29" s="79"/>
    </row>
    <row r="30" spans="1:2">
      <c r="B30" s="79"/>
    </row>
    <row r="31" spans="1:2">
      <c r="B31" s="79"/>
    </row>
    <row r="32" spans="1:2">
      <c r="B32" s="79"/>
    </row>
    <row r="33" spans="2:2">
      <c r="B33" s="7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rYXx9NGRwvF5qZd1xhb0payVCsF8RxsiQENXKmGyZRs=</DigestValue>
    </Reference>
    <Reference Type="http://www.w3.org/2000/09/xmldsig#Object" URI="#idOfficeObject">
      <DigestMethod Algorithm="http://www.w3.org/2001/04/xmlenc#sha256"/>
      <DigestValue>DdqotcbbEHbDuQNgslIsqtGoNREfQLDWNA9lh1tjj4A=</DigestValue>
    </Reference>
    <Reference Type="http://uri.etsi.org/01903#SignedProperties" URI="#idSignedProperties">
      <Transforms>
        <Transform Algorithm="http://www.w3.org/TR/2001/REC-xml-c14n-20010315"/>
      </Transforms>
      <DigestMethod Algorithm="http://www.w3.org/2001/04/xmlenc#sha256"/>
      <DigestValue>zs527AZimtgsgutmwU5J2UQrKgnyKAKxNrdCcMyra7c=</DigestValue>
    </Reference>
  </SignedInfo>
  <SignatureValue>ivcLJl778CyyCgkh34YQ29Uxk7eFr1g7IK0It8D3kqQyufCKEWqHZUtmEDsHrsWx11MmUsJpy0tw
vPTaLxlcUuxbUspPeuxQz+vRGBuI3/R+Mpsq3isckG2ZaqpZa8+gUk5Tcr7/uLZxSApXxFAwrF/s
pPqOum81YmJzNaoBV4bdAtaN2EnqFF526M0r0KqztWnUbojTP613SIiihHrUZZeDuYg6qwLkIhOZ
OuVHK//jOmXPEnZz+aoVc+qwtTkQ3I99DRPMj2K4LNjfr1T3tF/huhP9lc6bEi7nApZIPiQB7/me
jX9muntjX+Wzqb7myPnCS/d/HAlXwHw/kVEXAA==</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kZx437Hgo4lF/HmYHBNcirZd68z7CwE4MJ91RcnOT5g=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CoYzZCx5krFuj39qJ4+CDhuIkCLqGoyppK50HtwmtHg=</DigestValue>
      </Reference>
      <Reference URI="/xl/styles.xml?ContentType=application/vnd.openxmlformats-officedocument.spreadsheetml.styles+xml">
        <DigestMethod Algorithm="http://www.w3.org/2001/04/xmlenc#sha256"/>
        <DigestValue>d/CLinbMOE0q93MXitECqBhraArulxVUFKzglm9YR6c=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2+vHmunkXDTGXYfjWVQ+iZqHN7WhV1BpAJ61om4UBlI=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XsiFssSb4QytUK5v1SrMIHlEP9jS+cXj/c9V+45qgGM=</DigestValue>
      </Reference>
      <Reference URI="/xl/worksheets/sheet10.xml?ContentType=application/vnd.openxmlformats-officedocument.spreadsheetml.worksheet+xml">
        <DigestMethod Algorithm="http://www.w3.org/2001/04/xmlenc#sha256"/>
        <DigestValue>SVLn4154LB4iFkvNcRqjk2zUFaZgm/cCG9XfjpykVTs=</DigestValue>
      </Reference>
      <Reference URI="/xl/worksheets/sheet11.xml?ContentType=application/vnd.openxmlformats-officedocument.spreadsheetml.worksheet+xml">
        <DigestMethod Algorithm="http://www.w3.org/2001/04/xmlenc#sha256"/>
        <DigestValue>CJeuccAYp8Z8C1iYOgL/KoWuu6GcZXG6QXvvaGIgttI=</DigestValue>
      </Reference>
      <Reference URI="/xl/worksheets/sheet12.xml?ContentType=application/vnd.openxmlformats-officedocument.spreadsheetml.worksheet+xml">
        <DigestMethod Algorithm="http://www.w3.org/2001/04/xmlenc#sha256"/>
        <DigestValue>M0AWzPDfJy/sIRL4058ei7Pq/cRmMn1E2sVgiWDQ4wg=</DigestValue>
      </Reference>
      <Reference URI="/xl/worksheets/sheet13.xml?ContentType=application/vnd.openxmlformats-officedocument.spreadsheetml.worksheet+xml">
        <DigestMethod Algorithm="http://www.w3.org/2001/04/xmlenc#sha256"/>
        <DigestValue>rW0haOxrdSvBXUDcLv1tujOB7tBN7o/yKxAI229q9ao=</DigestValue>
      </Reference>
      <Reference URI="/xl/worksheets/sheet14.xml?ContentType=application/vnd.openxmlformats-officedocument.spreadsheetml.worksheet+xml">
        <DigestMethod Algorithm="http://www.w3.org/2001/04/xmlenc#sha256"/>
        <DigestValue>rB6li2xRDzNtFaHycecZRpfcOo6IlEJwBf+NH3+4xw0=</DigestValue>
      </Reference>
      <Reference URI="/xl/worksheets/sheet15.xml?ContentType=application/vnd.openxmlformats-officedocument.spreadsheetml.worksheet+xml">
        <DigestMethod Algorithm="http://www.w3.org/2001/04/xmlenc#sha256"/>
        <DigestValue>bl/kXCcyQjbhItWnQOypW614UbNvVmtpVkvpooaD7Zg=</DigestValue>
      </Reference>
      <Reference URI="/xl/worksheets/sheet16.xml?ContentType=application/vnd.openxmlformats-officedocument.spreadsheetml.worksheet+xml">
        <DigestMethod Algorithm="http://www.w3.org/2001/04/xmlenc#sha256"/>
        <DigestValue>QLX+bCgiUIe3FhE8I0/caobOHCp/O4KNlwVFcokMMoE=</DigestValue>
      </Reference>
      <Reference URI="/xl/worksheets/sheet17.xml?ContentType=application/vnd.openxmlformats-officedocument.spreadsheetml.worksheet+xml">
        <DigestMethod Algorithm="http://www.w3.org/2001/04/xmlenc#sha256"/>
        <DigestValue>J1JyH55CxWmL+oxfzseRjDWTfgtcYUIPExUFeILdHac=</DigestValue>
      </Reference>
      <Reference URI="/xl/worksheets/sheet18.xml?ContentType=application/vnd.openxmlformats-officedocument.spreadsheetml.worksheet+xml">
        <DigestMethod Algorithm="http://www.w3.org/2001/04/xmlenc#sha256"/>
        <DigestValue>zYchUK10XIT1qGe1yu9jK1qe5q1yw0sdZeVdirbbGx8=</DigestValue>
      </Reference>
      <Reference URI="/xl/worksheets/sheet19.xml?ContentType=application/vnd.openxmlformats-officedocument.spreadsheetml.worksheet+xml">
        <DigestMethod Algorithm="http://www.w3.org/2001/04/xmlenc#sha256"/>
        <DigestValue>W4CYlXxStb7vu0B9C7f0oRR6O2r2U0XmhCaRbakusbk=</DigestValue>
      </Reference>
      <Reference URI="/xl/worksheets/sheet2.xml?ContentType=application/vnd.openxmlformats-officedocument.spreadsheetml.worksheet+xml">
        <DigestMethod Algorithm="http://www.w3.org/2001/04/xmlenc#sha256"/>
        <DigestValue>kAysCPW0qX3jnwiQGUFQaBoVv4Y+w1m9hsVrVa5OXkQ=</DigestValue>
      </Reference>
      <Reference URI="/xl/worksheets/sheet20.xml?ContentType=application/vnd.openxmlformats-officedocument.spreadsheetml.worksheet+xml">
        <DigestMethod Algorithm="http://www.w3.org/2001/04/xmlenc#sha256"/>
        <DigestValue>xWaRF9bbV0uowRJR5MEAQGXSNgWpp71ImBoJZTI7ioY=</DigestValue>
      </Reference>
      <Reference URI="/xl/worksheets/sheet21.xml?ContentType=application/vnd.openxmlformats-officedocument.spreadsheetml.worksheet+xml">
        <DigestMethod Algorithm="http://www.w3.org/2001/04/xmlenc#sha256"/>
        <DigestValue>P5PPjYwvRxYpU8PQ9B2oGX9VIDmp3YBK37B8PycoqsQ=</DigestValue>
      </Reference>
      <Reference URI="/xl/worksheets/sheet22.xml?ContentType=application/vnd.openxmlformats-officedocument.spreadsheetml.worksheet+xml">
        <DigestMethod Algorithm="http://www.w3.org/2001/04/xmlenc#sha256"/>
        <DigestValue>hurzZGCfD4R9aLtFB0qSkhTNjUt5CbaHPW4a04Xb59g=</DigestValue>
      </Reference>
      <Reference URI="/xl/worksheets/sheet23.xml?ContentType=application/vnd.openxmlformats-officedocument.spreadsheetml.worksheet+xml">
        <DigestMethod Algorithm="http://www.w3.org/2001/04/xmlenc#sha256"/>
        <DigestValue>0yBQNRDldhlxLSYNZTG+KylFMa/Qqa5+O+cYIL9ihNI=</DigestValue>
      </Reference>
      <Reference URI="/xl/worksheets/sheet24.xml?ContentType=application/vnd.openxmlformats-officedocument.spreadsheetml.worksheet+xml">
        <DigestMethod Algorithm="http://www.w3.org/2001/04/xmlenc#sha256"/>
        <DigestValue>ASp3e8v+HCNLCIQyxgakDhqcSLL2cYBKS2JorfhnJS0=</DigestValue>
      </Reference>
      <Reference URI="/xl/worksheets/sheet25.xml?ContentType=application/vnd.openxmlformats-officedocument.spreadsheetml.worksheet+xml">
        <DigestMethod Algorithm="http://www.w3.org/2001/04/xmlenc#sha256"/>
        <DigestValue>reHmHhAr4eXao/ViMct+sJoMjLx9wJtuBxIIL7muiOI=</DigestValue>
      </Reference>
      <Reference URI="/xl/worksheets/sheet26.xml?ContentType=application/vnd.openxmlformats-officedocument.spreadsheetml.worksheet+xml">
        <DigestMethod Algorithm="http://www.w3.org/2001/04/xmlenc#sha256"/>
        <DigestValue>0Hwgh0gnTg5LNrvH2pO9EOq44AbHRx5FbQUxLPVvd5Q=</DigestValue>
      </Reference>
      <Reference URI="/xl/worksheets/sheet27.xml?ContentType=application/vnd.openxmlformats-officedocument.spreadsheetml.worksheet+xml">
        <DigestMethod Algorithm="http://www.w3.org/2001/04/xmlenc#sha256"/>
        <DigestValue>HPSZN94nxIFWMCJ4UFQSWC/CGU1k8Ag/P0luED6oE4E=</DigestValue>
      </Reference>
      <Reference URI="/xl/worksheets/sheet28.xml?ContentType=application/vnd.openxmlformats-officedocument.spreadsheetml.worksheet+xml">
        <DigestMethod Algorithm="http://www.w3.org/2001/04/xmlenc#sha256"/>
        <DigestValue>w3V+PvW8uqoVDJeV8LhJpGbjB9ZnveicUkZjabcdK90=</DigestValue>
      </Reference>
      <Reference URI="/xl/worksheets/sheet3.xml?ContentType=application/vnd.openxmlformats-officedocument.spreadsheetml.worksheet+xml">
        <DigestMethod Algorithm="http://www.w3.org/2001/04/xmlenc#sha256"/>
        <DigestValue>20L44SIItNlF/MmCLiu2Paf80KMbka+1Awp1lcLsElQ=</DigestValue>
      </Reference>
      <Reference URI="/xl/worksheets/sheet4.xml?ContentType=application/vnd.openxmlformats-officedocument.spreadsheetml.worksheet+xml">
        <DigestMethod Algorithm="http://www.w3.org/2001/04/xmlenc#sha256"/>
        <DigestValue>OD9B6BveONH9JZ2WHuOxTRcthYEaoaNO6jANn4BdoGQ=</DigestValue>
      </Reference>
      <Reference URI="/xl/worksheets/sheet5.xml?ContentType=application/vnd.openxmlformats-officedocument.spreadsheetml.worksheet+xml">
        <DigestMethod Algorithm="http://www.w3.org/2001/04/xmlenc#sha256"/>
        <DigestValue>MqrWoanhbaxqA+TL4fxveRQPQcTpYfxH8OyL1iiba/U=</DigestValue>
      </Reference>
      <Reference URI="/xl/worksheets/sheet6.xml?ContentType=application/vnd.openxmlformats-officedocument.spreadsheetml.worksheet+xml">
        <DigestMethod Algorithm="http://www.w3.org/2001/04/xmlenc#sha256"/>
        <DigestValue>QRxE86iFS4JPOFD0Y5idEZpDjGX8aMuTd2IpKr6ft1w=</DigestValue>
      </Reference>
      <Reference URI="/xl/worksheets/sheet7.xml?ContentType=application/vnd.openxmlformats-officedocument.spreadsheetml.worksheet+xml">
        <DigestMethod Algorithm="http://www.w3.org/2001/04/xmlenc#sha256"/>
        <DigestValue>vOjVgQmxhxLSSUXG2d8WkU5+qcM3xwu6p5L2YeJyB9Q=</DigestValue>
      </Reference>
      <Reference URI="/xl/worksheets/sheet8.xml?ContentType=application/vnd.openxmlformats-officedocument.spreadsheetml.worksheet+xml">
        <DigestMethod Algorithm="http://www.w3.org/2001/04/xmlenc#sha256"/>
        <DigestValue>WBGygDtAlksQbPXL4WoxSnM/0ouGbgjNDd8004oKAwc=</DigestValue>
      </Reference>
      <Reference URI="/xl/worksheets/sheet9.xml?ContentType=application/vnd.openxmlformats-officedocument.spreadsheetml.worksheet+xml">
        <DigestMethod Algorithm="http://www.w3.org/2001/04/xmlenc#sha256"/>
        <DigestValue>6JXMNWsrNjFBqKQW4PfJf/V/Av+gYMZsDmR0M8L24vA=</DigestValue>
      </Reference>
    </Manifest>
    <SignatureProperties>
      <SignatureProperty Id="idSignatureTime" Target="#idPackageSignature">
        <mdssi:SignatureTime xmlns:mdssi="http://schemas.openxmlformats.org/package/2006/digital-signature">
          <mdssi:Format>YYYY-MM-DDThh:mm:ssTZD</mdssi:Format>
          <mdssi:Value>2023-02-27T07:50:02Z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2023-02-27T07:50:02Z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F8y1K2KLrT3txsbr57pJWSYMhk6NKiVDxU1rJrBnpAs=</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DsBbPiVQmvKwmJ9CvjM1nDJxRzFMxqYLGlog7gxcc/g=</DigestValue>
    </Reference>
  </SignedInfo>
  <SignatureValue>j4FALB5Rop0XKgzmpMd3+XeSRNe1ZpLoInaYViRNWVTLhfhGbs67JwYfSV43i4WaGFew6cSfRKQW
QKpCqq/wRPWDf5ID+PN3bWAoqOJLH9xxb5kPvIMF5t5V9P+uvl4lZ8H9bTV6czk0zeswTiwd3McL
eVTvHhSMtEoLIATqJEs6Ff9tHxv5puQrfiUb4XZithXGhKoTvWExX4nEKtwfJ3zJLMYHpdPu3MYK
Dgp0wmpdX3iNBp3mteQYai8HCRQtc3l5Dqai8SGqgOgq3s3KaXvaUJcCrZyG0Z+PKbGMHScFs/Mk
W58JD8NWYDebgHfs9PsyNZUeJjFp4SwzLluPmg==</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kZx437Hgo4lF/HmYHBNcirZd68z7CwE4MJ91RcnOT5g=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CoYzZCx5krFuj39qJ4+CDhuIkCLqGoyppK50HtwmtHg=</DigestValue>
      </Reference>
      <Reference URI="/xl/styles.xml?ContentType=application/vnd.openxmlformats-officedocument.spreadsheetml.styles+xml">
        <DigestMethod Algorithm="http://www.w3.org/2001/04/xmlenc#sha256"/>
        <DigestValue>d/CLinbMOE0q93MXitECqBhraArulxVUFKzglm9YR6c=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2+vHmunkXDTGXYfjWVQ+iZqHN7WhV1BpAJ61om4UBlI=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XsiFssSb4QytUK5v1SrMIHlEP9jS+cXj/c9V+45qgGM=</DigestValue>
      </Reference>
      <Reference URI="/xl/worksheets/sheet10.xml?ContentType=application/vnd.openxmlformats-officedocument.spreadsheetml.worksheet+xml">
        <DigestMethod Algorithm="http://www.w3.org/2001/04/xmlenc#sha256"/>
        <DigestValue>SVLn4154LB4iFkvNcRqjk2zUFaZgm/cCG9XfjpykVTs=</DigestValue>
      </Reference>
      <Reference URI="/xl/worksheets/sheet11.xml?ContentType=application/vnd.openxmlformats-officedocument.spreadsheetml.worksheet+xml">
        <DigestMethod Algorithm="http://www.w3.org/2001/04/xmlenc#sha256"/>
        <DigestValue>CJeuccAYp8Z8C1iYOgL/KoWuu6GcZXG6QXvvaGIgttI=</DigestValue>
      </Reference>
      <Reference URI="/xl/worksheets/sheet12.xml?ContentType=application/vnd.openxmlformats-officedocument.spreadsheetml.worksheet+xml">
        <DigestMethod Algorithm="http://www.w3.org/2001/04/xmlenc#sha256"/>
        <DigestValue>M0AWzPDfJy/sIRL4058ei7Pq/cRmMn1E2sVgiWDQ4wg=</DigestValue>
      </Reference>
      <Reference URI="/xl/worksheets/sheet13.xml?ContentType=application/vnd.openxmlformats-officedocument.spreadsheetml.worksheet+xml">
        <DigestMethod Algorithm="http://www.w3.org/2001/04/xmlenc#sha256"/>
        <DigestValue>rW0haOxrdSvBXUDcLv1tujOB7tBN7o/yKxAI229q9ao=</DigestValue>
      </Reference>
      <Reference URI="/xl/worksheets/sheet14.xml?ContentType=application/vnd.openxmlformats-officedocument.spreadsheetml.worksheet+xml">
        <DigestMethod Algorithm="http://www.w3.org/2001/04/xmlenc#sha256"/>
        <DigestValue>rB6li2xRDzNtFaHycecZRpfcOo6IlEJwBf+NH3+4xw0=</DigestValue>
      </Reference>
      <Reference URI="/xl/worksheets/sheet15.xml?ContentType=application/vnd.openxmlformats-officedocument.spreadsheetml.worksheet+xml">
        <DigestMethod Algorithm="http://www.w3.org/2001/04/xmlenc#sha256"/>
        <DigestValue>bl/kXCcyQjbhItWnQOypW614UbNvVmtpVkvpooaD7Zg=</DigestValue>
      </Reference>
      <Reference URI="/xl/worksheets/sheet16.xml?ContentType=application/vnd.openxmlformats-officedocument.spreadsheetml.worksheet+xml">
        <DigestMethod Algorithm="http://www.w3.org/2001/04/xmlenc#sha256"/>
        <DigestValue>QLX+bCgiUIe3FhE8I0/caobOHCp/O4KNlwVFcokMMoE=</DigestValue>
      </Reference>
      <Reference URI="/xl/worksheets/sheet17.xml?ContentType=application/vnd.openxmlformats-officedocument.spreadsheetml.worksheet+xml">
        <DigestMethod Algorithm="http://www.w3.org/2001/04/xmlenc#sha256"/>
        <DigestValue>J1JyH55CxWmL+oxfzseRjDWTfgtcYUIPExUFeILdHac=</DigestValue>
      </Reference>
      <Reference URI="/xl/worksheets/sheet18.xml?ContentType=application/vnd.openxmlformats-officedocument.spreadsheetml.worksheet+xml">
        <DigestMethod Algorithm="http://www.w3.org/2001/04/xmlenc#sha256"/>
        <DigestValue>zYchUK10XIT1qGe1yu9jK1qe5q1yw0sdZeVdirbbGx8=</DigestValue>
      </Reference>
      <Reference URI="/xl/worksheets/sheet19.xml?ContentType=application/vnd.openxmlformats-officedocument.spreadsheetml.worksheet+xml">
        <DigestMethod Algorithm="http://www.w3.org/2001/04/xmlenc#sha256"/>
        <DigestValue>W4CYlXxStb7vu0B9C7f0oRR6O2r2U0XmhCaRbakusbk=</DigestValue>
      </Reference>
      <Reference URI="/xl/worksheets/sheet2.xml?ContentType=application/vnd.openxmlformats-officedocument.spreadsheetml.worksheet+xml">
        <DigestMethod Algorithm="http://www.w3.org/2001/04/xmlenc#sha256"/>
        <DigestValue>kAysCPW0qX3jnwiQGUFQaBoVv4Y+w1m9hsVrVa5OXkQ=</DigestValue>
      </Reference>
      <Reference URI="/xl/worksheets/sheet20.xml?ContentType=application/vnd.openxmlformats-officedocument.spreadsheetml.worksheet+xml">
        <DigestMethod Algorithm="http://www.w3.org/2001/04/xmlenc#sha256"/>
        <DigestValue>xWaRF9bbV0uowRJR5MEAQGXSNgWpp71ImBoJZTI7ioY=</DigestValue>
      </Reference>
      <Reference URI="/xl/worksheets/sheet21.xml?ContentType=application/vnd.openxmlformats-officedocument.spreadsheetml.worksheet+xml">
        <DigestMethod Algorithm="http://www.w3.org/2001/04/xmlenc#sha256"/>
        <DigestValue>P5PPjYwvRxYpU8PQ9B2oGX9VIDmp3YBK37B8PycoqsQ=</DigestValue>
      </Reference>
      <Reference URI="/xl/worksheets/sheet22.xml?ContentType=application/vnd.openxmlformats-officedocument.spreadsheetml.worksheet+xml">
        <DigestMethod Algorithm="http://www.w3.org/2001/04/xmlenc#sha256"/>
        <DigestValue>hurzZGCfD4R9aLtFB0qSkhTNjUt5CbaHPW4a04Xb59g=</DigestValue>
      </Reference>
      <Reference URI="/xl/worksheets/sheet23.xml?ContentType=application/vnd.openxmlformats-officedocument.spreadsheetml.worksheet+xml">
        <DigestMethod Algorithm="http://www.w3.org/2001/04/xmlenc#sha256"/>
        <DigestValue>0yBQNRDldhlxLSYNZTG+KylFMa/Qqa5+O+cYIL9ihNI=</DigestValue>
      </Reference>
      <Reference URI="/xl/worksheets/sheet24.xml?ContentType=application/vnd.openxmlformats-officedocument.spreadsheetml.worksheet+xml">
        <DigestMethod Algorithm="http://www.w3.org/2001/04/xmlenc#sha256"/>
        <DigestValue>ASp3e8v+HCNLCIQyxgakDhqcSLL2cYBKS2JorfhnJS0=</DigestValue>
      </Reference>
      <Reference URI="/xl/worksheets/sheet25.xml?ContentType=application/vnd.openxmlformats-officedocument.spreadsheetml.worksheet+xml">
        <DigestMethod Algorithm="http://www.w3.org/2001/04/xmlenc#sha256"/>
        <DigestValue>reHmHhAr4eXao/ViMct+sJoMjLx9wJtuBxIIL7muiOI=</DigestValue>
      </Reference>
      <Reference URI="/xl/worksheets/sheet26.xml?ContentType=application/vnd.openxmlformats-officedocument.spreadsheetml.worksheet+xml">
        <DigestMethod Algorithm="http://www.w3.org/2001/04/xmlenc#sha256"/>
        <DigestValue>0Hwgh0gnTg5LNrvH2pO9EOq44AbHRx5FbQUxLPVvd5Q=</DigestValue>
      </Reference>
      <Reference URI="/xl/worksheets/sheet27.xml?ContentType=application/vnd.openxmlformats-officedocument.spreadsheetml.worksheet+xml">
        <DigestMethod Algorithm="http://www.w3.org/2001/04/xmlenc#sha256"/>
        <DigestValue>HPSZN94nxIFWMCJ4UFQSWC/CGU1k8Ag/P0luED6oE4E=</DigestValue>
      </Reference>
      <Reference URI="/xl/worksheets/sheet28.xml?ContentType=application/vnd.openxmlformats-officedocument.spreadsheetml.worksheet+xml">
        <DigestMethod Algorithm="http://www.w3.org/2001/04/xmlenc#sha256"/>
        <DigestValue>w3V+PvW8uqoVDJeV8LhJpGbjB9ZnveicUkZjabcdK90=</DigestValue>
      </Reference>
      <Reference URI="/xl/worksheets/sheet3.xml?ContentType=application/vnd.openxmlformats-officedocument.spreadsheetml.worksheet+xml">
        <DigestMethod Algorithm="http://www.w3.org/2001/04/xmlenc#sha256"/>
        <DigestValue>20L44SIItNlF/MmCLiu2Paf80KMbka+1Awp1lcLsElQ=</DigestValue>
      </Reference>
      <Reference URI="/xl/worksheets/sheet4.xml?ContentType=application/vnd.openxmlformats-officedocument.spreadsheetml.worksheet+xml">
        <DigestMethod Algorithm="http://www.w3.org/2001/04/xmlenc#sha256"/>
        <DigestValue>OD9B6BveONH9JZ2WHuOxTRcthYEaoaNO6jANn4BdoGQ=</DigestValue>
      </Reference>
      <Reference URI="/xl/worksheets/sheet5.xml?ContentType=application/vnd.openxmlformats-officedocument.spreadsheetml.worksheet+xml">
        <DigestMethod Algorithm="http://www.w3.org/2001/04/xmlenc#sha256"/>
        <DigestValue>MqrWoanhbaxqA+TL4fxveRQPQcTpYfxH8OyL1iiba/U=</DigestValue>
      </Reference>
      <Reference URI="/xl/worksheets/sheet6.xml?ContentType=application/vnd.openxmlformats-officedocument.spreadsheetml.worksheet+xml">
        <DigestMethod Algorithm="http://www.w3.org/2001/04/xmlenc#sha256"/>
        <DigestValue>QRxE86iFS4JPOFD0Y5idEZpDjGX8aMuTd2IpKr6ft1w=</DigestValue>
      </Reference>
      <Reference URI="/xl/worksheets/sheet7.xml?ContentType=application/vnd.openxmlformats-officedocument.spreadsheetml.worksheet+xml">
        <DigestMethod Algorithm="http://www.w3.org/2001/04/xmlenc#sha256"/>
        <DigestValue>vOjVgQmxhxLSSUXG2d8WkU5+qcM3xwu6p5L2YeJyB9Q=</DigestValue>
      </Reference>
      <Reference URI="/xl/worksheets/sheet8.xml?ContentType=application/vnd.openxmlformats-officedocument.spreadsheetml.worksheet+xml">
        <DigestMethod Algorithm="http://www.w3.org/2001/04/xmlenc#sha256"/>
        <DigestValue>WBGygDtAlksQbPXL4WoxSnM/0ouGbgjNDd8004oKAwc=</DigestValue>
      </Reference>
      <Reference URI="/xl/worksheets/sheet9.xml?ContentType=application/vnd.openxmlformats-officedocument.spreadsheetml.worksheet+xml">
        <DigestMethod Algorithm="http://www.w3.org/2001/04/xmlenc#sha256"/>
        <DigestValue>6JXMNWsrNjFBqKQW4PfJf/V/Av+gYMZsDmR0M8L24vA=</DigestValue>
      </Reference>
    </Manifest>
    <SignatureProperties>
      <SignatureProperty Id="idSignatureTime" Target="#idPackageSignature">
        <mdssi:SignatureTime xmlns:mdssi="http://schemas.openxmlformats.org/package/2006/digital-signature">
          <mdssi:Format>YYYY-MM-DDThh:mm:ssTZD</mdssi:Format>
          <mdssi:Value>2023-02-27T08:06:37Z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2023-02-27T08:06:37Z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2023-02-24T12:10:46Z</dcterms:modified>
</cp:coreProperties>
</file>