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30960" windowHeight="16920" tabRatio="919" activeTab="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95" l="1"/>
  <c r="C8" i="95"/>
  <c r="C35" i="95"/>
  <c r="E8" i="92"/>
  <c r="K8" i="92" s="1"/>
  <c r="K16" i="93"/>
  <c r="J16" i="93"/>
  <c r="I16" i="93"/>
  <c r="H16" i="93"/>
  <c r="G16" i="93"/>
  <c r="F16" i="93"/>
  <c r="E16" i="93"/>
  <c r="D16" i="93"/>
  <c r="C16" i="93"/>
  <c r="C52" i="69"/>
  <c r="C42" i="69"/>
  <c r="C19" i="69"/>
  <c r="C16" i="69"/>
  <c r="C30" i="69" s="1"/>
  <c r="C8" i="73"/>
  <c r="H53" i="75"/>
  <c r="E53" i="75"/>
  <c r="H52" i="75"/>
  <c r="E52" i="75"/>
  <c r="H51" i="75"/>
  <c r="E51" i="75"/>
  <c r="H50" i="75"/>
  <c r="E50" i="75"/>
  <c r="H49" i="75"/>
  <c r="E49" i="75"/>
  <c r="H48" i="75"/>
  <c r="E48" i="75"/>
  <c r="E45" i="75" s="1"/>
  <c r="H47" i="75"/>
  <c r="E47" i="75"/>
  <c r="H46" i="75"/>
  <c r="E46" i="75"/>
  <c r="H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66" i="85"/>
  <c r="E66" i="85"/>
  <c r="H64" i="85"/>
  <c r="E64" i="85"/>
  <c r="H61" i="85"/>
  <c r="G61" i="85"/>
  <c r="F61" i="85"/>
  <c r="E61" i="85"/>
  <c r="D61" i="85"/>
  <c r="C61" i="85"/>
  <c r="H60" i="85"/>
  <c r="E60" i="85"/>
  <c r="H59" i="85"/>
  <c r="E59" i="85"/>
  <c r="H58" i="85"/>
  <c r="E58" i="85"/>
  <c r="H53" i="85"/>
  <c r="G53" i="85"/>
  <c r="F53" i="85"/>
  <c r="E53" i="85"/>
  <c r="D53" i="85"/>
  <c r="C53" i="85"/>
  <c r="H52" i="85"/>
  <c r="E52" i="85"/>
  <c r="H51" i="85"/>
  <c r="E51" i="85"/>
  <c r="H50" i="85"/>
  <c r="E50" i="85"/>
  <c r="H49" i="85"/>
  <c r="E49" i="85"/>
  <c r="H48" i="85"/>
  <c r="E48" i="85"/>
  <c r="H47" i="85"/>
  <c r="E47" i="85"/>
  <c r="G45" i="85"/>
  <c r="G54" i="85" s="1"/>
  <c r="D45" i="85"/>
  <c r="D54" i="85" s="1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G34" i="85"/>
  <c r="F34" i="85"/>
  <c r="F45" i="85" s="1"/>
  <c r="D34" i="85"/>
  <c r="C34" i="85"/>
  <c r="C45" i="85" s="1"/>
  <c r="H30" i="85"/>
  <c r="G30" i="85"/>
  <c r="F30" i="85"/>
  <c r="E30" i="85"/>
  <c r="D30" i="85"/>
  <c r="C30" i="85"/>
  <c r="H29" i="85"/>
  <c r="E29" i="85"/>
  <c r="H28" i="85"/>
  <c r="E28" i="85"/>
  <c r="H27" i="85"/>
  <c r="E27" i="85"/>
  <c r="H26" i="85"/>
  <c r="E26" i="85"/>
  <c r="H25" i="85"/>
  <c r="E25" i="85"/>
  <c r="H24" i="85"/>
  <c r="E24" i="85"/>
  <c r="G22" i="85"/>
  <c r="G31" i="85" s="1"/>
  <c r="G56" i="85" s="1"/>
  <c r="G63" i="85" s="1"/>
  <c r="G65" i="85" s="1"/>
  <c r="G67" i="85" s="1"/>
  <c r="D22" i="85"/>
  <c r="D31" i="85" s="1"/>
  <c r="D56" i="85" s="1"/>
  <c r="D63" i="85" s="1"/>
  <c r="D65" i="85" s="1"/>
  <c r="D67" i="85" s="1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H9" i="85"/>
  <c r="G9" i="85"/>
  <c r="F9" i="85"/>
  <c r="F22" i="85" s="1"/>
  <c r="E9" i="85"/>
  <c r="D9" i="85"/>
  <c r="C9" i="85"/>
  <c r="C22" i="85" s="1"/>
  <c r="H8" i="85"/>
  <c r="E8" i="85"/>
  <c r="F40" i="83"/>
  <c r="H40" i="83" s="1"/>
  <c r="C40" i="83"/>
  <c r="E40" i="83" s="1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H31" i="83" s="1"/>
  <c r="F31" i="83"/>
  <c r="F41" i="83" s="1"/>
  <c r="D31" i="83"/>
  <c r="E3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14" i="83"/>
  <c r="H14" i="83" s="1"/>
  <c r="F14" i="83"/>
  <c r="F20" i="83" s="1"/>
  <c r="D14" i="83"/>
  <c r="E14" i="83" s="1"/>
  <c r="C14" i="83"/>
  <c r="C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E22" i="85" l="1"/>
  <c r="C31" i="85"/>
  <c r="F31" i="85"/>
  <c r="H22" i="85"/>
  <c r="E45" i="85"/>
  <c r="C54" i="85"/>
  <c r="E54" i="85" s="1"/>
  <c r="F54" i="85"/>
  <c r="H54" i="85" s="1"/>
  <c r="H45" i="85"/>
  <c r="E34" i="85"/>
  <c r="H34" i="85"/>
  <c r="G20" i="83"/>
  <c r="H20" i="83" s="1"/>
  <c r="G41" i="83"/>
  <c r="H41" i="83" s="1"/>
  <c r="D20" i="83"/>
  <c r="E20" i="83" s="1"/>
  <c r="D41" i="83"/>
  <c r="E41" i="83" s="1"/>
  <c r="C36" i="95"/>
  <c r="E31" i="85" l="1"/>
  <c r="C56" i="85"/>
  <c r="F56" i="85"/>
  <c r="H31" i="85"/>
  <c r="C63" i="85" l="1"/>
  <c r="E56" i="85"/>
  <c r="F63" i="85"/>
  <c r="H56" i="85"/>
  <c r="D6" i="86"/>
  <c r="C6" i="86"/>
  <c r="H7" i="75"/>
  <c r="E7" i="75"/>
  <c r="E63" i="85" l="1"/>
  <c r="C65" i="85"/>
  <c r="F65" i="85"/>
  <c r="H63" i="85"/>
  <c r="E65" i="85" l="1"/>
  <c r="C67" i="85"/>
  <c r="E67" i="85" s="1"/>
  <c r="F67" i="85"/>
  <c r="H67" i="85" s="1"/>
  <c r="H65" i="85"/>
  <c r="C38" i="95"/>
  <c r="K23" i="93"/>
  <c r="J23" i="93"/>
  <c r="I23" i="93"/>
  <c r="H23" i="93"/>
  <c r="G23" i="93"/>
  <c r="F23" i="93"/>
  <c r="K21" i="93"/>
  <c r="K24" i="93" s="1"/>
  <c r="J21" i="93"/>
  <c r="J24" i="93" s="1"/>
  <c r="I21" i="93"/>
  <c r="I24" i="93" s="1"/>
  <c r="H21" i="93"/>
  <c r="H24" i="93" s="1"/>
  <c r="G21" i="93"/>
  <c r="G24" i="93" s="1"/>
  <c r="F21" i="93"/>
  <c r="F24" i="93" s="1"/>
  <c r="E21" i="93"/>
  <c r="D21" i="93"/>
  <c r="C21" i="93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D13" i="86"/>
  <c r="C13" i="86"/>
  <c r="G25" i="93" l="1"/>
  <c r="J25" i="93"/>
  <c r="F25" i="93"/>
  <c r="H25" i="93"/>
  <c r="I25" i="93"/>
  <c r="K25" i="93"/>
  <c r="B2" i="85"/>
  <c r="B2" i="75"/>
  <c r="B2" i="86"/>
  <c r="B2" i="52"/>
  <c r="B2" i="88"/>
  <c r="B2" i="73"/>
  <c r="B2" i="89"/>
  <c r="B2" i="94"/>
  <c r="B2" i="69"/>
  <c r="B2" i="90"/>
  <c r="B2" i="64"/>
  <c r="B2" i="91"/>
  <c r="B2" i="93"/>
  <c r="B2" i="92"/>
  <c r="B2" i="95"/>
  <c r="B2" i="83"/>
  <c r="B17" i="84" l="1"/>
  <c r="B16" i="84"/>
  <c r="B15" i="8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D19" i="94"/>
  <c r="D8" i="94"/>
  <c r="D9" i="94"/>
  <c r="D11" i="94"/>
  <c r="D12" i="94"/>
  <c r="D13" i="94"/>
  <c r="D15" i="94"/>
  <c r="D16" i="94"/>
  <c r="D17" i="94"/>
  <c r="D20" i="94"/>
  <c r="D21" i="94"/>
  <c r="D7" i="94"/>
  <c r="N20" i="92" l="1"/>
  <c r="N19" i="92"/>
  <c r="E19" i="92"/>
  <c r="N18" i="92"/>
  <c r="E18" i="92"/>
  <c r="N17" i="92"/>
  <c r="E17" i="92"/>
  <c r="N16" i="92"/>
  <c r="E16" i="92"/>
  <c r="N15" i="92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M7" i="92"/>
  <c r="M21" i="92" s="1"/>
  <c r="L7" i="92"/>
  <c r="L21" i="92" s="1"/>
  <c r="K7" i="92"/>
  <c r="J7" i="92"/>
  <c r="J21" i="92" s="1"/>
  <c r="I7" i="92"/>
  <c r="H7" i="92"/>
  <c r="H21" i="92" s="1"/>
  <c r="G7" i="92"/>
  <c r="G21" i="92" s="1"/>
  <c r="F7" i="92"/>
  <c r="F21" i="92" s="1"/>
  <c r="C7" i="92"/>
  <c r="E7" i="92" l="1"/>
  <c r="N7" i="92"/>
  <c r="C21" i="92"/>
  <c r="E21" i="92"/>
  <c r="I21" i="92"/>
  <c r="K21" i="92"/>
  <c r="N14" i="92"/>
  <c r="N21" i="92" s="1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2" i="91" l="1"/>
  <c r="K22" i="90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D22" i="90" l="1"/>
  <c r="E22" i="90"/>
  <c r="F22" i="90"/>
  <c r="G22" i="90"/>
  <c r="H22" i="90"/>
  <c r="I22" i="90"/>
  <c r="J22" i="90"/>
  <c r="C13" i="73" l="1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<sst xmlns="http://schemas.openxmlformats.org/spreadsheetml/2006/main" count="746" uniqueCount="523">
  <si>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</si>
  <si>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</si>
  <si>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</si>
  <si>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</si>
  <si>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</si>
  <si>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</si>
  <si>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</si>
  <si>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</si>
  <si>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</si>
  <si>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</si>
  <si>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</si>
  <si>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</si>
  <si>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</si>
  <si>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</si>
  <si>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</si>
  <si>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</si>
  <si>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</si>
  <si>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</si>
  <si>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</si>
  <si>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</si>
  <si>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</si>
  <si>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</si>
  <si>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</si>
  <si>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</si>
  <si>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</si>
  <si>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</si>
  <si>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</si>
  <si>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</si>
  <si>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</si>
  <si>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</si>
  <si>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</si>
  <si>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</si>
  <si>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</si>
  <si>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</si>
  <si>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</si>
  <si>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</si>
  <si>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</si>
  <si>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</si>
  <si>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</si>
  <si>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</si>
  <si>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</si>
  <si>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</si>
  <si>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</si>
  <si>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</si>
  <si>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</si>
  <si>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</si>
  <si>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</si>
  <si>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</si>
  <si>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</si>
  <si>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</si>
  <si>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</si>
  <si>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</si>
  <si>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</si>
  <si>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</si>
  <si>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</si>
  <si>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</si>
  <si>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</si>
  <si>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</si>
  <si>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</si>
  <si>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</si>
  <si>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</si>
  <si>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</si>
  <si>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</si>
  <si>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</si>
  <si>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</si>
  <si>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</si>
  <si>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</si>
  <si>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</si>
  <si>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</si>
  <si>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</si>
  <si>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</si>
  <si>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</si>
  <si>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</si>
  <si>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</si>
  <si>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</si>
  <si>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</si>
  <si>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</si>
  <si>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</si>
  <si>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</si>
  <si>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</si>
  <si>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</si>
  <si>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</si>
  <si>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</si>
  <si>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</si>
  <si>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</si>
  <si>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</si>
  <si>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</si>
  <si>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</si>
  <si>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</si>
  <si>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</si>
  <si>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</si>
  <si>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</si>
  <si>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</si>
  <si>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</si>
  <si>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</si>
  <si>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</si>
  <si>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</si>
  <si>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</si>
  <si>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</si>
  <si>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</si>
  <si>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</si>
  <si>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</si>
  <si>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</si>
  <si>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</si>
  <si>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</si>
  <si>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</si>
  <si>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</si>
  <si>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</si>
  <si>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</si>
  <si>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</si>
  <si>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</si>
  <si>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</si>
  <si>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</si>
  <si>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</si>
  <si>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</si>
  <si>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</si>
  <si>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</si>
  <si>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</si>
  <si>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</si>
  <si>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</si>
  <si>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</si>
  <si>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</si>
  <si>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</si>
  <si>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</si>
  <si>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</si>
  <si>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</si>
  <si>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</si>
  <si>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</si>
  <si>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</si>
  <si>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</si>
  <si>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</si>
  <si>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</si>
  <si>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</si>
  <si>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</si>
  <si>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</si>
  <si>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</si>
  <si>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</si>
  <si>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</si>
  <si>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</si>
  <si>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</si>
  <si>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</si>
  <si>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</si>
  <si>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</si>
  <si>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</si>
  <si>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</si>
  <si>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</si>
  <si>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</si>
  <si>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</si>
  <si>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</si>
  <si>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</si>
  <si>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</si>
  <si>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</si>
  <si>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</si>
  <si>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</si>
  <si>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</si>
  <si>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</si>
  <si>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</si>
  <si>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</si>
  <si>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</si>
  <si>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</si>
  <si>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</si>
  <si>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</si>
  <si>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</si>
  <si>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</si>
  <si>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</si>
  <si>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</si>
  <si>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</si>
  <si>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</si>
  <si>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</si>
  <si>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</si>
  <si>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</si>
  <si>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</si>
  <si>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</si>
  <si>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</si>
  <si>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</si>
  <si>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</si>
  <si>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</si>
  <si>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</si>
  <si>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</si>
  <si>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</si>
  <si>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</si>
  <si>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</si>
  <si>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</si>
  <si>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</si>
  <si>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</si>
  <si>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</si>
  <si>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</si>
  <si>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</si>
  <si>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</si>
  <si>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</si>
  <si>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</si>
  <si>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</si>
  <si>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</si>
  <si>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</si>
  <si>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</si>
  <si>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</si>
  <si>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</si>
  <si>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</si>
  <si>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</si>
  <si>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</si>
  <si>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</si>
  <si>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</si>
  <si>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</si>
  <si>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</si>
  <si>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</si>
  <si>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</si>
  <si>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</si>
  <si>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</si>
  <si>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</si>
  <si>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</si>
  <si>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</si>
  <si>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</si>
  <si>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</si>
  <si>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</si>
  <si>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</si>
  <si>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</si>
  <si>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</si>
  <si>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</si>
  <si>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</si>
  <si>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</si>
  <si>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</si>
  <si>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</si>
  <si>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</si>
  <si>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</si>
  <si>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</si>
  <si>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</si>
  <si>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</si>
  <si>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</si>
  <si>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</si>
  <si>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</si>
  <si>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</si>
  <si>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</si>
  <si>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</si>
  <si>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</si>
  <si>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</si>
  <si>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</si>
  <si>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</si>
  <si>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</si>
  <si>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</si>
  <si>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</si>
  <si>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</si>
  <si>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</si>
  <si>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</si>
  <si>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</si>
  <si>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</si>
  <si>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</si>
  <si>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</si>
  <si>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</si>
  <si>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</si>
  <si>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</si>
  <si>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</si>
  <si>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</si>
  <si>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</si>
  <si>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</si>
  <si>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</si>
  <si>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</si>
  <si>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</si>
  <si>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</si>
  <si>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</si>
  <si>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</si>
  <si>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</si>
  <si>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</si>
  <si>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</si>
  <si>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</si>
  <si>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</si>
  <si>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</si>
  <si>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</si>
  <si>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</si>
  <si>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</si>
  <si>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</si>
  <si>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</si>
  <si>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</si>
  <si>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</si>
  <si>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</si>
  <si>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</si>
  <si>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</si>
  <si>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</si>
  <si>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</si>
  <si>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</si>
  <si>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</si>
  <si>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</si>
  <si>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</si>
  <si>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</si>
  <si>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</si>
  <si>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</si>
  <si>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</si>
  <si>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</si>
  <si>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</si>
  <si>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</si>
  <si>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</si>
  <si>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</si>
  <si>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</si>
  <si>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</si>
  <si>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</si>
  <si>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</si>
  <si>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</si>
  <si>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</si>
  <si>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</si>
  <si>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</si>
  <si>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</si>
  <si>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</si>
  <si>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</si>
  <si>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</si>
  <si>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</si>
  <si>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</si>
  <si>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</si>
  <si>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</si>
  <si>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</si>
  <si>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</si>
  <si>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</si>
  <si>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</si>
  <si>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</si>
  <si>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</si>
  <si>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</si>
  <si>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</si>
  <si>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</si>
  <si>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</si>
  <si>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</si>
  <si>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</si>
  <si>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</si>
  <si>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</si>
  <si>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</si>
  <si>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</si>
  <si>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</si>
  <si>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</si>
  <si>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</si>
  <si>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</si>
  <si>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</si>
  <si>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</si>
  <si>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</si>
  <si>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</si>
  <si>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</si>
  <si>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</si>
  <si>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</si>
  <si>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</si>
  <si>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</si>
  <si>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</si>
  <si>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</si>
  <si>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</si>
  <si>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</si>
  <si>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</si>
  <si>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</si>
  <si>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</si>
  <si>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</si>
  <si>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</si>
  <si>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</si>
  <si>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</si>
  <si>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</si>
  <si>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</si>
  <si>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</si>
  <si>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</si>
  <si>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</si>
  <si>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</si>
  <si>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</si>
  <si>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</si>
  <si>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</si>
  <si>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</si>
  <si>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</si>
  <si>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</si>
  <si>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</si>
  <si>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</si>
  <si>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</si>
  <si>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</si>
  <si>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</si>
  <si>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</si>
  <si>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</si>
  <si>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</si>
  <si>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</si>
  <si>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</si>
  <si>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</si>
  <si>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</si>
  <si>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</si>
  <si>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</si>
  <si>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</si>
  <si>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</si>
  <si>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</si>
  <si>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</si>
  <si>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</si>
  <si>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</si>
  <si>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</si>
  <si>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</si>
  <si>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</si>
  <si>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</si>
  <si>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</si>
  <si>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</si>
  <si>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</si>
  <si>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</si>
  <si>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</si>
  <si>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</si>
  <si>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</si>
  <si>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</si>
  <si>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</si>
  <si>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</si>
  <si>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</si>
  <si>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</si>
  <si>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</si>
  <si>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</si>
  <si>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</si>
  <si>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</si>
  <si>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</si>
  <si>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</si>
  <si>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</si>
  <si>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</si>
  <si>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</si>
  <si>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</si>
  <si>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</si>
  <si>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</si>
  <si>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</si>
  <si>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</si>
  <si>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</si>
  <si>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</si>
  <si>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</si>
  <si>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</si>
  <si>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</si>
  <si>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</si>
  <si>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</si>
  <si>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</si>
  <si>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</si>
  <si>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</si>
  <si>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</si>
  <si>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</si>
  <si>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</si>
  <si>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</si>
  <si>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</si>
  <si>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</si>
  <si>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</si>
  <si>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</si>
  <si>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</si>
  <si>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</si>
  <si>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</si>
  <si>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</si>
  <si>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</si>
  <si>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</si>
  <si>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</si>
  <si>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</si>
  <si>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</si>
  <si>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</si>
  <si>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</si>
  <si>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</si>
  <si>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</si>
  <si>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</si>
  <si>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</si>
  <si>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</si>
  <si>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</si>
  <si>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</si>
  <si>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</si>
  <si>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</si>
  <si>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</si>
  <si>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</si>
  <si>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</si>
  <si>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</si>
  <si>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</si>
  <si>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</si>
  <si>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</si>
  <si>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</si>
  <si>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</si>
  <si>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</si>
  <si>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</si>
  <si>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</si>
  <si>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</si>
  <si>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</si>
  <si>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</si>
  <si>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</si>
  <si>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</si>
  <si>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</si>
  <si>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</si>
  <si>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</si>
  <si>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</si>
  <si>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</si>
  <si>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</si>
  <si>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</si>
  <si>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</si>
  <si>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</si>
  <si>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</si>
  <si>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</si>
  <si>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</si>
  <si>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</si>
  <si>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</si>
  <si>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</si>
  <si>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</si>
  <si>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</si>
  <si>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</si>
  <si>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</si>
  <si>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</si>
  <si>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</si>
  <si>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</si>
  <si>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JSC CARTU BANK</t>
  </si>
  <si>
    <t>1Q 2019</t>
  </si>
  <si>
    <t>4Q 2018</t>
  </si>
  <si>
    <t>X</t>
  </si>
  <si>
    <t xml:space="preserve">  </t>
  </si>
  <si>
    <t>Nikoloz Chkhetiani</t>
  </si>
  <si>
    <t>Nato Khaindrava</t>
  </si>
  <si>
    <t>www.cartubank.ge</t>
  </si>
  <si>
    <t>Besik Demetrashvili</t>
  </si>
  <si>
    <t>Temur Kobakhidze</t>
  </si>
  <si>
    <t>Givi Lebanidze</t>
  </si>
  <si>
    <t>David Galuashvili</t>
  </si>
  <si>
    <t xml:space="preserve">Zurab Gogua </t>
  </si>
  <si>
    <t>Beka Kvaratskhelia</t>
  </si>
  <si>
    <t>6.2.1</t>
  </si>
  <si>
    <t>Of which common reserves</t>
  </si>
  <si>
    <t>Table 9 (Capital), N39</t>
  </si>
  <si>
    <t xml:space="preserve"> Significant Investments Reserves</t>
  </si>
  <si>
    <t>Investments Reserves</t>
  </si>
  <si>
    <t xml:space="preserve"> Significant Reserves</t>
  </si>
  <si>
    <t>Net Other Assets</t>
  </si>
  <si>
    <t>Of which offblance liabilities reserves</t>
  </si>
  <si>
    <t>Table 9 (Capital), N37</t>
  </si>
  <si>
    <t>Table 9 (Capital), N2</t>
  </si>
  <si>
    <t>Of which Regulatory Reserves</t>
  </si>
  <si>
    <t>Table 9 (Capital), N4</t>
  </si>
  <si>
    <t>Of which Special Funds</t>
  </si>
  <si>
    <t>Table 9 (Capital), N6</t>
  </si>
  <si>
    <t xml:space="preserve">Jsc "Cartu Group" </t>
  </si>
  <si>
    <t xml:space="preserve">Uta Ivanishvili </t>
  </si>
  <si>
    <t>2Q 2019</t>
  </si>
  <si>
    <t>Net Investment Securities</t>
  </si>
  <si>
    <t>3Q 2019</t>
  </si>
  <si>
    <t>Zaza Verdzeuli</t>
  </si>
  <si>
    <t>Tea Jokhadze</t>
  </si>
  <si>
    <t>4Q 2019</t>
  </si>
  <si>
    <t>კოეფიციენტი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</si>
</sst>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Sylfaen"/>
      <family val="1"/>
    </font>
    <font>
      <sz val="10"/>
      <color rgb="FFFF0000"/>
      <name val="Sylfaen"/>
      <family val="1"/>
    </font>
    <font>
      <i/>
      <sz val="10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1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vertical="center"/>
    </xf>
    <xf numFmtId="169" fontId="9" fillId="37" borderId="27" xfId="20" applyBorder="1"/>
    <xf numFmtId="169" fontId="9" fillId="37" borderId="94" xfId="20" applyBorder="1"/>
    <xf numFmtId="169" fontId="9" fillId="37" borderId="28" xfId="20" applyBorder="1"/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0" fontId="84" fillId="0" borderId="87" xfId="0" applyFont="1" applyFill="1" applyBorder="1" applyAlignment="1">
      <alignment horizontal="left" indent="1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4" fillId="36" borderId="87" xfId="0" applyNumberFormat="1" applyFont="1" applyFill="1" applyBorder="1" applyAlignment="1">
      <alignment vertical="center" wrapText="1"/>
    </xf>
    <xf numFmtId="3" fontId="104" fillId="36" borderId="88" xfId="0" applyNumberFormat="1" applyFont="1" applyFill="1" applyBorder="1" applyAlignment="1">
      <alignment vertical="center" wrapText="1"/>
    </xf>
    <xf numFmtId="3" fontId="104" fillId="0" borderId="87" xfId="0" applyNumberFormat="1" applyFont="1" applyBorder="1" applyAlignment="1">
      <alignment vertical="center" wrapText="1"/>
    </xf>
    <xf numFmtId="3" fontId="104" fillId="0" borderId="88" xfId="0" applyNumberFormat="1" applyFont="1" applyBorder="1" applyAlignment="1">
      <alignment vertical="center" wrapText="1"/>
    </xf>
    <xf numFmtId="3" fontId="104" fillId="0" borderId="87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3" fontId="104" fillId="36" borderId="26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5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106" fillId="70" borderId="102" xfId="20964" applyFont="1" applyFill="1" applyBorder="1" applyAlignment="1">
      <alignment horizontal="center" vertical="center"/>
    </xf>
    <xf numFmtId="0" fontId="106" fillId="70" borderId="103" xfId="20964" applyFont="1" applyFill="1" applyBorder="1" applyAlignment="1">
      <alignment horizontal="left" vertical="center" wrapText="1"/>
    </xf>
    <xf numFmtId="164" fontId="106" fillId="0" borderId="104" xfId="7" applyNumberFormat="1" applyFont="1" applyFill="1" applyBorder="1" applyAlignment="1" applyProtection="1">
      <alignment horizontal="right" vertical="center"/>
      <protection locked="0"/>
    </xf>
    <xf numFmtId="0" fontId="105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top" wrapText="1"/>
    </xf>
    <xf numFmtId="164" fontId="45" fillId="77" borderId="103" xfId="7" applyNumberFormat="1" applyFont="1" applyFill="1" applyBorder="1" applyAlignment="1">
      <alignment horizontal="right" vertical="center"/>
    </xf>
    <xf numFmtId="0" fontId="107" fillId="70" borderId="102" xfId="20964" applyFont="1" applyFill="1" applyBorder="1" applyAlignment="1">
      <alignment horizontal="center" vertical="center"/>
    </xf>
    <xf numFmtId="0" fontId="106" fillId="70" borderId="106" xfId="20964" applyFont="1" applyFill="1" applyBorder="1" applyAlignment="1">
      <alignment vertical="center" wrapText="1"/>
    </xf>
    <xf numFmtId="0" fontId="106" fillId="70" borderId="103" xfId="20964" applyFont="1" applyFill="1" applyBorder="1" applyAlignment="1">
      <alignment horizontal="left" vertical="center"/>
    </xf>
    <xf numFmtId="0" fontId="107" fillId="3" borderId="102" xfId="20964" applyFont="1" applyFill="1" applyBorder="1" applyAlignment="1">
      <alignment horizontal="center" vertical="center"/>
    </xf>
    <xf numFmtId="0" fontId="106" fillId="3" borderId="103" xfId="20964" applyFont="1" applyFill="1" applyBorder="1" applyAlignment="1">
      <alignment horizontal="left" vertical="center"/>
    </xf>
    <xf numFmtId="0" fontId="107" fillId="0" borderId="102" xfId="20964" applyFont="1" applyFill="1" applyBorder="1" applyAlignment="1">
      <alignment horizontal="center" vertical="center"/>
    </xf>
    <xf numFmtId="0" fontId="106" fillId="0" borderId="103" xfId="20964" applyFont="1" applyFill="1" applyBorder="1" applyAlignment="1">
      <alignment horizontal="left" vertical="center"/>
    </xf>
    <xf numFmtId="0" fontId="108" fillId="78" borderId="104" xfId="20964" applyFont="1" applyFill="1" applyBorder="1" applyAlignment="1">
      <alignment horizontal="center" vertical="center"/>
    </xf>
    <xf numFmtId="0" fontId="105" fillId="78" borderId="106" xfId="20964" applyFont="1" applyFill="1" applyBorder="1" applyAlignment="1">
      <alignment vertical="center"/>
    </xf>
    <xf numFmtId="164" fontId="106" fillId="78" borderId="104" xfId="7" applyNumberFormat="1" applyFont="1" applyFill="1" applyBorder="1" applyAlignment="1" applyProtection="1">
      <alignment horizontal="right" vertical="center"/>
      <protection locked="0"/>
    </xf>
    <xf numFmtId="0" fontId="105" fillId="77" borderId="105" xfId="20964" applyFont="1" applyFill="1" applyBorder="1" applyAlignment="1">
      <alignment vertical="center"/>
    </xf>
    <xf numFmtId="0" fontId="105" fillId="77" borderId="106" xfId="20964" applyFont="1" applyFill="1" applyBorder="1" applyAlignment="1">
      <alignment vertical="center"/>
    </xf>
    <xf numFmtId="164" fontId="105" fillId="77" borderId="103" xfId="7" applyNumberFormat="1" applyFont="1" applyFill="1" applyBorder="1" applyAlignment="1">
      <alignment horizontal="right" vertical="center"/>
    </xf>
    <xf numFmtId="0" fontId="110" fillId="3" borderId="102" xfId="20964" applyFont="1" applyFill="1" applyBorder="1" applyAlignment="1">
      <alignment horizontal="center" vertical="center"/>
    </xf>
    <xf numFmtId="0" fontId="111" fillId="78" borderId="104" xfId="20964" applyFont="1" applyFill="1" applyBorder="1" applyAlignment="1">
      <alignment horizontal="center" vertical="center"/>
    </xf>
    <xf numFmtId="0" fontId="45" fillId="78" borderId="106" xfId="20964" applyFont="1" applyFill="1" applyBorder="1" applyAlignment="1">
      <alignment vertical="center"/>
    </xf>
    <xf numFmtId="0" fontId="110" fillId="70" borderId="102" xfId="20964" applyFont="1" applyFill="1" applyBorder="1" applyAlignment="1">
      <alignment horizontal="center" vertical="center"/>
    </xf>
    <xf numFmtId="164" fontId="106" fillId="3" borderId="104" xfId="7" applyNumberFormat="1" applyFont="1" applyFill="1" applyBorder="1" applyAlignment="1" applyProtection="1">
      <alignment horizontal="right" vertical="center"/>
      <protection locked="0"/>
    </xf>
    <xf numFmtId="0" fontId="111" fillId="3" borderId="104" xfId="20964" applyFont="1" applyFill="1" applyBorder="1" applyAlignment="1">
      <alignment horizontal="center" vertical="center"/>
    </xf>
    <xf numFmtId="0" fontId="45" fillId="3" borderId="106" xfId="20964" applyFont="1" applyFill="1" applyBorder="1" applyAlignment="1">
      <alignment vertical="center"/>
    </xf>
    <xf numFmtId="0" fontId="107" fillId="70" borderId="104" xfId="20964" applyFont="1" applyFill="1" applyBorder="1" applyAlignment="1">
      <alignment horizontal="center" vertical="center"/>
    </xf>
    <xf numFmtId="0" fontId="19" fillId="70" borderId="104" xfId="20964" applyFont="1" applyFill="1" applyBorder="1" applyAlignment="1">
      <alignment horizontal="center" vertical="center"/>
    </xf>
    <xf numFmtId="0" fontId="100" fillId="0" borderId="104" xfId="0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center" vertical="center" wrapText="1"/>
    </xf>
    <xf numFmtId="0" fontId="4" fillId="36" borderId="104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3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4" xfId="0" applyFont="1" applyBorder="1"/>
    <xf numFmtId="0" fontId="6" fillId="0" borderId="104" xfId="17" applyFill="1" applyBorder="1" applyAlignment="1" applyProtection="1">
      <alignment horizontal="left" vertical="center"/>
    </xf>
    <xf numFmtId="0" fontId="6" fillId="0" borderId="104" xfId="17" applyBorder="1" applyAlignment="1" applyProtection="1"/>
    <xf numFmtId="0" fontId="84" fillId="0" borderId="104" xfId="0" applyFont="1" applyFill="1" applyBorder="1"/>
    <xf numFmtId="0" fontId="6" fillId="0" borderId="104" xfId="17" applyFill="1" applyBorder="1" applyAlignment="1" applyProtection="1">
      <alignment horizontal="left" vertical="center" wrapText="1"/>
    </xf>
    <xf numFmtId="0" fontId="6" fillId="0" borderId="104" xfId="17" applyFill="1" applyBorder="1" applyAlignment="1" applyProtection="1"/>
    <xf numFmtId="14" fontId="2" fillId="0" borderId="0" xfId="0" applyNumberFormat="1" applyFont="1" applyAlignment="1">
      <alignment horizontal="left"/>
    </xf>
    <xf numFmtId="0" fontId="96" fillId="0" borderId="7" xfId="0" applyFont="1" applyFill="1" applyBorder="1" applyAlignment="1">
      <alignment horizontal="center" vertical="center" wrapText="1"/>
    </xf>
    <xf numFmtId="193" fontId="96" fillId="0" borderId="104" xfId="0" applyNumberFormat="1" applyFont="1" applyFill="1" applyBorder="1" applyAlignment="1" applyProtection="1">
      <alignment vertical="center" wrapText="1"/>
      <protection locked="0"/>
    </xf>
    <xf numFmtId="193" fontId="94" fillId="2" borderId="104" xfId="0" applyNumberFormat="1" applyFont="1" applyFill="1" applyBorder="1" applyAlignment="1" applyProtection="1">
      <alignment vertical="center"/>
      <protection locked="0"/>
    </xf>
    <xf numFmtId="193" fontId="94" fillId="2" borderId="88" xfId="0" applyNumberFormat="1" applyFont="1" applyFill="1" applyBorder="1" applyAlignment="1" applyProtection="1">
      <alignment vertical="center"/>
      <protection locked="0"/>
    </xf>
    <xf numFmtId="0" fontId="96" fillId="0" borderId="70" xfId="0" applyFont="1" applyFill="1" applyBorder="1" applyAlignment="1">
      <alignment horizontal="center" vertical="center" wrapText="1"/>
    </xf>
    <xf numFmtId="169" fontId="9" fillId="37" borderId="0" xfId="20" applyFont="1" applyBorder="1"/>
    <xf numFmtId="169" fontId="9" fillId="37" borderId="101" xfId="20" applyFont="1" applyBorder="1"/>
    <xf numFmtId="193" fontId="96" fillId="0" borderId="88" xfId="0" applyNumberFormat="1" applyFont="1" applyFill="1" applyBorder="1" applyAlignment="1" applyProtection="1">
      <alignment vertical="center" wrapText="1"/>
      <protection locked="0"/>
    </xf>
    <xf numFmtId="193" fontId="96" fillId="0" borderId="104" xfId="0" applyNumberFormat="1" applyFont="1" applyFill="1" applyBorder="1" applyAlignment="1" applyProtection="1">
      <alignment horizontal="center" vertical="center" wrapText="1"/>
      <protection locked="0"/>
    </xf>
    <xf numFmtId="10" fontId="96" fillId="0" borderId="104" xfId="20962" applyNumberFormat="1" applyFont="1" applyBorder="1" applyAlignment="1" applyProtection="1">
      <alignment vertical="center" wrapText="1"/>
      <protection locked="0"/>
    </xf>
    <xf numFmtId="10" fontId="94" fillId="2" borderId="88" xfId="20962" applyNumberFormat="1" applyFont="1" applyFill="1" applyBorder="1" applyAlignment="1" applyProtection="1">
      <alignment vertical="center"/>
      <protection locked="0"/>
    </xf>
    <xf numFmtId="9" fontId="94" fillId="2" borderId="25" xfId="20962" applyNumberFormat="1" applyFont="1" applyFill="1" applyBorder="1" applyAlignment="1" applyProtection="1">
      <alignment vertical="center"/>
      <protection locked="0"/>
    </xf>
    <xf numFmtId="9" fontId="94" fillId="2" borderId="25" xfId="20962" applyFont="1" applyFill="1" applyBorder="1" applyAlignment="1" applyProtection="1">
      <alignment vertical="center"/>
      <protection locked="0"/>
    </xf>
    <xf numFmtId="9" fontId="94" fillId="2" borderId="26" xfId="20962" applyFont="1" applyFill="1" applyBorder="1" applyAlignment="1" applyProtection="1">
      <alignment vertical="center"/>
      <protection locked="0"/>
    </xf>
    <xf numFmtId="0" fontId="85" fillId="0" borderId="104" xfId="0" applyFont="1" applyBorder="1"/>
    <xf numFmtId="14" fontId="8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94" fillId="0" borderId="0" xfId="11" applyNumberFormat="1" applyFont="1" applyFill="1" applyBorder="1" applyAlignment="1" applyProtection="1">
      <alignment horizontal="left"/>
    </xf>
    <xf numFmtId="14" fontId="85" fillId="0" borderId="0" xfId="0" applyNumberFormat="1" applyFont="1" applyAlignment="1">
      <alignment horizontal="left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0" fontId="2" fillId="0" borderId="105" xfId="0" applyFont="1" applyBorder="1" applyAlignment="1">
      <alignment wrapText="1"/>
    </xf>
    <xf numFmtId="0" fontId="84" fillId="0" borderId="91" xfId="0" applyFont="1" applyBorder="1" applyAlignment="1"/>
    <xf numFmtId="0" fontId="2" fillId="0" borderId="91" xfId="0" applyFont="1" applyBorder="1" applyAlignment="1"/>
    <xf numFmtId="193" fontId="84" fillId="36" borderId="20" xfId="0" applyNumberFormat="1" applyFont="1" applyFill="1" applyBorder="1" applyAlignment="1">
      <alignment vertical="center"/>
    </xf>
    <xf numFmtId="193" fontId="84" fillId="36" borderId="26" xfId="0" applyNumberFormat="1" applyFont="1" applyFill="1" applyBorder="1" applyAlignment="1">
      <alignment vertical="center" wrapText="1"/>
    </xf>
    <xf numFmtId="164" fontId="3" fillId="0" borderId="88" xfId="7" applyNumberFormat="1" applyFont="1" applyFill="1" applyBorder="1" applyAlignment="1">
      <alignment horizontal="right" vertical="center" wrapText="1"/>
    </xf>
    <xf numFmtId="164" fontId="4" fillId="36" borderId="88" xfId="7" applyNumberFormat="1" applyFont="1" applyFill="1" applyBorder="1" applyAlignment="1">
      <alignment horizontal="left" vertical="center" wrapText="1"/>
    </xf>
    <xf numFmtId="164" fontId="4" fillId="36" borderId="88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10" fontId="96" fillId="0" borderId="104" xfId="20962" applyNumberFormat="1" applyFont="1" applyFill="1" applyBorder="1" applyAlignment="1">
      <alignment horizontal="center" vertical="center" wrapText="1"/>
    </xf>
    <xf numFmtId="10" fontId="3" fillId="0" borderId="104" xfId="20962" applyNumberFormat="1" applyFont="1" applyFill="1" applyBorder="1" applyAlignment="1">
      <alignment horizontal="center" vertical="center" wrapText="1"/>
    </xf>
    <xf numFmtId="10" fontId="100" fillId="0" borderId="104" xfId="20962" applyNumberFormat="1" applyFont="1" applyFill="1" applyBorder="1" applyAlignment="1">
      <alignment horizontal="center" vertical="center" wrapText="1"/>
    </xf>
    <xf numFmtId="10" fontId="4" fillId="36" borderId="104" xfId="20962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center" vertical="center"/>
    </xf>
    <xf numFmtId="193" fontId="112" fillId="36" borderId="13" xfId="0" applyNumberFormat="1" applyFont="1" applyFill="1" applyBorder="1" applyAlignment="1">
      <alignment vertical="center"/>
    </xf>
    <xf numFmtId="193" fontId="112" fillId="0" borderId="13" xfId="0" applyNumberFormat="1" applyFont="1" applyBorder="1" applyAlignment="1">
      <alignment vertical="center"/>
    </xf>
    <xf numFmtId="193" fontId="112" fillId="0" borderId="17" xfId="0" applyNumberFormat="1" applyFont="1" applyBorder="1" applyAlignment="1">
      <alignment vertical="center"/>
    </xf>
    <xf numFmtId="193" fontId="113" fillId="0" borderId="13" xfId="0" applyNumberFormat="1" applyFont="1" applyBorder="1" applyAlignment="1">
      <alignment vertical="center"/>
    </xf>
    <xf numFmtId="0" fontId="87" fillId="0" borderId="11" xfId="0" applyFont="1" applyBorder="1" applyAlignment="1">
      <alignment horizontal="left" wrapText="1" indent="3"/>
    </xf>
    <xf numFmtId="167" fontId="114" fillId="76" borderId="65" xfId="0" applyNumberFormat="1" applyFont="1" applyFill="1" applyBorder="1" applyAlignment="1">
      <alignment horizontal="center"/>
    </xf>
    <xf numFmtId="167" fontId="112" fillId="0" borderId="65" xfId="0" applyNumberFormat="1" applyFont="1" applyBorder="1" applyAlignment="1">
      <alignment horizontal="center"/>
    </xf>
    <xf numFmtId="0" fontId="84" fillId="0" borderId="92" xfId="0" applyFont="1" applyBorder="1" applyAlignment="1">
      <alignment horizontal="center"/>
    </xf>
    <xf numFmtId="167" fontId="46" fillId="76" borderId="68" xfId="0" applyNumberFormat="1" applyFont="1" applyFill="1" applyBorder="1" applyAlignment="1">
      <alignment horizontal="center"/>
    </xf>
    <xf numFmtId="0" fontId="84" fillId="0" borderId="104" xfId="0" applyFont="1" applyBorder="1" applyAlignment="1">
      <alignment horizontal="center"/>
    </xf>
    <xf numFmtId="0" fontId="84" fillId="0" borderId="104" xfId="0" applyFont="1" applyBorder="1" applyAlignment="1">
      <alignment wrapText="1"/>
    </xf>
    <xf numFmtId="193" fontId="84" fillId="0" borderId="104" xfId="0" applyNumberFormat="1" applyFont="1" applyBorder="1" applyAlignment="1">
      <alignment vertical="center"/>
    </xf>
    <xf numFmtId="167" fontId="84" fillId="0" borderId="104" xfId="0" applyNumberFormat="1" applyFont="1" applyBorder="1" applyAlignment="1">
      <alignment horizontal="center"/>
    </xf>
    <xf numFmtId="0" fontId="84" fillId="0" borderId="104" xfId="0" applyFont="1" applyBorder="1" applyAlignment="1">
      <alignment horizontal="right" wrapText="1"/>
    </xf>
    <xf numFmtId="0" fontId="84" fillId="0" borderId="12" xfId="0" applyFont="1" applyBorder="1" applyAlignment="1">
      <alignment horizontal="right" wrapText="1" indent="3"/>
    </xf>
    <xf numFmtId="0" fontId="84" fillId="0" borderId="12" xfId="0" applyFont="1" applyBorder="1" applyAlignment="1">
      <alignment horizontal="left" wrapText="1" indent="2"/>
    </xf>
    <xf numFmtId="164" fontId="3" fillId="0" borderId="104" xfId="7" applyNumberFormat="1" applyFont="1" applyFill="1" applyBorder="1" applyAlignment="1">
      <alignment vertical="center"/>
    </xf>
    <xf numFmtId="164" fontId="3" fillId="0" borderId="105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0" fontId="3" fillId="3" borderId="106" xfId="0" applyFont="1" applyFill="1" applyBorder="1" applyAlignment="1">
      <alignment vertical="center"/>
    </xf>
    <xf numFmtId="164" fontId="4" fillId="0" borderId="104" xfId="7" applyNumberFormat="1" applyFont="1" applyFill="1" applyBorder="1" applyAlignment="1">
      <alignment vertical="center"/>
    </xf>
    <xf numFmtId="164" fontId="4" fillId="0" borderId="88" xfId="7" applyNumberFormat="1" applyFont="1" applyFill="1" applyBorder="1" applyAlignment="1">
      <alignment vertical="center"/>
    </xf>
    <xf numFmtId="164" fontId="4" fillId="0" borderId="25" xfId="7" applyNumberFormat="1" applyFont="1" applyFill="1" applyBorder="1" applyAlignment="1">
      <alignment vertical="center"/>
    </xf>
    <xf numFmtId="164" fontId="4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5" xfId="7" applyNumberFormat="1" applyFont="1" applyFill="1" applyBorder="1" applyAlignment="1">
      <alignment vertical="center"/>
    </xf>
    <xf numFmtId="164" fontId="3" fillId="0" borderId="96" xfId="7" applyNumberFormat="1" applyFont="1" applyFill="1" applyBorder="1" applyAlignment="1">
      <alignment vertical="center"/>
    </xf>
    <xf numFmtId="10" fontId="3" fillId="0" borderId="99" xfId="20962" applyNumberFormat="1" applyFont="1" applyFill="1" applyBorder="1" applyAlignment="1">
      <alignment vertical="center"/>
    </xf>
    <xf numFmtId="10" fontId="3" fillId="0" borderId="100" xfId="20962" applyNumberFormat="1" applyFont="1" applyFill="1" applyBorder="1" applyAlignment="1">
      <alignment vertical="center"/>
    </xf>
    <xf numFmtId="10" fontId="106" fillId="0" borderId="104" xfId="20962" applyNumberFormat="1" applyFont="1" applyFill="1" applyBorder="1" applyAlignment="1" applyProtection="1">
      <alignment horizontal="right" vertical="center"/>
      <protection locked="0"/>
    </xf>
    <xf numFmtId="9" fontId="84" fillId="0" borderId="91" xfId="20962" applyFont="1" applyBorder="1" applyAlignment="1"/>
    <xf numFmtId="193" fontId="84" fillId="0" borderId="87" xfId="0" applyNumberFormat="1" applyFont="1" applyFill="1" applyBorder="1" applyAlignment="1">
      <alignment vertical="center"/>
    </xf>
    <xf numFmtId="193" fontId="84" fillId="0" borderId="88" xfId="0" applyNumberFormat="1" applyFont="1" applyFill="1" applyBorder="1" applyAlignment="1">
      <alignment vertical="center"/>
    </xf>
    <xf numFmtId="193" fontId="87" fillId="0" borderId="87" xfId="0" applyNumberFormat="1" applyFont="1" applyFill="1" applyBorder="1" applyAlignment="1">
      <alignment vertical="center"/>
    </xf>
    <xf numFmtId="0" fontId="84" fillId="0" borderId="11" xfId="0" applyFont="1" applyBorder="1" applyAlignment="1">
      <alignment horizontal="left" wrapText="1" indent="2"/>
    </xf>
    <xf numFmtId="193" fontId="2" fillId="0" borderId="13" xfId="0" applyNumberFormat="1" applyFont="1" applyBorder="1" applyAlignment="1">
      <alignment vertical="center"/>
    </xf>
    <xf numFmtId="193" fontId="94" fillId="0" borderId="13" xfId="0" applyNumberFormat="1" applyFont="1" applyBorder="1" applyAlignment="1">
      <alignment vertical="center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104" xfId="0" applyFont="1" applyBorder="1" applyAlignment="1">
      <alignment wrapText="1"/>
    </xf>
    <xf numFmtId="0" fontId="84" fillId="0" borderId="88" xfId="0" applyFont="1" applyBorder="1" applyAlignment="1"/>
    <xf numFmtId="0" fontId="45" fillId="0" borderId="104" xfId="0" applyFont="1" applyBorder="1" applyAlignment="1">
      <alignment horizontal="center" vertical="center" wrapText="1"/>
    </xf>
    <xf numFmtId="0" fontId="45" fillId="0" borderId="88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193" fontId="2" fillId="0" borderId="22" xfId="0" applyNumberFormat="1" applyFont="1" applyBorder="1" applyAlignment="1"/>
    <xf numFmtId="193" fontId="2" fillId="0" borderId="22" xfId="0" applyNumberFormat="1" applyFont="1" applyBorder="1" applyAlignment="1">
      <alignment wrapText="1"/>
    </xf>
    <xf numFmtId="193" fontId="2" fillId="36" borderId="22" xfId="0" applyNumberFormat="1" applyFont="1" applyFill="1" applyBorder="1" applyAlignment="1">
      <alignment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5" sqref="C5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85"/>
      <c r="B1" s="233" t="s">
        <v>350</v>
      </c>
      <c r="C1" s="185"/>
    </row>
    <row r="2" spans="1:3">
      <c r="A2" s="234">
        <v>1</v>
      </c>
      <c r="B2" s="382" t="s">
        <v>351</v>
      </c>
      <c r="C2" s="453" t="s">
        <v>486</v>
      </c>
    </row>
    <row r="3" spans="1:3">
      <c r="A3" s="234">
        <v>2</v>
      </c>
      <c r="B3" s="383" t="s">
        <v>347</v>
      </c>
      <c r="C3" s="453" t="s">
        <v>491</v>
      </c>
    </row>
    <row r="4" spans="1:3">
      <c r="A4" s="234">
        <v>3</v>
      </c>
      <c r="B4" s="384" t="s">
        <v>352</v>
      </c>
      <c r="C4" s="453" t="s">
        <v>492</v>
      </c>
    </row>
    <row r="5" spans="1:3">
      <c r="A5" s="235">
        <v>4</v>
      </c>
      <c r="B5" s="385" t="s">
        <v>348</v>
      </c>
      <c r="C5" s="453" t="s">
        <v>493</v>
      </c>
    </row>
    <row r="6" spans="1:3" s="236" customFormat="1" ht="45.75" customHeight="1">
      <c r="A6" s="525" t="s">
        <v>427</v>
      </c>
      <c r="B6" s="526"/>
      <c r="C6" s="526"/>
    </row>
    <row r="7" spans="1:3" ht="15">
      <c r="A7" s="237" t="s">
        <v>29</v>
      </c>
      <c r="B7" s="233" t="s">
        <v>349</v>
      </c>
    </row>
    <row r="8" spans="1:3">
      <c r="A8" s="185">
        <v>1</v>
      </c>
      <c r="B8" s="279" t="s">
        <v>20</v>
      </c>
    </row>
    <row r="9" spans="1:3">
      <c r="A9" s="185">
        <v>2</v>
      </c>
      <c r="B9" s="280" t="s">
        <v>21</v>
      </c>
    </row>
    <row r="10" spans="1:3">
      <c r="A10" s="185">
        <v>3</v>
      </c>
      <c r="B10" s="280" t="s">
        <v>22</v>
      </c>
    </row>
    <row r="11" spans="1:3">
      <c r="A11" s="185">
        <v>4</v>
      </c>
      <c r="B11" s="280" t="s">
        <v>23</v>
      </c>
      <c r="C11" s="99"/>
    </row>
    <row r="12" spans="1:3">
      <c r="A12" s="185">
        <v>5</v>
      </c>
      <c r="B12" s="280" t="s">
        <v>24</v>
      </c>
    </row>
    <row r="13" spans="1:3">
      <c r="A13" s="185">
        <v>6</v>
      </c>
      <c r="B13" s="281" t="s">
        <v>359</v>
      </c>
    </row>
    <row r="14" spans="1:3">
      <c r="A14" s="185">
        <v>7</v>
      </c>
      <c r="B14" s="280" t="s">
        <v>353</v>
      </c>
    </row>
    <row r="15" spans="1:3">
      <c r="A15" s="185">
        <v>8</v>
      </c>
      <c r="B15" s="280" t="s">
        <v>354</v>
      </c>
    </row>
    <row r="16" spans="1:3">
      <c r="A16" s="185">
        <v>9</v>
      </c>
      <c r="B16" s="280" t="s">
        <v>25</v>
      </c>
    </row>
    <row r="17" spans="1:2">
      <c r="A17" s="381" t="s">
        <v>426</v>
      </c>
      <c r="B17" s="380" t="s">
        <v>412</v>
      </c>
    </row>
    <row r="18" spans="1:2">
      <c r="A18" s="185">
        <v>10</v>
      </c>
      <c r="B18" s="280" t="s">
        <v>26</v>
      </c>
    </row>
    <row r="19" spans="1:2">
      <c r="A19" s="185">
        <v>11</v>
      </c>
      <c r="B19" s="281" t="s">
        <v>355</v>
      </c>
    </row>
    <row r="20" spans="1:2">
      <c r="A20" s="185">
        <v>12</v>
      </c>
      <c r="B20" s="281" t="s">
        <v>27</v>
      </c>
    </row>
    <row r="21" spans="1:2">
      <c r="A21" s="432">
        <v>13</v>
      </c>
      <c r="B21" s="433" t="s">
        <v>356</v>
      </c>
    </row>
    <row r="22" spans="1:2">
      <c r="A22" s="432">
        <v>14</v>
      </c>
      <c r="B22" s="434" t="s">
        <v>383</v>
      </c>
    </row>
    <row r="23" spans="1:2">
      <c r="A23" s="435">
        <v>15</v>
      </c>
      <c r="B23" s="436" t="s">
        <v>28</v>
      </c>
    </row>
    <row r="24" spans="1:2">
      <c r="A24" s="435">
        <v>15.1</v>
      </c>
      <c r="B24" s="437" t="s">
        <v>440</v>
      </c>
    </row>
    <row r="25" spans="1:2">
      <c r="A25" s="102"/>
      <c r="B25" s="15"/>
    </row>
    <row r="26" spans="1:2">
      <c r="A26" s="102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B6" sqref="B6"/>
    </sheetView>
  </sheetViews>
  <sheetFormatPr defaultColWidth="9.140625" defaultRowHeight="12.75"/>
  <cols>
    <col min="1" max="1" width="9.5703125" style="102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30</v>
      </c>
      <c r="B1" s="3" t="str">
        <f>'Info '!C2</f>
        <v>JSC CARTU BANK</v>
      </c>
    </row>
    <row r="2" spans="1:3" s="90" customFormat="1" ht="15.75" customHeight="1">
      <c r="A2" s="90" t="s">
        <v>31</v>
      </c>
      <c r="B2" s="457">
        <f>'1. key ratios '!B2</f>
        <v>43830</v>
      </c>
    </row>
    <row r="3" spans="1:3" s="90" customFormat="1" ht="15.75" customHeight="1"/>
    <row r="4" spans="1:3" ht="13.5" thickBot="1">
      <c r="A4" s="102" t="s">
        <v>251</v>
      </c>
      <c r="B4" s="166" t="s">
        <v>250</v>
      </c>
    </row>
    <row r="5" spans="1:3">
      <c r="A5" s="103" t="s">
        <v>6</v>
      </c>
      <c r="B5" s="104"/>
      <c r="C5" s="105" t="s">
        <v>73</v>
      </c>
    </row>
    <row r="6" spans="1:3">
      <c r="A6" s="106">
        <v>1</v>
      </c>
      <c r="B6" s="107" t="s">
        <v>249</v>
      </c>
      <c r="C6" s="108">
        <v>203408831</v>
      </c>
    </row>
    <row r="7" spans="1:3">
      <c r="A7" s="106">
        <v>2</v>
      </c>
      <c r="B7" s="109" t="s">
        <v>248</v>
      </c>
      <c r="C7" s="110">
        <v>114430000</v>
      </c>
    </row>
    <row r="8" spans="1:3">
      <c r="A8" s="106">
        <v>3</v>
      </c>
      <c r="B8" s="111" t="s">
        <v>247</v>
      </c>
      <c r="C8" s="110"/>
    </row>
    <row r="9" spans="1:3">
      <c r="A9" s="106">
        <v>4</v>
      </c>
      <c r="B9" s="111" t="s">
        <v>246</v>
      </c>
      <c r="C9" s="110"/>
    </row>
    <row r="10" spans="1:3">
      <c r="A10" s="106">
        <v>5</v>
      </c>
      <c r="B10" s="111" t="s">
        <v>245</v>
      </c>
      <c r="C10" s="110">
        <v>6838034</v>
      </c>
    </row>
    <row r="11" spans="1:3">
      <c r="A11" s="106">
        <v>6</v>
      </c>
      <c r="B11" s="112" t="s">
        <v>244</v>
      </c>
      <c r="C11" s="110">
        <v>82140797</v>
      </c>
    </row>
    <row r="12" spans="1:3" s="76" customFormat="1">
      <c r="A12" s="106">
        <v>7</v>
      </c>
      <c r="B12" s="107" t="s">
        <v>243</v>
      </c>
      <c r="C12" s="113">
        <v>4373879</v>
      </c>
    </row>
    <row r="13" spans="1:3" s="76" customFormat="1">
      <c r="A13" s="106">
        <v>8</v>
      </c>
      <c r="B13" s="114" t="s">
        <v>242</v>
      </c>
      <c r="C13" s="115"/>
    </row>
    <row r="14" spans="1:3" s="76" customFormat="1" ht="25.5">
      <c r="A14" s="106">
        <v>9</v>
      </c>
      <c r="B14" s="116" t="s">
        <v>241</v>
      </c>
      <c r="C14" s="115"/>
    </row>
    <row r="15" spans="1:3" s="76" customFormat="1">
      <c r="A15" s="106">
        <v>10</v>
      </c>
      <c r="B15" s="117" t="s">
        <v>240</v>
      </c>
      <c r="C15" s="115">
        <v>4373879</v>
      </c>
    </row>
    <row r="16" spans="1:3" s="76" customFormat="1">
      <c r="A16" s="106">
        <v>11</v>
      </c>
      <c r="B16" s="118" t="s">
        <v>239</v>
      </c>
      <c r="C16" s="115"/>
    </row>
    <row r="17" spans="1:3" s="76" customFormat="1">
      <c r="A17" s="106">
        <v>12</v>
      </c>
      <c r="B17" s="117" t="s">
        <v>238</v>
      </c>
      <c r="C17" s="115"/>
    </row>
    <row r="18" spans="1:3" s="76" customFormat="1">
      <c r="A18" s="106">
        <v>13</v>
      </c>
      <c r="B18" s="117" t="s">
        <v>237</v>
      </c>
      <c r="C18" s="115"/>
    </row>
    <row r="19" spans="1:3" s="76" customFormat="1">
      <c r="A19" s="106">
        <v>14</v>
      </c>
      <c r="B19" s="117" t="s">
        <v>236</v>
      </c>
      <c r="C19" s="115"/>
    </row>
    <row r="20" spans="1:3" s="76" customFormat="1">
      <c r="A20" s="106">
        <v>15</v>
      </c>
      <c r="B20" s="117" t="s">
        <v>235</v>
      </c>
      <c r="C20" s="115"/>
    </row>
    <row r="21" spans="1:3" s="76" customFormat="1" ht="25.5">
      <c r="A21" s="106">
        <v>16</v>
      </c>
      <c r="B21" s="116" t="s">
        <v>234</v>
      </c>
      <c r="C21" s="115"/>
    </row>
    <row r="22" spans="1:3" s="76" customFormat="1">
      <c r="A22" s="106">
        <v>17</v>
      </c>
      <c r="B22" s="119" t="s">
        <v>233</v>
      </c>
      <c r="C22" s="115"/>
    </row>
    <row r="23" spans="1:3" s="76" customFormat="1">
      <c r="A23" s="106">
        <v>18</v>
      </c>
      <c r="B23" s="116" t="s">
        <v>232</v>
      </c>
      <c r="C23" s="115"/>
    </row>
    <row r="24" spans="1:3" s="76" customFormat="1" ht="25.5">
      <c r="A24" s="106">
        <v>19</v>
      </c>
      <c r="B24" s="116" t="s">
        <v>209</v>
      </c>
      <c r="C24" s="115"/>
    </row>
    <row r="25" spans="1:3" s="76" customFormat="1">
      <c r="A25" s="106">
        <v>20</v>
      </c>
      <c r="B25" s="120" t="s">
        <v>231</v>
      </c>
      <c r="C25" s="115"/>
    </row>
    <row r="26" spans="1:3" s="76" customFormat="1">
      <c r="A26" s="106">
        <v>21</v>
      </c>
      <c r="B26" s="120" t="s">
        <v>230</v>
      </c>
      <c r="C26" s="115"/>
    </row>
    <row r="27" spans="1:3" s="76" customFormat="1">
      <c r="A27" s="106">
        <v>22</v>
      </c>
      <c r="B27" s="120" t="s">
        <v>229</v>
      </c>
      <c r="C27" s="115"/>
    </row>
    <row r="28" spans="1:3" s="76" customFormat="1">
      <c r="A28" s="106">
        <v>23</v>
      </c>
      <c r="B28" s="121" t="s">
        <v>228</v>
      </c>
      <c r="C28" s="113">
        <v>199034952</v>
      </c>
    </row>
    <row r="29" spans="1:3" s="76" customFormat="1">
      <c r="A29" s="122"/>
      <c r="B29" s="123"/>
      <c r="C29" s="115"/>
    </row>
    <row r="30" spans="1:3" s="76" customFormat="1">
      <c r="A30" s="122">
        <v>24</v>
      </c>
      <c r="B30" s="121" t="s">
        <v>227</v>
      </c>
      <c r="C30" s="113">
        <v>20073900</v>
      </c>
    </row>
    <row r="31" spans="1:3" s="76" customFormat="1">
      <c r="A31" s="122">
        <v>25</v>
      </c>
      <c r="B31" s="111" t="s">
        <v>226</v>
      </c>
      <c r="C31" s="124">
        <v>20073900</v>
      </c>
    </row>
    <row r="32" spans="1:3" s="76" customFormat="1">
      <c r="A32" s="122">
        <v>26</v>
      </c>
      <c r="B32" s="125" t="s">
        <v>308</v>
      </c>
      <c r="C32" s="115"/>
    </row>
    <row r="33" spans="1:3" s="76" customFormat="1">
      <c r="A33" s="122">
        <v>27</v>
      </c>
      <c r="B33" s="125" t="s">
        <v>225</v>
      </c>
      <c r="C33" s="115">
        <v>20073900</v>
      </c>
    </row>
    <row r="34" spans="1:3" s="76" customFormat="1">
      <c r="A34" s="122">
        <v>28</v>
      </c>
      <c r="B34" s="111" t="s">
        <v>224</v>
      </c>
      <c r="C34" s="115"/>
    </row>
    <row r="35" spans="1:3" s="76" customFormat="1">
      <c r="A35" s="122">
        <v>29</v>
      </c>
      <c r="B35" s="121" t="s">
        <v>223</v>
      </c>
      <c r="C35" s="113">
        <v>0</v>
      </c>
    </row>
    <row r="36" spans="1:3" s="76" customFormat="1">
      <c r="A36" s="122">
        <v>30</v>
      </c>
      <c r="B36" s="116" t="s">
        <v>222</v>
      </c>
      <c r="C36" s="115"/>
    </row>
    <row r="37" spans="1:3" s="76" customFormat="1">
      <c r="A37" s="122">
        <v>31</v>
      </c>
      <c r="B37" s="117" t="s">
        <v>221</v>
      </c>
      <c r="C37" s="115"/>
    </row>
    <row r="38" spans="1:3" s="76" customFormat="1" ht="25.5">
      <c r="A38" s="122">
        <v>32</v>
      </c>
      <c r="B38" s="116" t="s">
        <v>220</v>
      </c>
      <c r="C38" s="115"/>
    </row>
    <row r="39" spans="1:3" s="76" customFormat="1" ht="25.5">
      <c r="A39" s="122">
        <v>33</v>
      </c>
      <c r="B39" s="116" t="s">
        <v>209</v>
      </c>
      <c r="C39" s="115"/>
    </row>
    <row r="40" spans="1:3" s="76" customFormat="1">
      <c r="A40" s="122">
        <v>34</v>
      </c>
      <c r="B40" s="120" t="s">
        <v>219</v>
      </c>
      <c r="C40" s="115"/>
    </row>
    <row r="41" spans="1:3" s="76" customFormat="1">
      <c r="A41" s="122">
        <v>35</v>
      </c>
      <c r="B41" s="121" t="s">
        <v>218</v>
      </c>
      <c r="C41" s="113">
        <v>20073900</v>
      </c>
    </row>
    <row r="42" spans="1:3" s="76" customFormat="1">
      <c r="A42" s="122"/>
      <c r="B42" s="123"/>
      <c r="C42" s="115"/>
    </row>
    <row r="43" spans="1:3" s="76" customFormat="1">
      <c r="A43" s="122">
        <v>36</v>
      </c>
      <c r="B43" s="126" t="s">
        <v>217</v>
      </c>
      <c r="C43" s="113">
        <v>208107445</v>
      </c>
    </row>
    <row r="44" spans="1:3" s="76" customFormat="1">
      <c r="A44" s="122">
        <v>37</v>
      </c>
      <c r="B44" s="111" t="s">
        <v>216</v>
      </c>
      <c r="C44" s="115">
        <v>197324220</v>
      </c>
    </row>
    <row r="45" spans="1:3" s="76" customFormat="1">
      <c r="A45" s="122">
        <v>38</v>
      </c>
      <c r="B45" s="111" t="s">
        <v>215</v>
      </c>
      <c r="C45" s="115"/>
    </row>
    <row r="46" spans="1:3" s="76" customFormat="1">
      <c r="A46" s="122">
        <v>39</v>
      </c>
      <c r="B46" s="111" t="s">
        <v>214</v>
      </c>
      <c r="C46" s="115">
        <v>10783225</v>
      </c>
    </row>
    <row r="47" spans="1:3" s="76" customFormat="1">
      <c r="A47" s="122">
        <v>40</v>
      </c>
      <c r="B47" s="126" t="s">
        <v>213</v>
      </c>
      <c r="C47" s="113">
        <v>0</v>
      </c>
    </row>
    <row r="48" spans="1:3" s="76" customFormat="1">
      <c r="A48" s="122">
        <v>41</v>
      </c>
      <c r="B48" s="116" t="s">
        <v>212</v>
      </c>
      <c r="C48" s="115"/>
    </row>
    <row r="49" spans="1:3" s="76" customFormat="1">
      <c r="A49" s="122">
        <v>42</v>
      </c>
      <c r="B49" s="117" t="s">
        <v>211</v>
      </c>
      <c r="C49" s="115"/>
    </row>
    <row r="50" spans="1:3" s="76" customFormat="1">
      <c r="A50" s="122">
        <v>43</v>
      </c>
      <c r="B50" s="116" t="s">
        <v>210</v>
      </c>
      <c r="C50" s="115"/>
    </row>
    <row r="51" spans="1:3" s="76" customFormat="1" ht="25.5">
      <c r="A51" s="122">
        <v>44</v>
      </c>
      <c r="B51" s="116" t="s">
        <v>209</v>
      </c>
      <c r="C51" s="115"/>
    </row>
    <row r="52" spans="1:3" s="76" customFormat="1" ht="13.5" thickBot="1">
      <c r="A52" s="127">
        <v>45</v>
      </c>
      <c r="B52" s="128" t="s">
        <v>208</v>
      </c>
      <c r="C52" s="129">
        <v>208107445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/>
  </sheetViews>
  <sheetFormatPr defaultColWidth="9.140625" defaultRowHeight="12.75"/>
  <cols>
    <col min="1" max="1" width="9.42578125" style="295" bestFit="1" customWidth="1"/>
    <col min="2" max="2" width="59" style="295" customWidth="1"/>
    <col min="3" max="3" width="16.7109375" style="295" bestFit="1" customWidth="1"/>
    <col min="4" max="4" width="14.28515625" style="295" bestFit="1" customWidth="1"/>
    <col min="5" max="16384" width="9.140625" style="295"/>
  </cols>
  <sheetData>
    <row r="1" spans="1:4" ht="15">
      <c r="A1" s="354" t="s">
        <v>30</v>
      </c>
      <c r="B1" s="355" t="str">
        <f>'Info '!C2</f>
        <v>JSC CARTU BANK</v>
      </c>
    </row>
    <row r="2" spans="1:4" s="262" customFormat="1" ht="15.75" customHeight="1">
      <c r="A2" s="262" t="s">
        <v>31</v>
      </c>
      <c r="B2" s="458">
        <f>'1. key ratios '!B2</f>
        <v>43830</v>
      </c>
    </row>
    <row r="3" spans="1:4" s="262" customFormat="1" ht="15.75" customHeight="1"/>
    <row r="4" spans="1:4" ht="13.5" thickBot="1">
      <c r="A4" s="320" t="s">
        <v>411</v>
      </c>
      <c r="B4" s="363" t="s">
        <v>412</v>
      </c>
    </row>
    <row r="5" spans="1:4" s="364" customFormat="1" ht="12.75" customHeight="1">
      <c r="A5" s="430"/>
      <c r="B5" s="431" t="s">
        <v>415</v>
      </c>
      <c r="C5" s="356" t="s">
        <v>413</v>
      </c>
      <c r="D5" s="357" t="s">
        <v>414</v>
      </c>
    </row>
    <row r="6" spans="1:4" s="365" customFormat="1">
      <c r="A6" s="358">
        <v>1</v>
      </c>
      <c r="B6" s="426" t="s">
        <v>416</v>
      </c>
      <c r="C6" s="426"/>
      <c r="D6" s="359"/>
    </row>
    <row r="7" spans="1:4" s="365" customFormat="1">
      <c r="A7" s="360" t="s">
        <v>402</v>
      </c>
      <c r="B7" s="427" t="s">
        <v>417</v>
      </c>
      <c r="C7" s="482">
        <v>4.4999999999999998E-2</v>
      </c>
      <c r="D7" s="478">
        <f>C7*'5. RWA '!$C$13</f>
        <v>64767303.070165247</v>
      </c>
    </row>
    <row r="8" spans="1:4" s="365" customFormat="1">
      <c r="A8" s="360" t="s">
        <v>403</v>
      </c>
      <c r="B8" s="427" t="s">
        <v>418</v>
      </c>
      <c r="C8" s="483">
        <v>0.06</v>
      </c>
      <c r="D8" s="478">
        <f>C8*'5. RWA '!$C$13</f>
        <v>86356404.093553662</v>
      </c>
    </row>
    <row r="9" spans="1:4" s="365" customFormat="1">
      <c r="A9" s="360" t="s">
        <v>404</v>
      </c>
      <c r="B9" s="427" t="s">
        <v>419</v>
      </c>
      <c r="C9" s="483">
        <v>0.08</v>
      </c>
      <c r="D9" s="478">
        <f>C9*'5. RWA '!$C$13</f>
        <v>115141872.12473822</v>
      </c>
    </row>
    <row r="10" spans="1:4" s="365" customFormat="1">
      <c r="A10" s="358" t="s">
        <v>405</v>
      </c>
      <c r="B10" s="426" t="s">
        <v>420</v>
      </c>
      <c r="C10" s="425"/>
      <c r="D10" s="479"/>
    </row>
    <row r="11" spans="1:4" s="366" customFormat="1">
      <c r="A11" s="361" t="s">
        <v>406</v>
      </c>
      <c r="B11" s="424" t="s">
        <v>421</v>
      </c>
      <c r="C11" s="484">
        <v>2.5000000000000001E-2</v>
      </c>
      <c r="D11" s="478">
        <f>C11*'5. RWA '!$C$13</f>
        <v>35981835.038980693</v>
      </c>
    </row>
    <row r="12" spans="1:4" s="366" customFormat="1">
      <c r="A12" s="361" t="s">
        <v>407</v>
      </c>
      <c r="B12" s="424" t="s">
        <v>422</v>
      </c>
      <c r="C12" s="484">
        <v>0</v>
      </c>
      <c r="D12" s="478">
        <f>C12*'5. RWA '!$C$13</f>
        <v>0</v>
      </c>
    </row>
    <row r="13" spans="1:4" s="366" customFormat="1">
      <c r="A13" s="361" t="s">
        <v>408</v>
      </c>
      <c r="B13" s="424" t="s">
        <v>423</v>
      </c>
      <c r="C13" s="484"/>
      <c r="D13" s="478">
        <f>C13*'5. RWA '!$C$13</f>
        <v>0</v>
      </c>
    </row>
    <row r="14" spans="1:4" s="366" customFormat="1">
      <c r="A14" s="358" t="s">
        <v>409</v>
      </c>
      <c r="B14" s="426" t="s">
        <v>485</v>
      </c>
      <c r="C14" s="485"/>
      <c r="D14" s="479"/>
    </row>
    <row r="15" spans="1:4" s="366" customFormat="1">
      <c r="A15" s="361">
        <v>3.1</v>
      </c>
      <c r="B15" s="424" t="s">
        <v>428</v>
      </c>
      <c r="C15" s="484">
        <v>2.3513072771098535E-2</v>
      </c>
      <c r="D15" s="478">
        <f>C15*'5. RWA '!$C$13</f>
        <v>33841740.228368647</v>
      </c>
    </row>
    <row r="16" spans="1:4" s="366" customFormat="1">
      <c r="A16" s="361">
        <v>3.2</v>
      </c>
      <c r="B16" s="424" t="s">
        <v>429</v>
      </c>
      <c r="C16" s="484">
        <v>3.1424110540795164E-2</v>
      </c>
      <c r="D16" s="478">
        <f>C16*'5. RWA '!$C$13</f>
        <v>45227886.469023436</v>
      </c>
    </row>
    <row r="17" spans="1:6" s="365" customFormat="1">
      <c r="A17" s="361">
        <v>3.3</v>
      </c>
      <c r="B17" s="424" t="s">
        <v>430</v>
      </c>
      <c r="C17" s="484">
        <v>9.6609404756349354E-2</v>
      </c>
      <c r="D17" s="478">
        <f>C17*'5. RWA '!$C$13</f>
        <v>139047346.60628316</v>
      </c>
    </row>
    <row r="18" spans="1:6" s="364" customFormat="1" ht="12.75" customHeight="1">
      <c r="A18" s="428"/>
      <c r="B18" s="429" t="s">
        <v>484</v>
      </c>
      <c r="C18" s="425" t="s">
        <v>522</v>
      </c>
      <c r="D18" s="480" t="s">
        <v>414</v>
      </c>
    </row>
    <row r="19" spans="1:6" s="365" customFormat="1">
      <c r="A19" s="362">
        <v>4</v>
      </c>
      <c r="B19" s="424" t="s">
        <v>424</v>
      </c>
      <c r="C19" s="484">
        <v>9.3513072771098549E-2</v>
      </c>
      <c r="D19" s="478">
        <f>C19*'5. RWA '!$C$13</f>
        <v>134590878.33751461</v>
      </c>
    </row>
    <row r="20" spans="1:6" s="365" customFormat="1">
      <c r="A20" s="362">
        <v>5</v>
      </c>
      <c r="B20" s="424" t="s">
        <v>140</v>
      </c>
      <c r="C20" s="484">
        <v>0.11642411054079516</v>
      </c>
      <c r="D20" s="478">
        <f>C20*'5. RWA '!$C$13</f>
        <v>167566125.60155779</v>
      </c>
    </row>
    <row r="21" spans="1:6" s="365" customFormat="1" ht="13.5" thickBot="1">
      <c r="A21" s="367" t="s">
        <v>410</v>
      </c>
      <c r="B21" s="368" t="s">
        <v>425</v>
      </c>
      <c r="C21" s="486">
        <v>0.20160940475634936</v>
      </c>
      <c r="D21" s="481">
        <f>C21*'5. RWA '!$C$13</f>
        <v>290171053.77000207</v>
      </c>
    </row>
    <row r="22" spans="1:6">
      <c r="F22" s="320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Normal="100"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B6" sqref="B6"/>
    </sheetView>
  </sheetViews>
  <sheetFormatPr defaultColWidth="9.140625" defaultRowHeight="14.25"/>
  <cols>
    <col min="1" max="1" width="10.7109375" style="4" customWidth="1"/>
    <col min="2" max="2" width="85.28515625" style="4" customWidth="1"/>
    <col min="3" max="3" width="36.710937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30</v>
      </c>
      <c r="B1" s="3" t="str">
        <f>'Info '!C2</f>
        <v>JSC CARTU BANK</v>
      </c>
      <c r="E1" s="4"/>
      <c r="F1" s="4"/>
    </row>
    <row r="2" spans="1:6" s="90" customFormat="1" ht="15.75" customHeight="1">
      <c r="A2" s="2" t="s">
        <v>31</v>
      </c>
      <c r="B2" s="457">
        <f>'1. key ratios '!B2</f>
        <v>43830</v>
      </c>
    </row>
    <row r="3" spans="1:6" s="90" customFormat="1" ht="15.75" customHeight="1">
      <c r="A3" s="130"/>
    </row>
    <row r="4" spans="1:6" s="90" customFormat="1" ht="15.75" customHeight="1" thickBot="1">
      <c r="A4" s="90" t="s">
        <v>86</v>
      </c>
      <c r="B4" s="253" t="s">
        <v>292</v>
      </c>
      <c r="D4" s="48" t="s">
        <v>73</v>
      </c>
    </row>
    <row r="5" spans="1:6" ht="38.25">
      <c r="A5" s="131" t="s">
        <v>6</v>
      </c>
      <c r="B5" s="284" t="s">
        <v>346</v>
      </c>
      <c r="C5" s="132" t="s">
        <v>93</v>
      </c>
      <c r="D5" s="133" t="s">
        <v>94</v>
      </c>
    </row>
    <row r="6" spans="1:6">
      <c r="A6" s="95">
        <v>1</v>
      </c>
      <c r="B6" s="134" t="s">
        <v>35</v>
      </c>
      <c r="C6" s="135">
        <v>16959261</v>
      </c>
      <c r="D6" s="136"/>
      <c r="E6" s="137"/>
    </row>
    <row r="7" spans="1:6">
      <c r="A7" s="95">
        <v>2</v>
      </c>
      <c r="B7" s="138" t="s">
        <v>36</v>
      </c>
      <c r="C7" s="139">
        <v>167480616</v>
      </c>
      <c r="D7" s="140"/>
      <c r="E7" s="137"/>
    </row>
    <row r="8" spans="1:6">
      <c r="A8" s="95">
        <v>3</v>
      </c>
      <c r="B8" s="138" t="s">
        <v>37</v>
      </c>
      <c r="C8" s="139">
        <v>131599987</v>
      </c>
      <c r="D8" s="140"/>
      <c r="E8" s="137"/>
    </row>
    <row r="9" spans="1:6">
      <c r="A9" s="95">
        <v>4</v>
      </c>
      <c r="B9" s="138" t="s">
        <v>38</v>
      </c>
      <c r="C9" s="139">
        <v>0</v>
      </c>
      <c r="D9" s="140"/>
      <c r="E9" s="137"/>
    </row>
    <row r="10" spans="1:6">
      <c r="A10" s="95">
        <v>5</v>
      </c>
      <c r="B10" s="138" t="s">
        <v>39</v>
      </c>
      <c r="C10" s="139">
        <v>42301029</v>
      </c>
      <c r="D10" s="140"/>
      <c r="E10" s="137"/>
    </row>
    <row r="11" spans="1:6" ht="15.75">
      <c r="A11" s="95">
        <v>5.0999999999999996</v>
      </c>
      <c r="B11" s="522" t="s">
        <v>501</v>
      </c>
      <c r="C11" s="139">
        <v>-346770</v>
      </c>
      <c r="D11" s="492" t="s">
        <v>502</v>
      </c>
      <c r="E11" s="137"/>
    </row>
    <row r="12" spans="1:6">
      <c r="A12" s="95">
        <v>5.2</v>
      </c>
      <c r="B12" s="138" t="s">
        <v>517</v>
      </c>
      <c r="C12" s="139">
        <v>41954259</v>
      </c>
      <c r="D12" s="140"/>
      <c r="E12" s="137"/>
    </row>
    <row r="13" spans="1:6">
      <c r="A13" s="95">
        <v>6.1</v>
      </c>
      <c r="B13" s="254" t="s">
        <v>40</v>
      </c>
      <c r="C13" s="141">
        <v>917791047</v>
      </c>
      <c r="D13" s="142"/>
      <c r="E13" s="143"/>
    </row>
    <row r="14" spans="1:6">
      <c r="A14" s="95">
        <v>6.2</v>
      </c>
      <c r="B14" s="255" t="s">
        <v>41</v>
      </c>
      <c r="C14" s="523">
        <v>-126048531</v>
      </c>
      <c r="D14" s="142"/>
      <c r="E14" s="143"/>
    </row>
    <row r="15" spans="1:6" ht="15.75">
      <c r="A15" s="95" t="s">
        <v>500</v>
      </c>
      <c r="B15" s="491" t="s">
        <v>501</v>
      </c>
      <c r="C15" s="489">
        <v>-9953220</v>
      </c>
      <c r="D15" s="492" t="s">
        <v>502</v>
      </c>
      <c r="E15" s="143"/>
    </row>
    <row r="16" spans="1:6">
      <c r="A16" s="95">
        <v>6</v>
      </c>
      <c r="B16" s="138" t="s">
        <v>42</v>
      </c>
      <c r="C16" s="144">
        <f>C13+C14</f>
        <v>791742516</v>
      </c>
      <c r="D16" s="142"/>
      <c r="E16" s="137"/>
    </row>
    <row r="17" spans="1:5">
      <c r="A17" s="95">
        <v>7</v>
      </c>
      <c r="B17" s="138" t="s">
        <v>43</v>
      </c>
      <c r="C17" s="139">
        <v>9955115</v>
      </c>
      <c r="D17" s="140"/>
      <c r="E17" s="137"/>
    </row>
    <row r="18" spans="1:5">
      <c r="A18" s="95">
        <v>8</v>
      </c>
      <c r="B18" s="282" t="s">
        <v>204</v>
      </c>
      <c r="C18" s="139">
        <v>14339254</v>
      </c>
      <c r="D18" s="140"/>
      <c r="E18" s="137"/>
    </row>
    <row r="19" spans="1:5" ht="15">
      <c r="A19" s="95">
        <v>9</v>
      </c>
      <c r="B19" s="138" t="s">
        <v>44</v>
      </c>
      <c r="C19" s="487">
        <f>SUM(C20:C23)</f>
        <v>6442196</v>
      </c>
      <c r="D19" s="140"/>
      <c r="E19" s="137"/>
    </row>
    <row r="20" spans="1:5" ht="15.75">
      <c r="A20" s="95">
        <v>9.1</v>
      </c>
      <c r="B20" s="145" t="s">
        <v>89</v>
      </c>
      <c r="C20" s="524">
        <v>9372300</v>
      </c>
      <c r="D20" s="493"/>
      <c r="E20" s="137"/>
    </row>
    <row r="21" spans="1:5" ht="15.75">
      <c r="A21" s="95">
        <v>9.1999999999999993</v>
      </c>
      <c r="B21" s="145" t="s">
        <v>503</v>
      </c>
      <c r="C21" s="490">
        <v>-2985964</v>
      </c>
      <c r="D21" s="493"/>
      <c r="E21" s="137"/>
    </row>
    <row r="22" spans="1:5" ht="15.75">
      <c r="A22" s="95">
        <v>9.3000000000000007</v>
      </c>
      <c r="B22" s="145" t="s">
        <v>274</v>
      </c>
      <c r="C22" s="524">
        <v>57000</v>
      </c>
      <c r="D22" s="493"/>
      <c r="E22" s="137"/>
    </row>
    <row r="23" spans="1:5" ht="15.75">
      <c r="A23" s="95">
        <v>9.4</v>
      </c>
      <c r="B23" s="256" t="s">
        <v>504</v>
      </c>
      <c r="C23" s="488">
        <v>-1140</v>
      </c>
      <c r="D23" s="492" t="s">
        <v>502</v>
      </c>
      <c r="E23" s="137"/>
    </row>
    <row r="24" spans="1:5">
      <c r="A24" s="95">
        <v>10</v>
      </c>
      <c r="B24" s="138" t="s">
        <v>45</v>
      </c>
      <c r="C24" s="139">
        <v>18138510</v>
      </c>
      <c r="D24" s="140"/>
      <c r="E24" s="137"/>
    </row>
    <row r="25" spans="1:5">
      <c r="A25" s="494">
        <v>10.1</v>
      </c>
      <c r="B25" s="154" t="s">
        <v>90</v>
      </c>
      <c r="C25" s="147">
        <v>4373879</v>
      </c>
      <c r="D25" s="495" t="s">
        <v>92</v>
      </c>
      <c r="E25" s="137"/>
    </row>
    <row r="26" spans="1:5" ht="15">
      <c r="A26" s="496">
        <v>11</v>
      </c>
      <c r="B26" s="497" t="s">
        <v>46</v>
      </c>
      <c r="C26" s="498">
        <v>22980266</v>
      </c>
      <c r="D26" s="499"/>
      <c r="E26" s="151"/>
    </row>
    <row r="27" spans="1:5" ht="15.75">
      <c r="A27" s="496"/>
      <c r="B27" s="500" t="s">
        <v>501</v>
      </c>
      <c r="C27" s="498">
        <v>0</v>
      </c>
      <c r="D27" s="492" t="s">
        <v>502</v>
      </c>
      <c r="E27" s="137"/>
    </row>
    <row r="28" spans="1:5">
      <c r="A28" s="496"/>
      <c r="B28" s="500" t="s">
        <v>505</v>
      </c>
      <c r="C28" s="498">
        <v>-1215028</v>
      </c>
      <c r="D28" s="499"/>
      <c r="E28" s="137"/>
    </row>
    <row r="29" spans="1:5">
      <c r="A29" s="496"/>
      <c r="B29" s="497" t="s">
        <v>506</v>
      </c>
      <c r="C29" s="498">
        <v>21765238</v>
      </c>
      <c r="D29" s="499"/>
      <c r="E29" s="137"/>
    </row>
    <row r="30" spans="1:5">
      <c r="A30" s="95">
        <v>12</v>
      </c>
      <c r="B30" s="148" t="s">
        <v>47</v>
      </c>
      <c r="C30" s="149">
        <f>SUM(C6:C9,C12,C16:C19,C24,C29)</f>
        <v>1220376952</v>
      </c>
      <c r="D30" s="150"/>
      <c r="E30" s="137"/>
    </row>
    <row r="31" spans="1:5">
      <c r="A31" s="95">
        <v>13</v>
      </c>
      <c r="B31" s="138" t="s">
        <v>49</v>
      </c>
      <c r="C31" s="152">
        <v>152399</v>
      </c>
      <c r="D31" s="153"/>
      <c r="E31" s="137"/>
    </row>
    <row r="32" spans="1:5">
      <c r="A32" s="95">
        <v>14</v>
      </c>
      <c r="B32" s="138" t="s">
        <v>50</v>
      </c>
      <c r="C32" s="139">
        <v>373077517</v>
      </c>
      <c r="D32" s="140"/>
      <c r="E32" s="137"/>
    </row>
    <row r="33" spans="1:5">
      <c r="A33" s="95">
        <v>15</v>
      </c>
      <c r="B33" s="138" t="s">
        <v>51</v>
      </c>
      <c r="C33" s="139">
        <v>65575368</v>
      </c>
      <c r="D33" s="140"/>
      <c r="E33" s="137"/>
    </row>
    <row r="34" spans="1:5">
      <c r="A34" s="95">
        <v>16</v>
      </c>
      <c r="B34" s="138" t="s">
        <v>52</v>
      </c>
      <c r="C34" s="139">
        <v>341752956</v>
      </c>
      <c r="D34" s="140"/>
      <c r="E34" s="137"/>
    </row>
    <row r="35" spans="1:5">
      <c r="A35" s="95">
        <v>17</v>
      </c>
      <c r="B35" s="138" t="s">
        <v>53</v>
      </c>
      <c r="C35" s="139">
        <v>0</v>
      </c>
      <c r="D35" s="140"/>
      <c r="E35" s="137"/>
    </row>
    <row r="36" spans="1:5">
      <c r="A36" s="95">
        <v>18</v>
      </c>
      <c r="B36" s="138" t="s">
        <v>54</v>
      </c>
      <c r="C36" s="139">
        <v>0</v>
      </c>
      <c r="D36" s="140"/>
      <c r="E36" s="137"/>
    </row>
    <row r="37" spans="1:5" ht="15">
      <c r="A37" s="95">
        <v>19</v>
      </c>
      <c r="B37" s="138" t="s">
        <v>55</v>
      </c>
      <c r="C37" s="139">
        <v>6522844</v>
      </c>
      <c r="D37" s="140"/>
      <c r="E37" s="151"/>
    </row>
    <row r="38" spans="1:5">
      <c r="A38" s="95">
        <v>20</v>
      </c>
      <c r="B38" s="138" t="s">
        <v>56</v>
      </c>
      <c r="C38" s="139">
        <v>12488917</v>
      </c>
      <c r="D38" s="140"/>
      <c r="E38" s="137"/>
    </row>
    <row r="39" spans="1:5" ht="15.75">
      <c r="A39" s="95">
        <v>20.100000000000001</v>
      </c>
      <c r="B39" s="501" t="s">
        <v>507</v>
      </c>
      <c r="C39" s="489">
        <v>482095</v>
      </c>
      <c r="D39" s="492" t="s">
        <v>502</v>
      </c>
      <c r="E39" s="137"/>
    </row>
    <row r="40" spans="1:5" ht="15.75">
      <c r="A40" s="95">
        <v>21</v>
      </c>
      <c r="B40" s="146" t="s">
        <v>57</v>
      </c>
      <c r="C40" s="147">
        <v>216798120</v>
      </c>
      <c r="D40" s="493"/>
      <c r="E40" s="137"/>
    </row>
    <row r="41" spans="1:5" ht="15.75">
      <c r="A41" s="95">
        <v>21.1</v>
      </c>
      <c r="B41" s="154" t="s">
        <v>91</v>
      </c>
      <c r="C41" s="155">
        <v>216798120</v>
      </c>
      <c r="D41" s="492" t="s">
        <v>508</v>
      </c>
      <c r="E41" s="137"/>
    </row>
    <row r="42" spans="1:5">
      <c r="A42" s="95">
        <v>22</v>
      </c>
      <c r="B42" s="148" t="s">
        <v>58</v>
      </c>
      <c r="C42" s="149">
        <f>SUM(C31:C38,C40)</f>
        <v>1016368121</v>
      </c>
      <c r="D42" s="150"/>
      <c r="E42" s="137"/>
    </row>
    <row r="43" spans="1:5" ht="15.75">
      <c r="A43" s="95">
        <v>23</v>
      </c>
      <c r="B43" s="146" t="s">
        <v>60</v>
      </c>
      <c r="C43" s="139">
        <v>114430000</v>
      </c>
      <c r="D43" s="492" t="s">
        <v>509</v>
      </c>
      <c r="E43" s="137"/>
    </row>
    <row r="44" spans="1:5">
      <c r="A44" s="95">
        <v>24</v>
      </c>
      <c r="B44" s="146" t="s">
        <v>61</v>
      </c>
      <c r="C44" s="139">
        <v>0</v>
      </c>
      <c r="D44" s="140"/>
      <c r="E44" s="137"/>
    </row>
    <row r="45" spans="1:5" ht="15">
      <c r="A45" s="95">
        <v>25</v>
      </c>
      <c r="B45" s="146" t="s">
        <v>62</v>
      </c>
      <c r="C45" s="139">
        <v>0</v>
      </c>
      <c r="D45" s="140"/>
      <c r="E45" s="151"/>
    </row>
    <row r="46" spans="1:5">
      <c r="A46" s="95">
        <v>26</v>
      </c>
      <c r="B46" s="146" t="s">
        <v>63</v>
      </c>
      <c r="C46" s="139">
        <v>0</v>
      </c>
      <c r="D46" s="140"/>
    </row>
    <row r="47" spans="1:5">
      <c r="A47" s="95">
        <v>27</v>
      </c>
      <c r="B47" s="146" t="s">
        <v>64</v>
      </c>
      <c r="C47" s="139">
        <v>7438034</v>
      </c>
      <c r="D47" s="140"/>
    </row>
    <row r="48" spans="1:5" ht="15.75">
      <c r="A48" s="95">
        <v>27.1</v>
      </c>
      <c r="B48" s="502" t="s">
        <v>510</v>
      </c>
      <c r="C48" s="488">
        <v>6838034</v>
      </c>
      <c r="D48" s="492" t="s">
        <v>511</v>
      </c>
    </row>
    <row r="49" spans="1:4" ht="15.75">
      <c r="A49" s="95">
        <v>27.2</v>
      </c>
      <c r="B49" s="502" t="s">
        <v>512</v>
      </c>
      <c r="C49" s="488">
        <v>600000</v>
      </c>
      <c r="D49" s="492" t="s">
        <v>508</v>
      </c>
    </row>
    <row r="50" spans="1:4" ht="15.75">
      <c r="A50" s="95">
        <v>28</v>
      </c>
      <c r="B50" s="146" t="s">
        <v>65</v>
      </c>
      <c r="C50" s="139">
        <v>82140797</v>
      </c>
      <c r="D50" s="492" t="s">
        <v>513</v>
      </c>
    </row>
    <row r="51" spans="1:4">
      <c r="A51" s="95">
        <v>29</v>
      </c>
      <c r="B51" s="146" t="s">
        <v>66</v>
      </c>
      <c r="C51" s="139">
        <v>0</v>
      </c>
      <c r="D51" s="140"/>
    </row>
    <row r="52" spans="1:4" ht="15" thickBot="1">
      <c r="A52" s="156">
        <v>30</v>
      </c>
      <c r="B52" s="157" t="s">
        <v>272</v>
      </c>
      <c r="C52" s="158">
        <f>SUM(C43:C47,C50:C51)</f>
        <v>204008831</v>
      </c>
      <c r="D52" s="15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85" zoomScaleNormal="85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B5" sqref="B5"/>
    </sheetView>
  </sheetViews>
  <sheetFormatPr defaultColWidth="9.140625" defaultRowHeight="12.75"/>
  <cols>
    <col min="1" max="1" width="10.5703125" style="4" bestFit="1" customWidth="1"/>
    <col min="2" max="2" width="71.2851562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6" bestFit="1" customWidth="1"/>
    <col min="17" max="17" width="14.7109375" style="46" customWidth="1"/>
    <col min="18" max="18" width="13" style="46" bestFit="1" customWidth="1"/>
    <col min="19" max="19" width="26.85546875" style="46" customWidth="1"/>
    <col min="20" max="16384" width="9.140625" style="46"/>
  </cols>
  <sheetData>
    <row r="1" spans="1:19">
      <c r="A1" s="2" t="s">
        <v>30</v>
      </c>
      <c r="B1" s="4" t="str">
        <f>'Info '!C2</f>
        <v>JSC CARTU BANK</v>
      </c>
    </row>
    <row r="2" spans="1:19">
      <c r="A2" s="2" t="s">
        <v>31</v>
      </c>
      <c r="B2" s="454">
        <f>'1. key ratios '!B2</f>
        <v>43830</v>
      </c>
    </row>
    <row r="4" spans="1:19" ht="26.25" thickBot="1">
      <c r="A4" s="4" t="s">
        <v>254</v>
      </c>
      <c r="B4" s="306" t="s">
        <v>381</v>
      </c>
    </row>
    <row r="5" spans="1:19" s="292" customFormat="1">
      <c r="A5" s="287"/>
      <c r="B5" s="288"/>
      <c r="C5" s="289" t="s">
        <v>0</v>
      </c>
      <c r="D5" s="289" t="s">
        <v>1</v>
      </c>
      <c r="E5" s="289" t="s">
        <v>2</v>
      </c>
      <c r="F5" s="289" t="s">
        <v>3</v>
      </c>
      <c r="G5" s="289" t="s">
        <v>4</v>
      </c>
      <c r="H5" s="289" t="s">
        <v>5</v>
      </c>
      <c r="I5" s="289" t="s">
        <v>8</v>
      </c>
      <c r="J5" s="289" t="s">
        <v>9</v>
      </c>
      <c r="K5" s="289" t="s">
        <v>10</v>
      </c>
      <c r="L5" s="289" t="s">
        <v>11</v>
      </c>
      <c r="M5" s="289" t="s">
        <v>12</v>
      </c>
      <c r="N5" s="289" t="s">
        <v>13</v>
      </c>
      <c r="O5" s="289" t="s">
        <v>364</v>
      </c>
      <c r="P5" s="289" t="s">
        <v>365</v>
      </c>
      <c r="Q5" s="289" t="s">
        <v>366</v>
      </c>
      <c r="R5" s="290" t="s">
        <v>367</v>
      </c>
      <c r="S5" s="291" t="s">
        <v>368</v>
      </c>
    </row>
    <row r="6" spans="1:19" s="292" customFormat="1" ht="99" customHeight="1">
      <c r="A6" s="293"/>
      <c r="B6" s="553" t="s">
        <v>369</v>
      </c>
      <c r="C6" s="549">
        <v>0</v>
      </c>
      <c r="D6" s="550"/>
      <c r="E6" s="549">
        <v>0.2</v>
      </c>
      <c r="F6" s="550"/>
      <c r="G6" s="549">
        <v>0.35</v>
      </c>
      <c r="H6" s="550"/>
      <c r="I6" s="549">
        <v>0.5</v>
      </c>
      <c r="J6" s="550"/>
      <c r="K6" s="549">
        <v>0.75</v>
      </c>
      <c r="L6" s="550"/>
      <c r="M6" s="549">
        <v>1</v>
      </c>
      <c r="N6" s="550"/>
      <c r="O6" s="549">
        <v>1.5</v>
      </c>
      <c r="P6" s="550"/>
      <c r="Q6" s="549">
        <v>2.5</v>
      </c>
      <c r="R6" s="550"/>
      <c r="S6" s="551" t="s">
        <v>253</v>
      </c>
    </row>
    <row r="7" spans="1:19" s="292" customFormat="1" ht="30.75" customHeight="1">
      <c r="A7" s="293"/>
      <c r="B7" s="554"/>
      <c r="C7" s="283" t="s">
        <v>256</v>
      </c>
      <c r="D7" s="283" t="s">
        <v>255</v>
      </c>
      <c r="E7" s="283" t="s">
        <v>256</v>
      </c>
      <c r="F7" s="283" t="s">
        <v>255</v>
      </c>
      <c r="G7" s="283" t="s">
        <v>256</v>
      </c>
      <c r="H7" s="283" t="s">
        <v>255</v>
      </c>
      <c r="I7" s="283" t="s">
        <v>256</v>
      </c>
      <c r="J7" s="283" t="s">
        <v>255</v>
      </c>
      <c r="K7" s="283" t="s">
        <v>256</v>
      </c>
      <c r="L7" s="283" t="s">
        <v>255</v>
      </c>
      <c r="M7" s="283" t="s">
        <v>256</v>
      </c>
      <c r="N7" s="283" t="s">
        <v>255</v>
      </c>
      <c r="O7" s="283" t="s">
        <v>256</v>
      </c>
      <c r="P7" s="283" t="s">
        <v>255</v>
      </c>
      <c r="Q7" s="283" t="s">
        <v>256</v>
      </c>
      <c r="R7" s="283" t="s">
        <v>255</v>
      </c>
      <c r="S7" s="552"/>
    </row>
    <row r="8" spans="1:19" s="162" customFormat="1">
      <c r="A8" s="160">
        <v>1</v>
      </c>
      <c r="B8" s="1" t="s">
        <v>96</v>
      </c>
      <c r="C8" s="161">
        <v>27685764</v>
      </c>
      <c r="D8" s="161"/>
      <c r="E8" s="161"/>
      <c r="F8" s="161"/>
      <c r="G8" s="161"/>
      <c r="H8" s="161"/>
      <c r="I8" s="161"/>
      <c r="J8" s="161"/>
      <c r="K8" s="161"/>
      <c r="L8" s="161"/>
      <c r="M8" s="161">
        <v>164870154</v>
      </c>
      <c r="N8" s="161"/>
      <c r="O8" s="161"/>
      <c r="P8" s="161"/>
      <c r="Q8" s="161"/>
      <c r="R8" s="161"/>
      <c r="S8" s="307">
        <f>$C$6*SUM(C8:D8)+$E$6*SUM(E8:F8)+$G$6*SUM(G8:H8)+$I$6*SUM(I8:J8)+$K$6*SUM(K8:L8)+$M$6*SUM(M8:N8)+$O$6*SUM(O8:P8)+$Q$6*SUM(Q8:R8)</f>
        <v>164870154</v>
      </c>
    </row>
    <row r="9" spans="1:19" s="162" customFormat="1">
      <c r="A9" s="160">
        <v>2</v>
      </c>
      <c r="B9" s="1" t="s">
        <v>97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>
        <v>0</v>
      </c>
      <c r="N9" s="161"/>
      <c r="O9" s="161"/>
      <c r="P9" s="161"/>
      <c r="Q9" s="161"/>
      <c r="R9" s="161"/>
      <c r="S9" s="307">
        <f t="shared" ref="S9:S21" si="0">$C$6*SUM(C9:D9)+$E$6*SUM(E9:F9)+$G$6*SUM(G9:H9)+$I$6*SUM(I9:J9)+$K$6*SUM(K9:L9)+$M$6*SUM(M9:N9)+$O$6*SUM(O9:P9)+$Q$6*SUM(Q9:R9)</f>
        <v>0</v>
      </c>
    </row>
    <row r="10" spans="1:19" s="162" customFormat="1">
      <c r="A10" s="160">
        <v>3</v>
      </c>
      <c r="B10" s="1" t="s">
        <v>275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>
        <v>0</v>
      </c>
      <c r="N10" s="161"/>
      <c r="O10" s="161"/>
      <c r="P10" s="161"/>
      <c r="Q10" s="161"/>
      <c r="R10" s="161"/>
      <c r="S10" s="307">
        <f t="shared" si="0"/>
        <v>0</v>
      </c>
    </row>
    <row r="11" spans="1:19" s="162" customFormat="1">
      <c r="A11" s="160">
        <v>4</v>
      </c>
      <c r="B11" s="1" t="s">
        <v>98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>
        <v>0</v>
      </c>
      <c r="N11" s="161"/>
      <c r="O11" s="161"/>
      <c r="P11" s="161"/>
      <c r="Q11" s="161"/>
      <c r="R11" s="161"/>
      <c r="S11" s="307">
        <f t="shared" si="0"/>
        <v>0</v>
      </c>
    </row>
    <row r="12" spans="1:19" s="162" customFormat="1">
      <c r="A12" s="160">
        <v>5</v>
      </c>
      <c r="B12" s="1" t="s">
        <v>99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>
        <v>0</v>
      </c>
      <c r="N12" s="161"/>
      <c r="O12" s="161"/>
      <c r="P12" s="161"/>
      <c r="Q12" s="161"/>
      <c r="R12" s="161"/>
      <c r="S12" s="307">
        <f t="shared" si="0"/>
        <v>0</v>
      </c>
    </row>
    <row r="13" spans="1:19" s="162" customFormat="1">
      <c r="A13" s="160">
        <v>6</v>
      </c>
      <c r="B13" s="1" t="s">
        <v>100</v>
      </c>
      <c r="C13" s="161">
        <v>0</v>
      </c>
      <c r="D13" s="161"/>
      <c r="E13" s="161">
        <v>16763226.540000003</v>
      </c>
      <c r="F13" s="161"/>
      <c r="G13" s="161"/>
      <c r="H13" s="161"/>
      <c r="I13" s="161">
        <v>114697311.65000001</v>
      </c>
      <c r="J13" s="161"/>
      <c r="K13" s="161"/>
      <c r="L13" s="161"/>
      <c r="M13" s="161">
        <v>139448.80999998748</v>
      </c>
      <c r="N13" s="161"/>
      <c r="O13" s="161"/>
      <c r="P13" s="161"/>
      <c r="Q13" s="161"/>
      <c r="R13" s="161"/>
      <c r="S13" s="307">
        <f t="shared" si="0"/>
        <v>60840749.942999989</v>
      </c>
    </row>
    <row r="14" spans="1:19" s="162" customFormat="1">
      <c r="A14" s="160">
        <v>7</v>
      </c>
      <c r="B14" s="1" t="s">
        <v>101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>
        <v>671266043.67500126</v>
      </c>
      <c r="N14" s="161">
        <v>28775605.808139421</v>
      </c>
      <c r="O14" s="161">
        <v>0</v>
      </c>
      <c r="P14" s="161"/>
      <c r="Q14" s="161">
        <v>46922629.791211009</v>
      </c>
      <c r="R14" s="161">
        <v>0</v>
      </c>
      <c r="S14" s="307">
        <f t="shared" si="0"/>
        <v>817348223.96116829</v>
      </c>
    </row>
    <row r="15" spans="1:19" s="162" customFormat="1">
      <c r="A15" s="160">
        <v>8</v>
      </c>
      <c r="B15" s="1" t="s">
        <v>102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>
        <v>0</v>
      </c>
      <c r="N15" s="161"/>
      <c r="O15" s="161"/>
      <c r="P15" s="161"/>
      <c r="Q15" s="161"/>
      <c r="R15" s="161"/>
      <c r="S15" s="307">
        <f t="shared" si="0"/>
        <v>0</v>
      </c>
    </row>
    <row r="16" spans="1:19" s="162" customFormat="1">
      <c r="A16" s="160">
        <v>9</v>
      </c>
      <c r="B16" s="1" t="s">
        <v>103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>
        <v>0</v>
      </c>
      <c r="N16" s="161"/>
      <c r="O16" s="161"/>
      <c r="P16" s="161"/>
      <c r="Q16" s="161"/>
      <c r="R16" s="161"/>
      <c r="S16" s="307">
        <f t="shared" si="0"/>
        <v>0</v>
      </c>
    </row>
    <row r="17" spans="1:19" s="162" customFormat="1">
      <c r="A17" s="160">
        <v>10</v>
      </c>
      <c r="B17" s="1" t="s">
        <v>104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>
        <v>83058256.707369</v>
      </c>
      <c r="N17" s="161">
        <v>128999.15500000864</v>
      </c>
      <c r="O17" s="161">
        <v>0</v>
      </c>
      <c r="P17" s="161"/>
      <c r="Q17" s="161">
        <v>0</v>
      </c>
      <c r="R17" s="161"/>
      <c r="S17" s="307">
        <f t="shared" si="0"/>
        <v>83187255.862369001</v>
      </c>
    </row>
    <row r="18" spans="1:19" s="162" customFormat="1">
      <c r="A18" s="160">
        <v>11</v>
      </c>
      <c r="B18" s="1" t="s">
        <v>105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>
        <v>0</v>
      </c>
      <c r="N18" s="161"/>
      <c r="O18" s="161"/>
      <c r="P18" s="161"/>
      <c r="Q18" s="161"/>
      <c r="R18" s="161"/>
      <c r="S18" s="307">
        <f t="shared" si="0"/>
        <v>0</v>
      </c>
    </row>
    <row r="19" spans="1:19" s="162" customFormat="1">
      <c r="A19" s="160">
        <v>12</v>
      </c>
      <c r="B19" s="1" t="s">
        <v>106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>
        <v>0</v>
      </c>
      <c r="N19" s="161"/>
      <c r="O19" s="161"/>
      <c r="P19" s="161"/>
      <c r="Q19" s="161"/>
      <c r="R19" s="161"/>
      <c r="S19" s="307">
        <f t="shared" si="0"/>
        <v>0</v>
      </c>
    </row>
    <row r="20" spans="1:19" s="162" customFormat="1">
      <c r="A20" s="160">
        <v>13</v>
      </c>
      <c r="B20" s="1" t="s">
        <v>252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>
        <v>0</v>
      </c>
      <c r="N20" s="161"/>
      <c r="O20" s="161"/>
      <c r="P20" s="161"/>
      <c r="Q20" s="161"/>
      <c r="R20" s="161"/>
      <c r="S20" s="307">
        <f t="shared" si="0"/>
        <v>0</v>
      </c>
    </row>
    <row r="21" spans="1:19" s="162" customFormat="1">
      <c r="A21" s="160">
        <v>14</v>
      </c>
      <c r="B21" s="1" t="s">
        <v>108</v>
      </c>
      <c r="C21" s="161">
        <v>22665108</v>
      </c>
      <c r="D21" s="161"/>
      <c r="E21" s="161">
        <v>0</v>
      </c>
      <c r="F21" s="161"/>
      <c r="G21" s="161"/>
      <c r="H21" s="161">
        <v>0</v>
      </c>
      <c r="I21" s="161">
        <v>0</v>
      </c>
      <c r="J21" s="161"/>
      <c r="K21" s="161"/>
      <c r="L21" s="161"/>
      <c r="M21" s="161">
        <v>44132844.557348996</v>
      </c>
      <c r="N21" s="161">
        <v>993196.42670000228</v>
      </c>
      <c r="O21" s="161">
        <v>0</v>
      </c>
      <c r="P21" s="161"/>
      <c r="Q21" s="161">
        <v>34103414.618000001</v>
      </c>
      <c r="R21" s="161"/>
      <c r="S21" s="307">
        <f t="shared" si="0"/>
        <v>130384577.52904901</v>
      </c>
    </row>
    <row r="22" spans="1:19" ht="13.5" thickBot="1">
      <c r="A22" s="163"/>
      <c r="B22" s="164" t="s">
        <v>109</v>
      </c>
      <c r="C22" s="165">
        <f>SUM(C8:C21)</f>
        <v>50350872</v>
      </c>
      <c r="D22" s="165">
        <f t="shared" ref="D22:J22" si="1">SUM(D8:D21)</f>
        <v>0</v>
      </c>
      <c r="E22" s="165">
        <f t="shared" si="1"/>
        <v>16763226.540000003</v>
      </c>
      <c r="F22" s="165">
        <f t="shared" si="1"/>
        <v>0</v>
      </c>
      <c r="G22" s="165">
        <f t="shared" si="1"/>
        <v>0</v>
      </c>
      <c r="H22" s="165">
        <f t="shared" si="1"/>
        <v>0</v>
      </c>
      <c r="I22" s="165">
        <f t="shared" si="1"/>
        <v>114697311.65000001</v>
      </c>
      <c r="J22" s="165">
        <f t="shared" si="1"/>
        <v>0</v>
      </c>
      <c r="K22" s="165">
        <f t="shared" ref="K22:S22" si="2">SUM(K8:K21)</f>
        <v>0</v>
      </c>
      <c r="L22" s="165">
        <f t="shared" si="2"/>
        <v>0</v>
      </c>
      <c r="M22" s="165">
        <f t="shared" si="2"/>
        <v>963466747.74971926</v>
      </c>
      <c r="N22" s="165">
        <f t="shared" si="2"/>
        <v>29897801.389839433</v>
      </c>
      <c r="O22" s="165">
        <f t="shared" si="2"/>
        <v>0</v>
      </c>
      <c r="P22" s="165">
        <f t="shared" si="2"/>
        <v>0</v>
      </c>
      <c r="Q22" s="165">
        <f t="shared" si="2"/>
        <v>81026044.40921101</v>
      </c>
      <c r="R22" s="165">
        <f t="shared" si="2"/>
        <v>0</v>
      </c>
      <c r="S22" s="308">
        <f t="shared" si="2"/>
        <v>1256630961.2955861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activeCell="B2" sqref="B2"/>
      <selection pane="topRight" activeCell="B2" sqref="B2"/>
      <selection pane="bottomLeft" activeCell="B2" sqref="B2"/>
      <selection pane="bottomRight" activeCell="C7" sqref="C7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6"/>
  </cols>
  <sheetData>
    <row r="1" spans="1:22">
      <c r="A1" s="2" t="s">
        <v>30</v>
      </c>
      <c r="B1" s="4" t="str">
        <f>'Info '!C2</f>
        <v>JSC CARTU BANK</v>
      </c>
    </row>
    <row r="2" spans="1:22">
      <c r="A2" s="2" t="s">
        <v>31</v>
      </c>
      <c r="B2" s="454">
        <f>'1. key ratios '!B2</f>
        <v>43830</v>
      </c>
    </row>
    <row r="4" spans="1:22" ht="13.5" thickBot="1">
      <c r="A4" s="4" t="s">
        <v>372</v>
      </c>
      <c r="B4" s="166" t="s">
        <v>95</v>
      </c>
      <c r="V4" s="48" t="s">
        <v>73</v>
      </c>
    </row>
    <row r="5" spans="1:22" ht="12.75" customHeight="1">
      <c r="A5" s="167"/>
      <c r="B5" s="168"/>
      <c r="C5" s="555" t="s">
        <v>283</v>
      </c>
      <c r="D5" s="556"/>
      <c r="E5" s="556"/>
      <c r="F5" s="556"/>
      <c r="G5" s="556"/>
      <c r="H5" s="556"/>
      <c r="I5" s="556"/>
      <c r="J5" s="556"/>
      <c r="K5" s="556"/>
      <c r="L5" s="557"/>
      <c r="M5" s="558" t="s">
        <v>284</v>
      </c>
      <c r="N5" s="559"/>
      <c r="O5" s="559"/>
      <c r="P5" s="559"/>
      <c r="Q5" s="559"/>
      <c r="R5" s="559"/>
      <c r="S5" s="560"/>
      <c r="T5" s="563" t="s">
        <v>370</v>
      </c>
      <c r="U5" s="563" t="s">
        <v>371</v>
      </c>
      <c r="V5" s="561" t="s">
        <v>121</v>
      </c>
    </row>
    <row r="6" spans="1:22" s="101" customFormat="1" ht="102">
      <c r="A6" s="98"/>
      <c r="B6" s="169"/>
      <c r="C6" s="170" t="s">
        <v>110</v>
      </c>
      <c r="D6" s="259" t="s">
        <v>111</v>
      </c>
      <c r="E6" s="197" t="s">
        <v>286</v>
      </c>
      <c r="F6" s="197" t="s">
        <v>287</v>
      </c>
      <c r="G6" s="259" t="s">
        <v>290</v>
      </c>
      <c r="H6" s="259" t="s">
        <v>285</v>
      </c>
      <c r="I6" s="259" t="s">
        <v>112</v>
      </c>
      <c r="J6" s="259" t="s">
        <v>113</v>
      </c>
      <c r="K6" s="171" t="s">
        <v>114</v>
      </c>
      <c r="L6" s="172" t="s">
        <v>115</v>
      </c>
      <c r="M6" s="170" t="s">
        <v>288</v>
      </c>
      <c r="N6" s="171" t="s">
        <v>116</v>
      </c>
      <c r="O6" s="171" t="s">
        <v>117</v>
      </c>
      <c r="P6" s="171" t="s">
        <v>118</v>
      </c>
      <c r="Q6" s="171" t="s">
        <v>119</v>
      </c>
      <c r="R6" s="171" t="s">
        <v>120</v>
      </c>
      <c r="S6" s="285" t="s">
        <v>289</v>
      </c>
      <c r="T6" s="564"/>
      <c r="U6" s="564"/>
      <c r="V6" s="562"/>
    </row>
    <row r="7" spans="1:22" s="162" customFormat="1">
      <c r="A7" s="173">
        <v>1</v>
      </c>
      <c r="B7" s="1" t="s">
        <v>96</v>
      </c>
      <c r="C7" s="174"/>
      <c r="D7" s="161"/>
      <c r="E7" s="161"/>
      <c r="F7" s="161"/>
      <c r="G7" s="161"/>
      <c r="H7" s="161"/>
      <c r="I7" s="161"/>
      <c r="J7" s="161"/>
      <c r="K7" s="161"/>
      <c r="L7" s="175"/>
      <c r="M7" s="174"/>
      <c r="N7" s="161"/>
      <c r="O7" s="161"/>
      <c r="P7" s="161"/>
      <c r="Q7" s="161"/>
      <c r="R7" s="161"/>
      <c r="S7" s="175"/>
      <c r="T7" s="294"/>
      <c r="U7" s="294"/>
      <c r="V7" s="176">
        <f>SUM(C7:S7)</f>
        <v>0</v>
      </c>
    </row>
    <row r="8" spans="1:22" s="162" customFormat="1">
      <c r="A8" s="173">
        <v>2</v>
      </c>
      <c r="B8" s="1" t="s">
        <v>97</v>
      </c>
      <c r="C8" s="174"/>
      <c r="D8" s="161"/>
      <c r="E8" s="161"/>
      <c r="F8" s="161"/>
      <c r="G8" s="161"/>
      <c r="H8" s="161"/>
      <c r="I8" s="161"/>
      <c r="J8" s="161"/>
      <c r="K8" s="161"/>
      <c r="L8" s="175"/>
      <c r="M8" s="174"/>
      <c r="N8" s="161"/>
      <c r="O8" s="161"/>
      <c r="P8" s="161"/>
      <c r="Q8" s="161"/>
      <c r="R8" s="161"/>
      <c r="S8" s="175"/>
      <c r="T8" s="294"/>
      <c r="U8" s="294"/>
      <c r="V8" s="176">
        <f t="shared" ref="V8:V20" si="0">SUM(C8:S8)</f>
        <v>0</v>
      </c>
    </row>
    <row r="9" spans="1:22" s="162" customFormat="1">
      <c r="A9" s="173">
        <v>3</v>
      </c>
      <c r="B9" s="1" t="s">
        <v>276</v>
      </c>
      <c r="C9" s="174"/>
      <c r="D9" s="161"/>
      <c r="E9" s="161"/>
      <c r="F9" s="161"/>
      <c r="G9" s="161"/>
      <c r="H9" s="161"/>
      <c r="I9" s="161"/>
      <c r="J9" s="161"/>
      <c r="K9" s="161"/>
      <c r="L9" s="175"/>
      <c r="M9" s="174"/>
      <c r="N9" s="161"/>
      <c r="O9" s="161"/>
      <c r="P9" s="161"/>
      <c r="Q9" s="161"/>
      <c r="R9" s="161"/>
      <c r="S9" s="175"/>
      <c r="T9" s="294"/>
      <c r="U9" s="294"/>
      <c r="V9" s="176">
        <f t="shared" si="0"/>
        <v>0</v>
      </c>
    </row>
    <row r="10" spans="1:22" s="162" customFormat="1">
      <c r="A10" s="173">
        <v>4</v>
      </c>
      <c r="B10" s="1" t="s">
        <v>98</v>
      </c>
      <c r="C10" s="174"/>
      <c r="D10" s="161"/>
      <c r="E10" s="161"/>
      <c r="F10" s="161"/>
      <c r="G10" s="161"/>
      <c r="H10" s="161"/>
      <c r="I10" s="161"/>
      <c r="J10" s="161"/>
      <c r="K10" s="161"/>
      <c r="L10" s="175"/>
      <c r="M10" s="174"/>
      <c r="N10" s="161"/>
      <c r="O10" s="161"/>
      <c r="P10" s="161"/>
      <c r="Q10" s="161"/>
      <c r="R10" s="161"/>
      <c r="S10" s="175"/>
      <c r="T10" s="294"/>
      <c r="U10" s="294"/>
      <c r="V10" s="176">
        <f t="shared" si="0"/>
        <v>0</v>
      </c>
    </row>
    <row r="11" spans="1:22" s="162" customFormat="1">
      <c r="A11" s="173">
        <v>5</v>
      </c>
      <c r="B11" s="1" t="s">
        <v>99</v>
      </c>
      <c r="C11" s="174"/>
      <c r="D11" s="161"/>
      <c r="E11" s="161"/>
      <c r="F11" s="161"/>
      <c r="G11" s="161"/>
      <c r="H11" s="161"/>
      <c r="I11" s="161"/>
      <c r="J11" s="161"/>
      <c r="K11" s="161"/>
      <c r="L11" s="175"/>
      <c r="M11" s="174"/>
      <c r="N11" s="161"/>
      <c r="O11" s="161"/>
      <c r="P11" s="161"/>
      <c r="Q11" s="161"/>
      <c r="R11" s="161"/>
      <c r="S11" s="175"/>
      <c r="T11" s="294"/>
      <c r="U11" s="294"/>
      <c r="V11" s="176">
        <f t="shared" si="0"/>
        <v>0</v>
      </c>
    </row>
    <row r="12" spans="1:22" s="162" customFormat="1">
      <c r="A12" s="173">
        <v>6</v>
      </c>
      <c r="B12" s="1" t="s">
        <v>100</v>
      </c>
      <c r="C12" s="174"/>
      <c r="D12" s="161"/>
      <c r="E12" s="161"/>
      <c r="F12" s="161"/>
      <c r="G12" s="161"/>
      <c r="H12" s="161"/>
      <c r="I12" s="161"/>
      <c r="J12" s="161"/>
      <c r="K12" s="161"/>
      <c r="L12" s="175"/>
      <c r="M12" s="174"/>
      <c r="N12" s="161"/>
      <c r="O12" s="161"/>
      <c r="P12" s="161"/>
      <c r="Q12" s="161"/>
      <c r="R12" s="161"/>
      <c r="S12" s="175"/>
      <c r="T12" s="294"/>
      <c r="U12" s="294"/>
      <c r="V12" s="176">
        <f t="shared" si="0"/>
        <v>0</v>
      </c>
    </row>
    <row r="13" spans="1:22" s="162" customFormat="1">
      <c r="A13" s="173">
        <v>7</v>
      </c>
      <c r="B13" s="1" t="s">
        <v>101</v>
      </c>
      <c r="C13" s="174"/>
      <c r="D13" s="161">
        <v>9639389.7360481843</v>
      </c>
      <c r="E13" s="161"/>
      <c r="F13" s="161"/>
      <c r="G13" s="161"/>
      <c r="H13" s="161"/>
      <c r="I13" s="161"/>
      <c r="J13" s="161"/>
      <c r="K13" s="161"/>
      <c r="L13" s="175"/>
      <c r="M13" s="174"/>
      <c r="N13" s="161"/>
      <c r="O13" s="161"/>
      <c r="P13" s="161"/>
      <c r="Q13" s="161"/>
      <c r="R13" s="161"/>
      <c r="S13" s="175"/>
      <c r="T13" s="294">
        <v>8523292.0847909153</v>
      </c>
      <c r="U13" s="294">
        <v>1116097.65125727</v>
      </c>
      <c r="V13" s="176">
        <f t="shared" si="0"/>
        <v>9639389.7360481843</v>
      </c>
    </row>
    <row r="14" spans="1:22" s="162" customFormat="1">
      <c r="A14" s="173">
        <v>8</v>
      </c>
      <c r="B14" s="1" t="s">
        <v>102</v>
      </c>
      <c r="C14" s="174"/>
      <c r="D14" s="161"/>
      <c r="E14" s="161"/>
      <c r="F14" s="161"/>
      <c r="G14" s="161"/>
      <c r="H14" s="161"/>
      <c r="I14" s="161"/>
      <c r="J14" s="161"/>
      <c r="K14" s="161"/>
      <c r="L14" s="175"/>
      <c r="M14" s="174"/>
      <c r="N14" s="161"/>
      <c r="O14" s="161"/>
      <c r="P14" s="161"/>
      <c r="Q14" s="161"/>
      <c r="R14" s="161"/>
      <c r="S14" s="175"/>
      <c r="T14" s="294"/>
      <c r="U14" s="294"/>
      <c r="V14" s="176">
        <f t="shared" si="0"/>
        <v>0</v>
      </c>
    </row>
    <row r="15" spans="1:22" s="162" customFormat="1">
      <c r="A15" s="173">
        <v>9</v>
      </c>
      <c r="B15" s="1" t="s">
        <v>103</v>
      </c>
      <c r="C15" s="174"/>
      <c r="D15" s="161"/>
      <c r="E15" s="161"/>
      <c r="F15" s="161"/>
      <c r="G15" s="161"/>
      <c r="H15" s="161"/>
      <c r="I15" s="161"/>
      <c r="J15" s="161"/>
      <c r="K15" s="161"/>
      <c r="L15" s="175"/>
      <c r="M15" s="174"/>
      <c r="N15" s="161"/>
      <c r="O15" s="161"/>
      <c r="P15" s="161"/>
      <c r="Q15" s="161"/>
      <c r="R15" s="161"/>
      <c r="S15" s="175"/>
      <c r="T15" s="294"/>
      <c r="U15" s="294"/>
      <c r="V15" s="176">
        <f t="shared" si="0"/>
        <v>0</v>
      </c>
    </row>
    <row r="16" spans="1:22" s="162" customFormat="1">
      <c r="A16" s="173">
        <v>10</v>
      </c>
      <c r="B16" s="1" t="s">
        <v>104</v>
      </c>
      <c r="C16" s="174"/>
      <c r="D16" s="161">
        <v>0</v>
      </c>
      <c r="E16" s="161"/>
      <c r="F16" s="161"/>
      <c r="G16" s="161"/>
      <c r="H16" s="161"/>
      <c r="I16" s="161"/>
      <c r="J16" s="161"/>
      <c r="K16" s="161"/>
      <c r="L16" s="175"/>
      <c r="M16" s="174"/>
      <c r="N16" s="161"/>
      <c r="O16" s="161"/>
      <c r="P16" s="161"/>
      <c r="Q16" s="161"/>
      <c r="R16" s="161"/>
      <c r="S16" s="175"/>
      <c r="T16" s="294">
        <v>0</v>
      </c>
      <c r="U16" s="294"/>
      <c r="V16" s="176">
        <f t="shared" si="0"/>
        <v>0</v>
      </c>
    </row>
    <row r="17" spans="1:22" s="162" customFormat="1">
      <c r="A17" s="173">
        <v>11</v>
      </c>
      <c r="B17" s="1" t="s">
        <v>105</v>
      </c>
      <c r="C17" s="174"/>
      <c r="D17" s="161"/>
      <c r="E17" s="161"/>
      <c r="F17" s="161"/>
      <c r="G17" s="161"/>
      <c r="H17" s="161"/>
      <c r="I17" s="161"/>
      <c r="J17" s="161"/>
      <c r="K17" s="161"/>
      <c r="L17" s="175"/>
      <c r="M17" s="174"/>
      <c r="N17" s="161"/>
      <c r="O17" s="161"/>
      <c r="P17" s="161"/>
      <c r="Q17" s="161"/>
      <c r="R17" s="161"/>
      <c r="S17" s="175"/>
      <c r="T17" s="294"/>
      <c r="U17" s="294"/>
      <c r="V17" s="176">
        <f t="shared" si="0"/>
        <v>0</v>
      </c>
    </row>
    <row r="18" spans="1:22" s="162" customFormat="1">
      <c r="A18" s="173">
        <v>12</v>
      </c>
      <c r="B18" s="1" t="s">
        <v>106</v>
      </c>
      <c r="C18" s="174"/>
      <c r="D18" s="161"/>
      <c r="E18" s="161"/>
      <c r="F18" s="161"/>
      <c r="G18" s="161"/>
      <c r="H18" s="161"/>
      <c r="I18" s="161"/>
      <c r="J18" s="161"/>
      <c r="K18" s="161"/>
      <c r="L18" s="175"/>
      <c r="M18" s="174"/>
      <c r="N18" s="161"/>
      <c r="O18" s="161"/>
      <c r="P18" s="161"/>
      <c r="Q18" s="161"/>
      <c r="R18" s="161"/>
      <c r="S18" s="175"/>
      <c r="T18" s="294"/>
      <c r="U18" s="294"/>
      <c r="V18" s="176">
        <f t="shared" si="0"/>
        <v>0</v>
      </c>
    </row>
    <row r="19" spans="1:22" s="162" customFormat="1">
      <c r="A19" s="173">
        <v>13</v>
      </c>
      <c r="B19" s="1" t="s">
        <v>107</v>
      </c>
      <c r="C19" s="174"/>
      <c r="D19" s="161"/>
      <c r="E19" s="161"/>
      <c r="F19" s="161"/>
      <c r="G19" s="161"/>
      <c r="H19" s="161"/>
      <c r="I19" s="161"/>
      <c r="J19" s="161"/>
      <c r="K19" s="161"/>
      <c r="L19" s="175"/>
      <c r="M19" s="174"/>
      <c r="N19" s="161"/>
      <c r="O19" s="161"/>
      <c r="P19" s="161"/>
      <c r="Q19" s="161"/>
      <c r="R19" s="161"/>
      <c r="S19" s="175"/>
      <c r="T19" s="294"/>
      <c r="U19" s="294"/>
      <c r="V19" s="176">
        <f t="shared" si="0"/>
        <v>0</v>
      </c>
    </row>
    <row r="20" spans="1:22" s="162" customFormat="1">
      <c r="A20" s="173">
        <v>14</v>
      </c>
      <c r="B20" s="1" t="s">
        <v>108</v>
      </c>
      <c r="C20" s="174"/>
      <c r="D20" s="161">
        <v>1820381.5466671644</v>
      </c>
      <c r="E20" s="161"/>
      <c r="F20" s="161"/>
      <c r="G20" s="161"/>
      <c r="H20" s="161"/>
      <c r="I20" s="161"/>
      <c r="J20" s="161"/>
      <c r="K20" s="161"/>
      <c r="L20" s="175"/>
      <c r="M20" s="174"/>
      <c r="N20" s="161"/>
      <c r="O20" s="161"/>
      <c r="P20" s="161"/>
      <c r="Q20" s="161"/>
      <c r="R20" s="161"/>
      <c r="S20" s="175"/>
      <c r="T20" s="294">
        <v>1820381.5466671644</v>
      </c>
      <c r="U20" s="294">
        <v>0</v>
      </c>
      <c r="V20" s="176">
        <f t="shared" si="0"/>
        <v>1820381.5466671644</v>
      </c>
    </row>
    <row r="21" spans="1:22" ht="13.5" thickBot="1">
      <c r="A21" s="163"/>
      <c r="B21" s="177" t="s">
        <v>109</v>
      </c>
      <c r="C21" s="178">
        <f>SUM(C7:C20)</f>
        <v>0</v>
      </c>
      <c r="D21" s="165">
        <f t="shared" ref="D21:V21" si="1">SUM(D7:D20)</f>
        <v>11459771.282715349</v>
      </c>
      <c r="E21" s="165">
        <f t="shared" si="1"/>
        <v>0</v>
      </c>
      <c r="F21" s="165">
        <f t="shared" si="1"/>
        <v>0</v>
      </c>
      <c r="G21" s="165">
        <f t="shared" si="1"/>
        <v>0</v>
      </c>
      <c r="H21" s="165">
        <f t="shared" si="1"/>
        <v>0</v>
      </c>
      <c r="I21" s="165">
        <f t="shared" si="1"/>
        <v>0</v>
      </c>
      <c r="J21" s="165">
        <f t="shared" si="1"/>
        <v>0</v>
      </c>
      <c r="K21" s="165">
        <f t="shared" si="1"/>
        <v>0</v>
      </c>
      <c r="L21" s="179">
        <f t="shared" si="1"/>
        <v>0</v>
      </c>
      <c r="M21" s="178">
        <f t="shared" si="1"/>
        <v>0</v>
      </c>
      <c r="N21" s="165">
        <f t="shared" si="1"/>
        <v>0</v>
      </c>
      <c r="O21" s="165">
        <f t="shared" si="1"/>
        <v>0</v>
      </c>
      <c r="P21" s="165">
        <f t="shared" si="1"/>
        <v>0</v>
      </c>
      <c r="Q21" s="165">
        <f t="shared" si="1"/>
        <v>0</v>
      </c>
      <c r="R21" s="165">
        <f t="shared" si="1"/>
        <v>0</v>
      </c>
      <c r="S21" s="179">
        <f>SUM(S7:S20)</f>
        <v>0</v>
      </c>
      <c r="T21" s="179">
        <f>SUM(T7:T20)</f>
        <v>10343673.631458079</v>
      </c>
      <c r="U21" s="179">
        <f t="shared" ref="U21" si="2">SUM(U7:U20)</f>
        <v>1116097.65125727</v>
      </c>
      <c r="V21" s="180">
        <f t="shared" si="1"/>
        <v>11459771.282715349</v>
      </c>
    </row>
    <row r="24" spans="1:22">
      <c r="A24" s="7"/>
      <c r="B24" s="7"/>
      <c r="C24" s="74"/>
      <c r="D24" s="74"/>
      <c r="E24" s="74"/>
    </row>
    <row r="25" spans="1:22">
      <c r="A25" s="181"/>
      <c r="B25" s="181"/>
      <c r="C25" s="7"/>
      <c r="D25" s="74"/>
      <c r="E25" s="74"/>
    </row>
    <row r="26" spans="1:22">
      <c r="A26" s="181"/>
      <c r="B26" s="75"/>
      <c r="C26" s="7"/>
      <c r="D26" s="74"/>
      <c r="E26" s="74"/>
    </row>
    <row r="27" spans="1:22">
      <c r="A27" s="181"/>
      <c r="B27" s="181"/>
      <c r="C27" s="7"/>
      <c r="D27" s="74"/>
      <c r="E27" s="74"/>
    </row>
    <row r="28" spans="1:22">
      <c r="A28" s="181"/>
      <c r="B28" s="75"/>
      <c r="C28" s="7"/>
      <c r="D28" s="74"/>
      <c r="E28" s="7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2" sqref="B2"/>
      <selection pane="topRight" activeCell="B2" sqref="B2"/>
      <selection pane="bottomLeft" activeCell="B2" sqref="B2"/>
      <selection pane="bottomRight" activeCell="B8" sqref="B8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95" customWidth="1"/>
    <col min="4" max="4" width="14.85546875" style="295" bestFit="1" customWidth="1"/>
    <col min="5" max="5" width="17.7109375" style="295" customWidth="1"/>
    <col min="6" max="6" width="15.85546875" style="295" customWidth="1"/>
    <col min="7" max="7" width="17.42578125" style="295" customWidth="1"/>
    <col min="8" max="8" width="15.28515625" style="295" customWidth="1"/>
    <col min="9" max="16384" width="9.140625" style="46"/>
  </cols>
  <sheetData>
    <row r="1" spans="1:9">
      <c r="A1" s="2" t="s">
        <v>30</v>
      </c>
      <c r="B1" s="4" t="str">
        <f>'Info '!C2</f>
        <v>JSC CARTU BANK</v>
      </c>
    </row>
    <row r="2" spans="1:9">
      <c r="A2" s="2" t="s">
        <v>31</v>
      </c>
      <c r="B2" s="454">
        <f>'1. key ratios '!B2</f>
        <v>43830</v>
      </c>
    </row>
    <row r="4" spans="1:9" ht="13.5" thickBot="1">
      <c r="A4" s="2" t="s">
        <v>258</v>
      </c>
      <c r="B4" s="166" t="s">
        <v>382</v>
      </c>
    </row>
    <row r="5" spans="1:9">
      <c r="A5" s="167"/>
      <c r="B5" s="182"/>
      <c r="C5" s="296" t="s">
        <v>0</v>
      </c>
      <c r="D5" s="296" t="s">
        <v>1</v>
      </c>
      <c r="E5" s="296" t="s">
        <v>2</v>
      </c>
      <c r="F5" s="296" t="s">
        <v>3</v>
      </c>
      <c r="G5" s="297" t="s">
        <v>4</v>
      </c>
      <c r="H5" s="298" t="s">
        <v>5</v>
      </c>
      <c r="I5" s="183"/>
    </row>
    <row r="6" spans="1:9" s="183" customFormat="1" ht="12.75" customHeight="1">
      <c r="A6" s="184"/>
      <c r="B6" s="567" t="s">
        <v>257</v>
      </c>
      <c r="C6" s="569" t="s">
        <v>374</v>
      </c>
      <c r="D6" s="571" t="s">
        <v>373</v>
      </c>
      <c r="E6" s="572"/>
      <c r="F6" s="569" t="s">
        <v>378</v>
      </c>
      <c r="G6" s="569" t="s">
        <v>379</v>
      </c>
      <c r="H6" s="565" t="s">
        <v>377</v>
      </c>
    </row>
    <row r="7" spans="1:9" ht="38.25">
      <c r="A7" s="186"/>
      <c r="B7" s="568"/>
      <c r="C7" s="570"/>
      <c r="D7" s="299" t="s">
        <v>376</v>
      </c>
      <c r="E7" s="299" t="s">
        <v>375</v>
      </c>
      <c r="F7" s="570"/>
      <c r="G7" s="570"/>
      <c r="H7" s="566"/>
      <c r="I7" s="183"/>
    </row>
    <row r="8" spans="1:9">
      <c r="A8" s="184">
        <v>1</v>
      </c>
      <c r="B8" s="1" t="s">
        <v>96</v>
      </c>
      <c r="C8" s="300">
        <v>192555918</v>
      </c>
      <c r="D8" s="301"/>
      <c r="E8" s="300"/>
      <c r="F8" s="300">
        <v>164870154</v>
      </c>
      <c r="G8" s="302">
        <v>164870154</v>
      </c>
      <c r="H8" s="304">
        <f t="shared" ref="H8:H21" si="0">IFERROR(G8/(C8+E8),0)</f>
        <v>0.85621961512499445</v>
      </c>
    </row>
    <row r="9" spans="1:9" ht="15" customHeight="1">
      <c r="A9" s="184">
        <v>2</v>
      </c>
      <c r="B9" s="1" t="s">
        <v>97</v>
      </c>
      <c r="C9" s="300">
        <v>0</v>
      </c>
      <c r="D9" s="301"/>
      <c r="E9" s="300"/>
      <c r="F9" s="300">
        <v>0</v>
      </c>
      <c r="G9" s="302">
        <v>0</v>
      </c>
      <c r="H9" s="304">
        <f t="shared" si="0"/>
        <v>0</v>
      </c>
    </row>
    <row r="10" spans="1:9">
      <c r="A10" s="184">
        <v>3</v>
      </c>
      <c r="B10" s="1" t="s">
        <v>276</v>
      </c>
      <c r="C10" s="300">
        <v>0</v>
      </c>
      <c r="D10" s="301"/>
      <c r="E10" s="300"/>
      <c r="F10" s="300">
        <v>0</v>
      </c>
      <c r="G10" s="302">
        <v>0</v>
      </c>
      <c r="H10" s="304">
        <f t="shared" si="0"/>
        <v>0</v>
      </c>
    </row>
    <row r="11" spans="1:9">
      <c r="A11" s="184">
        <v>4</v>
      </c>
      <c r="B11" s="1" t="s">
        <v>98</v>
      </c>
      <c r="C11" s="300">
        <v>0</v>
      </c>
      <c r="D11" s="301"/>
      <c r="E11" s="300"/>
      <c r="F11" s="300">
        <v>0</v>
      </c>
      <c r="G11" s="302">
        <v>0</v>
      </c>
      <c r="H11" s="304">
        <f t="shared" si="0"/>
        <v>0</v>
      </c>
    </row>
    <row r="12" spans="1:9">
      <c r="A12" s="184">
        <v>5</v>
      </c>
      <c r="B12" s="1" t="s">
        <v>99</v>
      </c>
      <c r="C12" s="300">
        <v>0</v>
      </c>
      <c r="D12" s="301"/>
      <c r="E12" s="300"/>
      <c r="F12" s="300">
        <v>0</v>
      </c>
      <c r="G12" s="302">
        <v>0</v>
      </c>
      <c r="H12" s="304">
        <f t="shared" si="0"/>
        <v>0</v>
      </c>
    </row>
    <row r="13" spans="1:9">
      <c r="A13" s="184">
        <v>6</v>
      </c>
      <c r="B13" s="1" t="s">
        <v>100</v>
      </c>
      <c r="C13" s="300">
        <v>131599987</v>
      </c>
      <c r="D13" s="301"/>
      <c r="E13" s="300"/>
      <c r="F13" s="300">
        <v>60840749.942999989</v>
      </c>
      <c r="G13" s="302">
        <v>60840749.942999989</v>
      </c>
      <c r="H13" s="304">
        <f t="shared" si="0"/>
        <v>0.4623157747196433</v>
      </c>
    </row>
    <row r="14" spans="1:9">
      <c r="A14" s="184">
        <v>7</v>
      </c>
      <c r="B14" s="1" t="s">
        <v>101</v>
      </c>
      <c r="C14" s="300">
        <v>718188673.46621227</v>
      </c>
      <c r="D14" s="301">
        <v>55440623.917506836</v>
      </c>
      <c r="E14" s="300">
        <v>28775605.808139421</v>
      </c>
      <c r="F14" s="300">
        <v>817348223.96116829</v>
      </c>
      <c r="G14" s="302">
        <v>807708834.22512007</v>
      </c>
      <c r="H14" s="304">
        <f t="shared" si="0"/>
        <v>1.0813219007069246</v>
      </c>
    </row>
    <row r="15" spans="1:9">
      <c r="A15" s="184">
        <v>8</v>
      </c>
      <c r="B15" s="1" t="s">
        <v>102</v>
      </c>
      <c r="C15" s="300">
        <v>0</v>
      </c>
      <c r="D15" s="301"/>
      <c r="E15" s="300">
        <v>0</v>
      </c>
      <c r="F15" s="300">
        <v>0</v>
      </c>
      <c r="G15" s="302">
        <v>0</v>
      </c>
      <c r="H15" s="304">
        <f t="shared" si="0"/>
        <v>0</v>
      </c>
    </row>
    <row r="16" spans="1:9">
      <c r="A16" s="184">
        <v>9</v>
      </c>
      <c r="B16" s="1" t="s">
        <v>103</v>
      </c>
      <c r="C16" s="300">
        <v>0</v>
      </c>
      <c r="D16" s="301"/>
      <c r="E16" s="300">
        <v>0</v>
      </c>
      <c r="F16" s="300">
        <v>0</v>
      </c>
      <c r="G16" s="302">
        <v>0</v>
      </c>
      <c r="H16" s="304">
        <f t="shared" si="0"/>
        <v>0</v>
      </c>
    </row>
    <row r="17" spans="1:8">
      <c r="A17" s="184">
        <v>10</v>
      </c>
      <c r="B17" s="1" t="s">
        <v>104</v>
      </c>
      <c r="C17" s="300">
        <v>83058256.707369</v>
      </c>
      <c r="D17" s="301">
        <v>257998.31000001729</v>
      </c>
      <c r="E17" s="300">
        <v>128999.15500000864</v>
      </c>
      <c r="F17" s="300">
        <v>83187255.862369001</v>
      </c>
      <c r="G17" s="302">
        <v>83187255.862369001</v>
      </c>
      <c r="H17" s="304">
        <f t="shared" si="0"/>
        <v>1</v>
      </c>
    </row>
    <row r="18" spans="1:8">
      <c r="A18" s="184">
        <v>11</v>
      </c>
      <c r="B18" s="1" t="s">
        <v>105</v>
      </c>
      <c r="C18" s="300">
        <v>0</v>
      </c>
      <c r="D18" s="301"/>
      <c r="E18" s="300">
        <v>0</v>
      </c>
      <c r="F18" s="300">
        <v>0</v>
      </c>
      <c r="G18" s="302">
        <v>0</v>
      </c>
      <c r="H18" s="304">
        <f t="shared" si="0"/>
        <v>0</v>
      </c>
    </row>
    <row r="19" spans="1:8">
      <c r="A19" s="184">
        <v>12</v>
      </c>
      <c r="B19" s="1" t="s">
        <v>106</v>
      </c>
      <c r="C19" s="300">
        <v>0</v>
      </c>
      <c r="D19" s="301"/>
      <c r="E19" s="300">
        <v>0</v>
      </c>
      <c r="F19" s="300">
        <v>0</v>
      </c>
      <c r="G19" s="302">
        <v>0</v>
      </c>
      <c r="H19" s="304">
        <f t="shared" si="0"/>
        <v>0</v>
      </c>
    </row>
    <row r="20" spans="1:8">
      <c r="A20" s="184">
        <v>13</v>
      </c>
      <c r="B20" s="1" t="s">
        <v>252</v>
      </c>
      <c r="C20" s="300">
        <v>0</v>
      </c>
      <c r="D20" s="301"/>
      <c r="E20" s="300">
        <v>0</v>
      </c>
      <c r="F20" s="300">
        <v>0</v>
      </c>
      <c r="G20" s="302">
        <v>0</v>
      </c>
      <c r="H20" s="304">
        <f t="shared" si="0"/>
        <v>0</v>
      </c>
    </row>
    <row r="21" spans="1:8">
      <c r="A21" s="184">
        <v>14</v>
      </c>
      <c r="B21" s="1" t="s">
        <v>108</v>
      </c>
      <c r="C21" s="300">
        <v>100901367.175349</v>
      </c>
      <c r="D21" s="301">
        <v>1986392.8534000046</v>
      </c>
      <c r="E21" s="300">
        <v>993196.42670000228</v>
      </c>
      <c r="F21" s="300">
        <v>130384577.52904901</v>
      </c>
      <c r="G21" s="302">
        <v>128564195.98238185</v>
      </c>
      <c r="H21" s="304">
        <f t="shared" si="0"/>
        <v>1.2617375396443287</v>
      </c>
    </row>
    <row r="22" spans="1:8" ht="13.5" thickBot="1">
      <c r="A22" s="187"/>
      <c r="B22" s="188" t="s">
        <v>109</v>
      </c>
      <c r="C22" s="303">
        <f>SUM(C8:C21)</f>
        <v>1226304202.3489304</v>
      </c>
      <c r="D22" s="303">
        <f>SUM(D8:D21)</f>
        <v>57685015.080906861</v>
      </c>
      <c r="E22" s="303">
        <f>SUM(E8:E21)</f>
        <v>29897801.389839433</v>
      </c>
      <c r="F22" s="303">
        <f>SUM(F8:F21)</f>
        <v>1256630961.2955861</v>
      </c>
      <c r="G22" s="303">
        <f>SUM(G8:G21)</f>
        <v>1245171190.0128708</v>
      </c>
      <c r="H22" s="305">
        <f>G22/(C22+E22)</f>
        <v>0.99121891726563993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115" zoomScaleNormal="115" workbookViewId="0">
      <pane xSplit="2" ySplit="6" topLeftCell="C7" activePane="bottomRight" state="frozen"/>
      <selection activeCell="B2" sqref="B2"/>
      <selection pane="topRight" activeCell="B2" sqref="B2"/>
      <selection pane="bottomLeft" activeCell="B2" sqref="B2"/>
      <selection pane="bottomRight" activeCell="C7" sqref="C7"/>
    </sheetView>
  </sheetViews>
  <sheetFormatPr defaultColWidth="9.140625" defaultRowHeight="12.75"/>
  <cols>
    <col min="1" max="1" width="10.5703125" style="295" bestFit="1" customWidth="1"/>
    <col min="2" max="2" width="87.140625" style="295" customWidth="1"/>
    <col min="3" max="4" width="12.7109375" style="295" customWidth="1"/>
    <col min="5" max="5" width="14.28515625" style="295" customWidth="1"/>
    <col min="6" max="11" width="12.7109375" style="295" customWidth="1"/>
    <col min="12" max="16384" width="9.140625" style="295"/>
  </cols>
  <sheetData>
    <row r="1" spans="1:11">
      <c r="A1" s="295" t="s">
        <v>30</v>
      </c>
      <c r="B1" s="295" t="str">
        <f>'Info '!C2</f>
        <v>JSC CARTU BANK</v>
      </c>
    </row>
    <row r="2" spans="1:11">
      <c r="A2" s="295" t="s">
        <v>31</v>
      </c>
      <c r="B2" s="456">
        <f>'1. key ratios '!B2</f>
        <v>43830</v>
      </c>
      <c r="C2" s="320"/>
      <c r="D2" s="320"/>
    </row>
    <row r="3" spans="1:11">
      <c r="B3" s="320"/>
      <c r="C3" s="320"/>
      <c r="D3" s="320"/>
    </row>
    <row r="4" spans="1:11" ht="13.5" thickBot="1">
      <c r="A4" s="295" t="s">
        <v>254</v>
      </c>
      <c r="B4" s="347" t="s">
        <v>383</v>
      </c>
      <c r="C4" s="320"/>
      <c r="D4" s="320"/>
    </row>
    <row r="5" spans="1:11" ht="30" customHeight="1">
      <c r="A5" s="573"/>
      <c r="B5" s="574"/>
      <c r="C5" s="575" t="s">
        <v>436</v>
      </c>
      <c r="D5" s="575"/>
      <c r="E5" s="575"/>
      <c r="F5" s="575" t="s">
        <v>437</v>
      </c>
      <c r="G5" s="575"/>
      <c r="H5" s="575"/>
      <c r="I5" s="575" t="s">
        <v>438</v>
      </c>
      <c r="J5" s="575"/>
      <c r="K5" s="576"/>
    </row>
    <row r="6" spans="1:11">
      <c r="A6" s="321"/>
      <c r="B6" s="322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3" t="s">
        <v>71</v>
      </c>
      <c r="I6" s="53" t="s">
        <v>69</v>
      </c>
      <c r="J6" s="53" t="s">
        <v>70</v>
      </c>
      <c r="K6" s="53" t="s">
        <v>71</v>
      </c>
    </row>
    <row r="7" spans="1:11">
      <c r="A7" s="323" t="s">
        <v>386</v>
      </c>
      <c r="B7" s="324"/>
      <c r="C7" s="324"/>
      <c r="D7" s="324"/>
      <c r="E7" s="324"/>
      <c r="F7" s="324"/>
      <c r="G7" s="324"/>
      <c r="H7" s="324"/>
      <c r="I7" s="324"/>
      <c r="J7" s="324"/>
      <c r="K7" s="325"/>
    </row>
    <row r="8" spans="1:11">
      <c r="A8" s="326">
        <v>1</v>
      </c>
      <c r="B8" s="327" t="s">
        <v>384</v>
      </c>
      <c r="C8" s="328"/>
      <c r="D8" s="328"/>
      <c r="E8" s="328"/>
      <c r="F8" s="503">
        <v>63408787.260217406</v>
      </c>
      <c r="G8" s="504">
        <v>271716558.54458278</v>
      </c>
      <c r="H8" s="504">
        <v>335125345.80480003</v>
      </c>
      <c r="I8" s="504">
        <v>37416485.657717407</v>
      </c>
      <c r="J8" s="504">
        <v>174588168.41458273</v>
      </c>
      <c r="K8" s="505">
        <v>212004654.07230017</v>
      </c>
    </row>
    <row r="9" spans="1:11">
      <c r="A9" s="323" t="s">
        <v>387</v>
      </c>
      <c r="B9" s="324"/>
      <c r="C9" s="506"/>
      <c r="D9" s="506"/>
      <c r="E9" s="506"/>
      <c r="F9" s="506"/>
      <c r="G9" s="506"/>
      <c r="H9" s="506"/>
      <c r="I9" s="506"/>
      <c r="J9" s="506"/>
      <c r="K9" s="325"/>
    </row>
    <row r="10" spans="1:11">
      <c r="A10" s="329">
        <v>2</v>
      </c>
      <c r="B10" s="330" t="s">
        <v>395</v>
      </c>
      <c r="C10" s="503">
        <v>16068138.548089294</v>
      </c>
      <c r="D10" s="504">
        <v>217387369.31343925</v>
      </c>
      <c r="E10" s="504">
        <v>233455507.86152861</v>
      </c>
      <c r="F10" s="503">
        <v>3069089.7168287304</v>
      </c>
      <c r="G10" s="504">
        <v>30918141.731495947</v>
      </c>
      <c r="H10" s="504">
        <v>33987231.448324673</v>
      </c>
      <c r="I10" s="503">
        <v>684212.42457837809</v>
      </c>
      <c r="J10" s="504">
        <v>3441989.0252973964</v>
      </c>
      <c r="K10" s="505">
        <v>4126201.4498757757</v>
      </c>
    </row>
    <row r="11" spans="1:11">
      <c r="A11" s="329">
        <v>3</v>
      </c>
      <c r="B11" s="330" t="s">
        <v>389</v>
      </c>
      <c r="C11" s="503">
        <v>76157755.442543477</v>
      </c>
      <c r="D11" s="504">
        <v>673875855.37411213</v>
      </c>
      <c r="E11" s="504">
        <v>750033610.81665587</v>
      </c>
      <c r="F11" s="503">
        <v>29440920.347907621</v>
      </c>
      <c r="G11" s="504">
        <v>49475102.586912028</v>
      </c>
      <c r="H11" s="504">
        <v>78916022.934819624</v>
      </c>
      <c r="I11" s="503">
        <v>21471508.611946758</v>
      </c>
      <c r="J11" s="504">
        <v>27849119.220503148</v>
      </c>
      <c r="K11" s="505">
        <v>49320627.832449891</v>
      </c>
    </row>
    <row r="12" spans="1:11">
      <c r="A12" s="329">
        <v>4</v>
      </c>
      <c r="B12" s="330" t="s">
        <v>390</v>
      </c>
      <c r="C12" s="503">
        <v>0</v>
      </c>
      <c r="D12" s="504">
        <v>0</v>
      </c>
      <c r="E12" s="504">
        <v>0</v>
      </c>
      <c r="F12" s="503">
        <v>0</v>
      </c>
      <c r="G12" s="504">
        <v>0</v>
      </c>
      <c r="H12" s="504">
        <v>0</v>
      </c>
      <c r="I12" s="503">
        <v>0</v>
      </c>
      <c r="J12" s="504">
        <v>0</v>
      </c>
      <c r="K12" s="505">
        <v>0</v>
      </c>
    </row>
    <row r="13" spans="1:11">
      <c r="A13" s="329">
        <v>5</v>
      </c>
      <c r="B13" s="330" t="s">
        <v>398</v>
      </c>
      <c r="C13" s="503">
        <v>29874335.174782608</v>
      </c>
      <c r="D13" s="504">
        <v>39305477.160611607</v>
      </c>
      <c r="E13" s="504">
        <v>69179812.335394278</v>
      </c>
      <c r="F13" s="503">
        <v>5517030.5372010889</v>
      </c>
      <c r="G13" s="504">
        <v>8603693.7836817782</v>
      </c>
      <c r="H13" s="504">
        <v>14120724.320882872</v>
      </c>
      <c r="I13" s="503">
        <v>2044845.0944293484</v>
      </c>
      <c r="J13" s="504">
        <v>2878153.5486788754</v>
      </c>
      <c r="K13" s="505">
        <v>4922998.6431082236</v>
      </c>
    </row>
    <row r="14" spans="1:11">
      <c r="A14" s="329">
        <v>6</v>
      </c>
      <c r="B14" s="330" t="s">
        <v>431</v>
      </c>
      <c r="C14" s="503"/>
      <c r="D14" s="504"/>
      <c r="E14" s="504"/>
      <c r="F14" s="503"/>
      <c r="G14" s="504"/>
      <c r="H14" s="504"/>
      <c r="I14" s="503"/>
      <c r="J14" s="504"/>
      <c r="K14" s="505"/>
    </row>
    <row r="15" spans="1:11">
      <c r="A15" s="329">
        <v>7</v>
      </c>
      <c r="B15" s="330" t="s">
        <v>432</v>
      </c>
      <c r="C15" s="503">
        <v>13679754.706521738</v>
      </c>
      <c r="D15" s="504">
        <v>11444353.760869564</v>
      </c>
      <c r="E15" s="504">
        <v>25124108.467391305</v>
      </c>
      <c r="F15" s="503">
        <v>4835819.3823788362</v>
      </c>
      <c r="G15" s="504">
        <v>3169994.8727488606</v>
      </c>
      <c r="H15" s="504">
        <v>8005814.2551277047</v>
      </c>
      <c r="I15" s="503">
        <v>4835819.3823788362</v>
      </c>
      <c r="J15" s="504">
        <v>3169994.8727488606</v>
      </c>
      <c r="K15" s="505">
        <v>8005814.2551277047</v>
      </c>
    </row>
    <row r="16" spans="1:11">
      <c r="A16" s="329">
        <v>8</v>
      </c>
      <c r="B16" s="331" t="s">
        <v>391</v>
      </c>
      <c r="C16" s="507">
        <f>SUM(C10:C15)</f>
        <v>135779983.87193713</v>
      </c>
      <c r="D16" s="507">
        <f t="shared" ref="D16:K16" si="0">SUM(D10:D15)</f>
        <v>942013055.60903263</v>
      </c>
      <c r="E16" s="507">
        <f t="shared" si="0"/>
        <v>1077793039.4809701</v>
      </c>
      <c r="F16" s="507">
        <f t="shared" si="0"/>
        <v>42862859.984316282</v>
      </c>
      <c r="G16" s="507">
        <f t="shared" si="0"/>
        <v>92166932.974838629</v>
      </c>
      <c r="H16" s="507">
        <f t="shared" si="0"/>
        <v>135029792.95915487</v>
      </c>
      <c r="I16" s="507">
        <f t="shared" si="0"/>
        <v>29036385.513333321</v>
      </c>
      <c r="J16" s="507">
        <f t="shared" si="0"/>
        <v>37339256.667228281</v>
      </c>
      <c r="K16" s="508">
        <f t="shared" si="0"/>
        <v>66375642.180561602</v>
      </c>
    </row>
    <row r="17" spans="1:11">
      <c r="A17" s="323" t="s">
        <v>388</v>
      </c>
      <c r="B17" s="324"/>
      <c r="C17" s="503"/>
      <c r="D17" s="504"/>
      <c r="E17" s="504"/>
      <c r="F17" s="503"/>
      <c r="G17" s="504"/>
      <c r="H17" s="504"/>
      <c r="I17" s="503"/>
      <c r="J17" s="504"/>
      <c r="K17" s="505"/>
    </row>
    <row r="18" spans="1:11">
      <c r="A18" s="329">
        <v>9</v>
      </c>
      <c r="B18" s="330" t="s">
        <v>394</v>
      </c>
      <c r="C18" s="503">
        <v>0</v>
      </c>
      <c r="D18" s="504">
        <v>0</v>
      </c>
      <c r="E18" s="504">
        <v>0</v>
      </c>
      <c r="F18" s="503">
        <v>0</v>
      </c>
      <c r="G18" s="504">
        <v>0</v>
      </c>
      <c r="H18" s="504">
        <v>0</v>
      </c>
      <c r="I18" s="503">
        <v>0</v>
      </c>
      <c r="J18" s="504">
        <v>0</v>
      </c>
      <c r="K18" s="505">
        <v>0</v>
      </c>
    </row>
    <row r="19" spans="1:11">
      <c r="A19" s="329">
        <v>10</v>
      </c>
      <c r="B19" s="330" t="s">
        <v>433</v>
      </c>
      <c r="C19" s="503">
        <v>180890922.28021735</v>
      </c>
      <c r="D19" s="504">
        <v>412702507.22281951</v>
      </c>
      <c r="E19" s="504">
        <v>593593429.50303686</v>
      </c>
      <c r="F19" s="503">
        <v>7368621.984181622</v>
      </c>
      <c r="G19" s="504">
        <v>4059719.1356422058</v>
      </c>
      <c r="H19" s="504">
        <v>11428341.119823828</v>
      </c>
      <c r="I19" s="503">
        <v>33432332.026681632</v>
      </c>
      <c r="J19" s="504">
        <v>105550151.13792482</v>
      </c>
      <c r="K19" s="505">
        <v>138982483.16460642</v>
      </c>
    </row>
    <row r="20" spans="1:11">
      <c r="A20" s="329">
        <v>11</v>
      </c>
      <c r="B20" s="330" t="s">
        <v>393</v>
      </c>
      <c r="C20" s="503">
        <v>5799693.8713043453</v>
      </c>
      <c r="D20" s="504">
        <v>16800069.06217391</v>
      </c>
      <c r="E20" s="504">
        <v>22599762.933478259</v>
      </c>
      <c r="F20" s="503">
        <v>8719.641304347826</v>
      </c>
      <c r="G20" s="504">
        <v>25977.260869565216</v>
      </c>
      <c r="H20" s="504">
        <v>34696.90217391304</v>
      </c>
      <c r="I20" s="503">
        <v>8719.641304347826</v>
      </c>
      <c r="J20" s="504">
        <v>25977.260869565216</v>
      </c>
      <c r="K20" s="505">
        <v>34696.90217391304</v>
      </c>
    </row>
    <row r="21" spans="1:11" ht="13.5" thickBot="1">
      <c r="A21" s="332">
        <v>12</v>
      </c>
      <c r="B21" s="333" t="s">
        <v>392</v>
      </c>
      <c r="C21" s="509">
        <f>SUM(C18:C20)</f>
        <v>186690616.15152168</v>
      </c>
      <c r="D21" s="509">
        <f t="shared" ref="D21:K21" si="1">SUM(D18:D20)</f>
        <v>429502576.28499341</v>
      </c>
      <c r="E21" s="509">
        <f t="shared" si="1"/>
        <v>616193192.43651509</v>
      </c>
      <c r="F21" s="509">
        <f t="shared" si="1"/>
        <v>7377341.6254859697</v>
      </c>
      <c r="G21" s="509">
        <f t="shared" si="1"/>
        <v>4085696.3965117713</v>
      </c>
      <c r="H21" s="509">
        <f t="shared" si="1"/>
        <v>11463038.02199774</v>
      </c>
      <c r="I21" s="509">
        <f t="shared" si="1"/>
        <v>33441051.667985979</v>
      </c>
      <c r="J21" s="509">
        <f t="shared" si="1"/>
        <v>105576128.39879438</v>
      </c>
      <c r="K21" s="510">
        <f t="shared" si="1"/>
        <v>139017180.06678033</v>
      </c>
    </row>
    <row r="22" spans="1:11" ht="38.25" customHeight="1" thickBot="1">
      <c r="A22" s="334"/>
      <c r="B22" s="335"/>
      <c r="C22" s="335"/>
      <c r="D22" s="335"/>
      <c r="E22" s="335"/>
      <c r="F22" s="577" t="s">
        <v>435</v>
      </c>
      <c r="G22" s="575"/>
      <c r="H22" s="575"/>
      <c r="I22" s="577" t="s">
        <v>399</v>
      </c>
      <c r="J22" s="575"/>
      <c r="K22" s="576"/>
    </row>
    <row r="23" spans="1:11">
      <c r="A23" s="336">
        <v>13</v>
      </c>
      <c r="B23" s="337" t="s">
        <v>384</v>
      </c>
      <c r="C23" s="338"/>
      <c r="D23" s="338"/>
      <c r="E23" s="338"/>
      <c r="F23" s="511">
        <f>F8</f>
        <v>63408787.260217406</v>
      </c>
      <c r="G23" s="511">
        <f t="shared" ref="G23:K23" si="2">G8</f>
        <v>271716558.54458278</v>
      </c>
      <c r="H23" s="511">
        <f t="shared" si="2"/>
        <v>335125345.80480003</v>
      </c>
      <c r="I23" s="511">
        <f t="shared" si="2"/>
        <v>37416485.657717407</v>
      </c>
      <c r="J23" s="511">
        <f t="shared" si="2"/>
        <v>174588168.41458273</v>
      </c>
      <c r="K23" s="512">
        <f t="shared" si="2"/>
        <v>212004654.07230017</v>
      </c>
    </row>
    <row r="24" spans="1:11" ht="13.5" thickBot="1">
      <c r="A24" s="339">
        <v>14</v>
      </c>
      <c r="B24" s="340" t="s">
        <v>396</v>
      </c>
      <c r="C24" s="341"/>
      <c r="D24" s="342"/>
      <c r="E24" s="343"/>
      <c r="F24" s="513">
        <f>MAX(F16-F21,F16*0.25)</f>
        <v>35485518.35883031</v>
      </c>
      <c r="G24" s="513">
        <f t="shared" ref="G24:K24" si="3">MAX(G16-G21,G16*0.25)</f>
        <v>88081236.578326851</v>
      </c>
      <c r="H24" s="513">
        <f t="shared" si="3"/>
        <v>123566754.93715714</v>
      </c>
      <c r="I24" s="513">
        <f t="shared" si="3"/>
        <v>7259096.3783333302</v>
      </c>
      <c r="J24" s="513">
        <f t="shared" si="3"/>
        <v>9334814.1668070704</v>
      </c>
      <c r="K24" s="514">
        <f t="shared" si="3"/>
        <v>16593910.545140401</v>
      </c>
    </row>
    <row r="25" spans="1:11" ht="13.5" thickBot="1">
      <c r="A25" s="344">
        <v>15</v>
      </c>
      <c r="B25" s="345" t="s">
        <v>397</v>
      </c>
      <c r="C25" s="346"/>
      <c r="D25" s="346"/>
      <c r="E25" s="346"/>
      <c r="F25" s="515">
        <f>F23/F24</f>
        <v>1.7868919546003643</v>
      </c>
      <c r="G25" s="515">
        <f t="shared" ref="G25:K25" si="4">G23/G24</f>
        <v>3.0848404166414825</v>
      </c>
      <c r="H25" s="515">
        <f t="shared" si="4"/>
        <v>2.7120995932541576</v>
      </c>
      <c r="I25" s="515">
        <f t="shared" si="4"/>
        <v>5.1544274531740184</v>
      </c>
      <c r="J25" s="515">
        <f t="shared" si="4"/>
        <v>18.702907770289315</v>
      </c>
      <c r="K25" s="516">
        <f t="shared" si="4"/>
        <v>12.776051401240478</v>
      </c>
    </row>
    <row r="27" spans="1:11" ht="38.25">
      <c r="B27" s="319" t="s">
        <v>434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B6" sqref="B6"/>
    </sheetView>
  </sheetViews>
  <sheetFormatPr defaultColWidth="9.140625" defaultRowHeight="12.75"/>
  <cols>
    <col min="1" max="1" width="10.5703125" style="4" bestFit="1" customWidth="1"/>
    <col min="2" max="2" width="45.2851562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23.28515625" style="4" customWidth="1"/>
    <col min="15" max="16384" width="9.140625" style="46"/>
  </cols>
  <sheetData>
    <row r="1" spans="1:14">
      <c r="A1" s="4" t="s">
        <v>30</v>
      </c>
      <c r="B1" s="4" t="str">
        <f>'Info '!C2</f>
        <v>JSC CARTU BANK</v>
      </c>
    </row>
    <row r="2" spans="1:14" ht="14.25" customHeight="1">
      <c r="A2" s="4" t="s">
        <v>31</v>
      </c>
      <c r="B2" s="454">
        <f>'1. key ratios '!B2</f>
        <v>43830</v>
      </c>
    </row>
    <row r="3" spans="1:14" ht="14.25" customHeight="1"/>
    <row r="4" spans="1:14" ht="13.5" thickBot="1">
      <c r="A4" s="4" t="s">
        <v>270</v>
      </c>
      <c r="B4" s="258" t="s">
        <v>28</v>
      </c>
    </row>
    <row r="5" spans="1:14" s="194" customFormat="1">
      <c r="A5" s="190"/>
      <c r="B5" s="191"/>
      <c r="C5" s="192" t="s">
        <v>0</v>
      </c>
      <c r="D5" s="192" t="s">
        <v>1</v>
      </c>
      <c r="E5" s="192" t="s">
        <v>2</v>
      </c>
      <c r="F5" s="192" t="s">
        <v>3</v>
      </c>
      <c r="G5" s="192" t="s">
        <v>4</v>
      </c>
      <c r="H5" s="192" t="s">
        <v>5</v>
      </c>
      <c r="I5" s="192" t="s">
        <v>8</v>
      </c>
      <c r="J5" s="192" t="s">
        <v>9</v>
      </c>
      <c r="K5" s="192" t="s">
        <v>10</v>
      </c>
      <c r="L5" s="192" t="s">
        <v>11</v>
      </c>
      <c r="M5" s="192" t="s">
        <v>12</v>
      </c>
      <c r="N5" s="193" t="s">
        <v>13</v>
      </c>
    </row>
    <row r="6" spans="1:14" ht="25.5">
      <c r="A6" s="195"/>
      <c r="B6" s="196"/>
      <c r="C6" s="197" t="s">
        <v>269</v>
      </c>
      <c r="D6" s="198" t="s">
        <v>268</v>
      </c>
      <c r="E6" s="199" t="s">
        <v>267</v>
      </c>
      <c r="F6" s="200">
        <v>0</v>
      </c>
      <c r="G6" s="200">
        <v>0.2</v>
      </c>
      <c r="H6" s="200">
        <v>0.35</v>
      </c>
      <c r="I6" s="200">
        <v>0.5</v>
      </c>
      <c r="J6" s="200">
        <v>0.75</v>
      </c>
      <c r="K6" s="200">
        <v>1</v>
      </c>
      <c r="L6" s="200">
        <v>1.5</v>
      </c>
      <c r="M6" s="200">
        <v>2.5</v>
      </c>
      <c r="N6" s="257" t="s">
        <v>282</v>
      </c>
    </row>
    <row r="7" spans="1:14" ht="15">
      <c r="A7" s="201">
        <v>1</v>
      </c>
      <c r="B7" s="202" t="s">
        <v>266</v>
      </c>
      <c r="C7" s="203">
        <f>SUM(C8:C13)</f>
        <v>16047500</v>
      </c>
      <c r="D7" s="196"/>
      <c r="E7" s="204">
        <f t="shared" ref="E7:M7" si="0">SUM(E8:E13)</f>
        <v>320950</v>
      </c>
      <c r="F7" s="205">
        <f>SUM(F8:F13)</f>
        <v>0</v>
      </c>
      <c r="G7" s="205">
        <f t="shared" si="0"/>
        <v>0</v>
      </c>
      <c r="H7" s="205">
        <f t="shared" si="0"/>
        <v>0</v>
      </c>
      <c r="I7" s="205">
        <f t="shared" si="0"/>
        <v>0</v>
      </c>
      <c r="J7" s="205">
        <f t="shared" si="0"/>
        <v>0</v>
      </c>
      <c r="K7" s="205">
        <f t="shared" si="0"/>
        <v>320950</v>
      </c>
      <c r="L7" s="205">
        <f t="shared" si="0"/>
        <v>0</v>
      </c>
      <c r="M7" s="205">
        <f t="shared" si="0"/>
        <v>0</v>
      </c>
      <c r="N7" s="206">
        <f>SUM(N8:N13)</f>
        <v>320950</v>
      </c>
    </row>
    <row r="8" spans="1:14" ht="14.25">
      <c r="A8" s="201">
        <v>1.1000000000000001</v>
      </c>
      <c r="B8" s="207" t="s">
        <v>264</v>
      </c>
      <c r="C8" s="205">
        <v>16047500</v>
      </c>
      <c r="D8" s="208">
        <v>0.02</v>
      </c>
      <c r="E8" s="204">
        <f>C8*D8</f>
        <v>320950</v>
      </c>
      <c r="F8" s="205"/>
      <c r="G8" s="205"/>
      <c r="H8" s="205"/>
      <c r="I8" s="205"/>
      <c r="J8" s="205"/>
      <c r="K8" s="205">
        <f>E8</f>
        <v>320950</v>
      </c>
      <c r="L8" s="205"/>
      <c r="M8" s="205"/>
      <c r="N8" s="206">
        <f>SUMPRODUCT($F$6:$M$6,F8:M8)</f>
        <v>320950</v>
      </c>
    </row>
    <row r="9" spans="1:14" ht="14.25">
      <c r="A9" s="201">
        <v>1.2</v>
      </c>
      <c r="B9" s="207" t="s">
        <v>263</v>
      </c>
      <c r="C9" s="205"/>
      <c r="D9" s="208">
        <v>0.05</v>
      </c>
      <c r="E9" s="204">
        <f>C9*D9</f>
        <v>0</v>
      </c>
      <c r="F9" s="205"/>
      <c r="G9" s="205"/>
      <c r="H9" s="205"/>
      <c r="I9" s="205"/>
      <c r="J9" s="205"/>
      <c r="K9" s="205"/>
      <c r="L9" s="205"/>
      <c r="M9" s="205"/>
      <c r="N9" s="206">
        <f t="shared" ref="N9:N12" si="1">SUMPRODUCT($F$6:$M$6,F9:M9)</f>
        <v>0</v>
      </c>
    </row>
    <row r="10" spans="1:14" ht="14.25">
      <c r="A10" s="201">
        <v>1.3</v>
      </c>
      <c r="B10" s="207" t="s">
        <v>262</v>
      </c>
      <c r="C10" s="205"/>
      <c r="D10" s="208">
        <v>0.08</v>
      </c>
      <c r="E10" s="204">
        <f>C10*D10</f>
        <v>0</v>
      </c>
      <c r="F10" s="205"/>
      <c r="G10" s="205"/>
      <c r="H10" s="205"/>
      <c r="I10" s="205"/>
      <c r="J10" s="205"/>
      <c r="K10" s="205"/>
      <c r="L10" s="205"/>
      <c r="M10" s="205"/>
      <c r="N10" s="206">
        <f>SUMPRODUCT($F$6:$M$6,F10:M10)</f>
        <v>0</v>
      </c>
    </row>
    <row r="11" spans="1:14" ht="14.25">
      <c r="A11" s="201">
        <v>1.4</v>
      </c>
      <c r="B11" s="207" t="s">
        <v>261</v>
      </c>
      <c r="C11" s="205"/>
      <c r="D11" s="208">
        <v>0.11</v>
      </c>
      <c r="E11" s="204">
        <f>C11*D11</f>
        <v>0</v>
      </c>
      <c r="F11" s="205"/>
      <c r="G11" s="205"/>
      <c r="H11" s="205"/>
      <c r="I11" s="205"/>
      <c r="J11" s="205"/>
      <c r="K11" s="205"/>
      <c r="L11" s="205"/>
      <c r="M11" s="205"/>
      <c r="N11" s="206">
        <f t="shared" si="1"/>
        <v>0</v>
      </c>
    </row>
    <row r="12" spans="1:14" ht="14.25">
      <c r="A12" s="201">
        <v>1.5</v>
      </c>
      <c r="B12" s="207" t="s">
        <v>260</v>
      </c>
      <c r="C12" s="205"/>
      <c r="D12" s="208">
        <v>0.14000000000000001</v>
      </c>
      <c r="E12" s="204">
        <f>C12*D12</f>
        <v>0</v>
      </c>
      <c r="F12" s="205"/>
      <c r="G12" s="205"/>
      <c r="H12" s="205"/>
      <c r="I12" s="205"/>
      <c r="J12" s="205"/>
      <c r="K12" s="205"/>
      <c r="L12" s="205"/>
      <c r="M12" s="205"/>
      <c r="N12" s="206">
        <f t="shared" si="1"/>
        <v>0</v>
      </c>
    </row>
    <row r="13" spans="1:14" ht="14.25">
      <c r="A13" s="201">
        <v>1.6</v>
      </c>
      <c r="B13" s="209" t="s">
        <v>259</v>
      </c>
      <c r="C13" s="205"/>
      <c r="D13" s="210"/>
      <c r="E13" s="205"/>
      <c r="F13" s="205"/>
      <c r="G13" s="205"/>
      <c r="H13" s="205"/>
      <c r="I13" s="205"/>
      <c r="J13" s="205"/>
      <c r="K13" s="205"/>
      <c r="L13" s="205"/>
      <c r="M13" s="205"/>
      <c r="N13" s="206">
        <f>SUMPRODUCT($F$6:$M$6,F13:M13)</f>
        <v>0</v>
      </c>
    </row>
    <row r="14" spans="1:14" ht="15">
      <c r="A14" s="201">
        <v>2</v>
      </c>
      <c r="B14" s="211" t="s">
        <v>265</v>
      </c>
      <c r="C14" s="203">
        <f>SUM(C15:C20)</f>
        <v>0</v>
      </c>
      <c r="D14" s="196"/>
      <c r="E14" s="204">
        <f t="shared" ref="E14:M14" si="2">SUM(E15:E20)</f>
        <v>0</v>
      </c>
      <c r="F14" s="205">
        <f t="shared" si="2"/>
        <v>0</v>
      </c>
      <c r="G14" s="205">
        <f t="shared" si="2"/>
        <v>0</v>
      </c>
      <c r="H14" s="205">
        <f t="shared" si="2"/>
        <v>0</v>
      </c>
      <c r="I14" s="205">
        <f t="shared" si="2"/>
        <v>0</v>
      </c>
      <c r="J14" s="205">
        <f t="shared" si="2"/>
        <v>0</v>
      </c>
      <c r="K14" s="205">
        <f t="shared" si="2"/>
        <v>0</v>
      </c>
      <c r="L14" s="205">
        <f t="shared" si="2"/>
        <v>0</v>
      </c>
      <c r="M14" s="205">
        <f t="shared" si="2"/>
        <v>0</v>
      </c>
      <c r="N14" s="206">
        <f>SUM(N15:N20)</f>
        <v>0</v>
      </c>
    </row>
    <row r="15" spans="1:14" ht="14.25">
      <c r="A15" s="201">
        <v>2.1</v>
      </c>
      <c r="B15" s="209" t="s">
        <v>264</v>
      </c>
      <c r="C15" s="205"/>
      <c r="D15" s="208">
        <v>5.0000000000000001E-3</v>
      </c>
      <c r="E15" s="204">
        <f>C15*D15</f>
        <v>0</v>
      </c>
      <c r="F15" s="205"/>
      <c r="G15" s="205"/>
      <c r="H15" s="205"/>
      <c r="I15" s="205"/>
      <c r="J15" s="205"/>
      <c r="K15" s="205"/>
      <c r="L15" s="205"/>
      <c r="M15" s="205"/>
      <c r="N15" s="206">
        <f>SUMPRODUCT($F$6:$M$6,F15:M15)</f>
        <v>0</v>
      </c>
    </row>
    <row r="16" spans="1:14" ht="14.25">
      <c r="A16" s="201">
        <v>2.2000000000000002</v>
      </c>
      <c r="B16" s="209" t="s">
        <v>263</v>
      </c>
      <c r="C16" s="205"/>
      <c r="D16" s="208">
        <v>0.01</v>
      </c>
      <c r="E16" s="204">
        <f>C16*D16</f>
        <v>0</v>
      </c>
      <c r="F16" s="205"/>
      <c r="G16" s="205"/>
      <c r="H16" s="205"/>
      <c r="I16" s="205"/>
      <c r="J16" s="205"/>
      <c r="K16" s="205"/>
      <c r="L16" s="205"/>
      <c r="M16" s="205"/>
      <c r="N16" s="206">
        <f t="shared" ref="N16:N20" si="3">SUMPRODUCT($F$6:$M$6,F16:M16)</f>
        <v>0</v>
      </c>
    </row>
    <row r="17" spans="1:14" ht="14.25">
      <c r="A17" s="201">
        <v>2.2999999999999998</v>
      </c>
      <c r="B17" s="209" t="s">
        <v>262</v>
      </c>
      <c r="C17" s="205"/>
      <c r="D17" s="208">
        <v>0.02</v>
      </c>
      <c r="E17" s="204">
        <f>C17*D17</f>
        <v>0</v>
      </c>
      <c r="F17" s="205"/>
      <c r="G17" s="205"/>
      <c r="H17" s="205"/>
      <c r="I17" s="205"/>
      <c r="J17" s="205"/>
      <c r="K17" s="205"/>
      <c r="L17" s="205"/>
      <c r="M17" s="205"/>
      <c r="N17" s="206">
        <f t="shared" si="3"/>
        <v>0</v>
      </c>
    </row>
    <row r="18" spans="1:14" ht="14.25">
      <c r="A18" s="201">
        <v>2.4</v>
      </c>
      <c r="B18" s="209" t="s">
        <v>261</v>
      </c>
      <c r="C18" s="205"/>
      <c r="D18" s="208">
        <v>0.03</v>
      </c>
      <c r="E18" s="204">
        <f>C18*D18</f>
        <v>0</v>
      </c>
      <c r="F18" s="205"/>
      <c r="G18" s="205"/>
      <c r="H18" s="205"/>
      <c r="I18" s="205"/>
      <c r="J18" s="205"/>
      <c r="K18" s="205"/>
      <c r="L18" s="205"/>
      <c r="M18" s="205"/>
      <c r="N18" s="206">
        <f t="shared" si="3"/>
        <v>0</v>
      </c>
    </row>
    <row r="19" spans="1:14" ht="14.25">
      <c r="A19" s="201">
        <v>2.5</v>
      </c>
      <c r="B19" s="209" t="s">
        <v>260</v>
      </c>
      <c r="C19" s="205"/>
      <c r="D19" s="208">
        <v>0.04</v>
      </c>
      <c r="E19" s="204">
        <f>C19*D19</f>
        <v>0</v>
      </c>
      <c r="F19" s="205"/>
      <c r="G19" s="205"/>
      <c r="H19" s="205"/>
      <c r="I19" s="205"/>
      <c r="J19" s="205"/>
      <c r="K19" s="205"/>
      <c r="L19" s="205"/>
      <c r="M19" s="205"/>
      <c r="N19" s="206">
        <f t="shared" si="3"/>
        <v>0</v>
      </c>
    </row>
    <row r="20" spans="1:14" ht="14.25">
      <c r="A20" s="201">
        <v>2.6</v>
      </c>
      <c r="B20" s="209" t="s">
        <v>259</v>
      </c>
      <c r="C20" s="205"/>
      <c r="D20" s="210"/>
      <c r="E20" s="212"/>
      <c r="F20" s="205"/>
      <c r="G20" s="205"/>
      <c r="H20" s="205"/>
      <c r="I20" s="205"/>
      <c r="J20" s="205"/>
      <c r="K20" s="205"/>
      <c r="L20" s="205"/>
      <c r="M20" s="205"/>
      <c r="N20" s="206">
        <f t="shared" si="3"/>
        <v>0</v>
      </c>
    </row>
    <row r="21" spans="1:14" ht="15.75" thickBot="1">
      <c r="A21" s="213"/>
      <c r="B21" s="214" t="s">
        <v>109</v>
      </c>
      <c r="C21" s="189">
        <f>C14+C7</f>
        <v>16047500</v>
      </c>
      <c r="D21" s="215"/>
      <c r="E21" s="216">
        <f>E14+E7</f>
        <v>320950</v>
      </c>
      <c r="F21" s="217">
        <f>F7+F14</f>
        <v>0</v>
      </c>
      <c r="G21" s="217">
        <f t="shared" ref="G21:L21" si="4">G7+G14</f>
        <v>0</v>
      </c>
      <c r="H21" s="217">
        <f t="shared" si="4"/>
        <v>0</v>
      </c>
      <c r="I21" s="217">
        <f t="shared" si="4"/>
        <v>0</v>
      </c>
      <c r="J21" s="217">
        <f t="shared" si="4"/>
        <v>0</v>
      </c>
      <c r="K21" s="217">
        <f t="shared" si="4"/>
        <v>320950</v>
      </c>
      <c r="L21" s="217">
        <f t="shared" si="4"/>
        <v>0</v>
      </c>
      <c r="M21" s="217">
        <f>M7+M14</f>
        <v>0</v>
      </c>
      <c r="N21" s="218">
        <f>N14+N7</f>
        <v>320950</v>
      </c>
    </row>
    <row r="22" spans="1:14">
      <c r="E22" s="219"/>
      <c r="F22" s="219"/>
      <c r="G22" s="219"/>
      <c r="H22" s="219"/>
      <c r="I22" s="219"/>
      <c r="J22" s="219"/>
      <c r="K22" s="219"/>
      <c r="L22" s="219"/>
      <c r="M22" s="219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90" zoomScaleNormal="90" workbookViewId="0"/>
  </sheetViews>
  <sheetFormatPr defaultRowHeight="15"/>
  <cols>
    <col min="1" max="1" width="11.42578125" customWidth="1"/>
    <col min="2" max="2" width="76.85546875" style="392" customWidth="1"/>
    <col min="3" max="3" width="22.85546875" customWidth="1"/>
  </cols>
  <sheetData>
    <row r="1" spans="1:3">
      <c r="A1" s="2" t="s">
        <v>30</v>
      </c>
      <c r="B1" t="str">
        <f>'Info '!C2</f>
        <v>JSC CARTU BANK</v>
      </c>
    </row>
    <row r="2" spans="1:3">
      <c r="A2" s="2" t="s">
        <v>31</v>
      </c>
      <c r="B2" s="455">
        <f>'1. key ratios '!B2</f>
        <v>43830</v>
      </c>
    </row>
    <row r="3" spans="1:3">
      <c r="A3" s="4"/>
      <c r="B3"/>
    </row>
    <row r="4" spans="1:3">
      <c r="A4" s="4" t="s">
        <v>439</v>
      </c>
      <c r="B4" t="s">
        <v>440</v>
      </c>
    </row>
    <row r="5" spans="1:3">
      <c r="A5" s="393" t="s">
        <v>441</v>
      </c>
      <c r="B5" s="394"/>
      <c r="C5" s="395"/>
    </row>
    <row r="6" spans="1:3" ht="24">
      <c r="A6" s="396">
        <v>1</v>
      </c>
      <c r="B6" s="397" t="s">
        <v>442</v>
      </c>
      <c r="C6" s="398">
        <v>1230678081.3489304</v>
      </c>
    </row>
    <row r="7" spans="1:3">
      <c r="A7" s="396">
        <v>2</v>
      </c>
      <c r="B7" s="397" t="s">
        <v>443</v>
      </c>
      <c r="C7" s="398">
        <v>-4373879</v>
      </c>
    </row>
    <row r="8" spans="1:3" ht="24">
      <c r="A8" s="399">
        <v>3</v>
      </c>
      <c r="B8" s="400" t="s">
        <v>444</v>
      </c>
      <c r="C8" s="398">
        <f>SUM(C6:C7)</f>
        <v>1226304202.3489304</v>
      </c>
    </row>
    <row r="9" spans="1:3">
      <c r="A9" s="393" t="s">
        <v>445</v>
      </c>
      <c r="B9" s="394"/>
      <c r="C9" s="401"/>
    </row>
    <row r="10" spans="1:3" ht="24">
      <c r="A10" s="402">
        <v>4</v>
      </c>
      <c r="B10" s="403" t="s">
        <v>446</v>
      </c>
      <c r="C10" s="398"/>
    </row>
    <row r="11" spans="1:3">
      <c r="A11" s="402">
        <v>5</v>
      </c>
      <c r="B11" s="404" t="s">
        <v>447</v>
      </c>
      <c r="C11" s="398"/>
    </row>
    <row r="12" spans="1:3">
      <c r="A12" s="402" t="s">
        <v>448</v>
      </c>
      <c r="B12" s="404" t="s">
        <v>449</v>
      </c>
      <c r="C12" s="398">
        <v>0</v>
      </c>
    </row>
    <row r="13" spans="1:3" ht="24">
      <c r="A13" s="405">
        <v>6</v>
      </c>
      <c r="B13" s="403" t="s">
        <v>450</v>
      </c>
      <c r="C13" s="398"/>
    </row>
    <row r="14" spans="1:3">
      <c r="A14" s="405">
        <v>7</v>
      </c>
      <c r="B14" s="406" t="s">
        <v>451</v>
      </c>
      <c r="C14" s="398"/>
    </row>
    <row r="15" spans="1:3">
      <c r="A15" s="407">
        <v>8</v>
      </c>
      <c r="B15" s="408" t="s">
        <v>452</v>
      </c>
      <c r="C15" s="398"/>
    </row>
    <row r="16" spans="1:3">
      <c r="A16" s="405">
        <v>9</v>
      </c>
      <c r="B16" s="406" t="s">
        <v>453</v>
      </c>
      <c r="C16" s="398"/>
    </row>
    <row r="17" spans="1:3">
      <c r="A17" s="405">
        <v>10</v>
      </c>
      <c r="B17" s="406" t="s">
        <v>454</v>
      </c>
      <c r="C17" s="398"/>
    </row>
    <row r="18" spans="1:3">
      <c r="A18" s="409">
        <v>11</v>
      </c>
      <c r="B18" s="410" t="s">
        <v>455</v>
      </c>
      <c r="C18" s="411">
        <v>0</v>
      </c>
    </row>
    <row r="19" spans="1:3">
      <c r="A19" s="412" t="s">
        <v>456</v>
      </c>
      <c r="B19" s="413"/>
      <c r="C19" s="414"/>
    </row>
    <row r="20" spans="1:3" ht="24">
      <c r="A20" s="415">
        <v>12</v>
      </c>
      <c r="B20" s="403" t="s">
        <v>457</v>
      </c>
      <c r="C20" s="398"/>
    </row>
    <row r="21" spans="1:3">
      <c r="A21" s="415">
        <v>13</v>
      </c>
      <c r="B21" s="403" t="s">
        <v>458</v>
      </c>
      <c r="C21" s="398"/>
    </row>
    <row r="22" spans="1:3">
      <c r="A22" s="415">
        <v>14</v>
      </c>
      <c r="B22" s="403" t="s">
        <v>459</v>
      </c>
      <c r="C22" s="398"/>
    </row>
    <row r="23" spans="1:3" ht="24">
      <c r="A23" s="415" t="s">
        <v>460</v>
      </c>
      <c r="B23" s="403" t="s">
        <v>461</v>
      </c>
      <c r="C23" s="398"/>
    </row>
    <row r="24" spans="1:3">
      <c r="A24" s="415">
        <v>15</v>
      </c>
      <c r="B24" s="403" t="s">
        <v>462</v>
      </c>
      <c r="C24" s="398"/>
    </row>
    <row r="25" spans="1:3">
      <c r="A25" s="415" t="s">
        <v>463</v>
      </c>
      <c r="B25" s="403" t="s">
        <v>464</v>
      </c>
      <c r="C25" s="398"/>
    </row>
    <row r="26" spans="1:3">
      <c r="A26" s="416">
        <v>16</v>
      </c>
      <c r="B26" s="417" t="s">
        <v>465</v>
      </c>
      <c r="C26" s="411">
        <v>0</v>
      </c>
    </row>
    <row r="27" spans="1:3">
      <c r="A27" s="393" t="s">
        <v>466</v>
      </c>
      <c r="B27" s="394"/>
      <c r="C27" s="401"/>
    </row>
    <row r="28" spans="1:3">
      <c r="A28" s="418">
        <v>17</v>
      </c>
      <c r="B28" s="404" t="s">
        <v>467</v>
      </c>
      <c r="C28" s="398">
        <v>57685015.080907002</v>
      </c>
    </row>
    <row r="29" spans="1:3">
      <c r="A29" s="418">
        <v>18</v>
      </c>
      <c r="B29" s="404" t="s">
        <v>468</v>
      </c>
      <c r="C29" s="398">
        <v>-27787213.691067498</v>
      </c>
    </row>
    <row r="30" spans="1:3">
      <c r="A30" s="416">
        <v>19</v>
      </c>
      <c r="B30" s="417" t="s">
        <v>469</v>
      </c>
      <c r="C30" s="411">
        <f>SUM(C28:C29)</f>
        <v>29897801.389839504</v>
      </c>
    </row>
    <row r="31" spans="1:3">
      <c r="A31" s="393" t="s">
        <v>470</v>
      </c>
      <c r="B31" s="394"/>
      <c r="C31" s="401"/>
    </row>
    <row r="32" spans="1:3" ht="24">
      <c r="A32" s="418" t="s">
        <v>471</v>
      </c>
      <c r="B32" s="403" t="s">
        <v>472</v>
      </c>
      <c r="C32" s="419"/>
    </row>
    <row r="33" spans="1:3">
      <c r="A33" s="418" t="s">
        <v>473</v>
      </c>
      <c r="B33" s="404" t="s">
        <v>474</v>
      </c>
      <c r="C33" s="419"/>
    </row>
    <row r="34" spans="1:3">
      <c r="A34" s="393" t="s">
        <v>475</v>
      </c>
      <c r="B34" s="394"/>
      <c r="C34" s="401"/>
    </row>
    <row r="35" spans="1:3">
      <c r="A35" s="420">
        <v>20</v>
      </c>
      <c r="B35" s="421" t="s">
        <v>476</v>
      </c>
      <c r="C35" s="411">
        <f>'9.Capital'!C28+'9.Capital'!C41</f>
        <v>219108852</v>
      </c>
    </row>
    <row r="36" spans="1:3">
      <c r="A36" s="416">
        <v>21</v>
      </c>
      <c r="B36" s="417" t="s">
        <v>477</v>
      </c>
      <c r="C36" s="411">
        <f>C8+C18+C26+C30</f>
        <v>1256202003.7387698</v>
      </c>
    </row>
    <row r="37" spans="1:3">
      <c r="A37" s="393" t="s">
        <v>478</v>
      </c>
      <c r="B37" s="394"/>
      <c r="C37" s="401"/>
    </row>
    <row r="38" spans="1:3">
      <c r="A38" s="416">
        <v>22</v>
      </c>
      <c r="B38" s="417" t="s">
        <v>478</v>
      </c>
      <c r="C38" s="517">
        <f>IFERROR(C35/C36,0)</f>
        <v>0.17442167051786062</v>
      </c>
    </row>
    <row r="39" spans="1:3">
      <c r="A39" s="393" t="s">
        <v>479</v>
      </c>
      <c r="B39" s="394"/>
      <c r="C39" s="401"/>
    </row>
    <row r="40" spans="1:3">
      <c r="A40" s="422" t="s">
        <v>480</v>
      </c>
      <c r="B40" s="403" t="s">
        <v>481</v>
      </c>
      <c r="C40" s="419"/>
    </row>
    <row r="41" spans="1:3" ht="24">
      <c r="A41" s="423" t="s">
        <v>482</v>
      </c>
      <c r="B41" s="397" t="s">
        <v>483</v>
      </c>
      <c r="C41" s="4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3" sqref="B3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30</v>
      </c>
      <c r="B1" s="3" t="s">
        <v>486</v>
      </c>
    </row>
    <row r="2" spans="1:8">
      <c r="A2" s="2" t="s">
        <v>31</v>
      </c>
      <c r="B2" s="438">
        <v>43830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144</v>
      </c>
      <c r="B4" s="10" t="s">
        <v>143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439" t="s">
        <v>521</v>
      </c>
      <c r="D5" s="439" t="s">
        <v>518</v>
      </c>
      <c r="E5" s="439" t="s">
        <v>516</v>
      </c>
      <c r="F5" s="439" t="s">
        <v>487</v>
      </c>
      <c r="G5" s="443" t="s">
        <v>488</v>
      </c>
    </row>
    <row r="6" spans="1:8">
      <c r="B6" s="238" t="s">
        <v>142</v>
      </c>
      <c r="C6" s="444"/>
      <c r="D6" s="444"/>
      <c r="E6" s="444"/>
      <c r="F6" s="444"/>
      <c r="G6" s="445"/>
    </row>
    <row r="7" spans="1:8">
      <c r="A7" s="13"/>
      <c r="B7" s="239" t="s">
        <v>136</v>
      </c>
      <c r="C7" s="444"/>
      <c r="D7" s="444"/>
      <c r="E7" s="444"/>
      <c r="F7" s="444"/>
      <c r="G7" s="445"/>
    </row>
    <row r="8" spans="1:8" ht="15">
      <c r="A8" s="386">
        <v>1</v>
      </c>
      <c r="B8" s="14" t="s">
        <v>141</v>
      </c>
      <c r="C8" s="440">
        <v>199034952</v>
      </c>
      <c r="D8" s="440">
        <v>195242645</v>
      </c>
      <c r="E8" s="440">
        <v>187971414</v>
      </c>
      <c r="F8" s="440">
        <v>205002460</v>
      </c>
      <c r="G8" s="446">
        <v>220763712</v>
      </c>
    </row>
    <row r="9" spans="1:8" ht="15">
      <c r="A9" s="386">
        <v>2</v>
      </c>
      <c r="B9" s="14" t="s">
        <v>140</v>
      </c>
      <c r="C9" s="440">
        <v>219108852</v>
      </c>
      <c r="D9" s="440">
        <v>215929045</v>
      </c>
      <c r="E9" s="440">
        <v>208052314</v>
      </c>
      <c r="F9" s="440">
        <v>205002460</v>
      </c>
      <c r="G9" s="446">
        <v>220763712</v>
      </c>
    </row>
    <row r="10" spans="1:8" ht="15">
      <c r="A10" s="386">
        <v>3</v>
      </c>
      <c r="B10" s="14" t="s">
        <v>139</v>
      </c>
      <c r="C10" s="440">
        <v>427216297</v>
      </c>
      <c r="D10" s="440">
        <v>428170330</v>
      </c>
      <c r="E10" s="440">
        <v>413734563</v>
      </c>
      <c r="F10" s="440">
        <v>417876184</v>
      </c>
      <c r="G10" s="446">
        <v>432657101</v>
      </c>
    </row>
    <row r="11" spans="1:8" ht="15">
      <c r="A11" s="387"/>
      <c r="B11" s="238" t="s">
        <v>138</v>
      </c>
      <c r="C11" s="444"/>
      <c r="D11" s="444"/>
      <c r="E11" s="444"/>
      <c r="F11" s="444"/>
      <c r="G11" s="445"/>
    </row>
    <row r="12" spans="1:8" ht="15" customHeight="1">
      <c r="A12" s="386">
        <v>4</v>
      </c>
      <c r="B12" s="14" t="s">
        <v>271</v>
      </c>
      <c r="C12" s="447">
        <v>1439273401.5592277</v>
      </c>
      <c r="D12" s="440">
        <v>1430709273.5419717</v>
      </c>
      <c r="E12" s="440">
        <v>1392496942.6090484</v>
      </c>
      <c r="F12" s="440">
        <v>1298103990.8676498</v>
      </c>
      <c r="G12" s="446">
        <v>1381508823.4325151</v>
      </c>
    </row>
    <row r="13" spans="1:8" ht="15">
      <c r="A13" s="387"/>
      <c r="B13" s="238" t="s">
        <v>137</v>
      </c>
      <c r="C13" s="444"/>
      <c r="D13" s="444"/>
      <c r="E13" s="444"/>
      <c r="F13" s="444"/>
      <c r="G13" s="445"/>
    </row>
    <row r="14" spans="1:8" s="15" customFormat="1" ht="15">
      <c r="A14" s="386"/>
      <c r="B14" s="239" t="s">
        <v>136</v>
      </c>
      <c r="C14" s="444"/>
      <c r="D14" s="444"/>
      <c r="E14" s="444"/>
      <c r="F14" s="444"/>
      <c r="G14" s="445"/>
    </row>
    <row r="15" spans="1:8" ht="15">
      <c r="A15" s="388">
        <v>5</v>
      </c>
      <c r="B15" s="14" t="str">
        <f>"Common equity Tier 1 ratio &gt;="&amp;TEXT('9.1. Capital Requirements'!$C$19*100,"#.##")&amp;"%"</f>
        <v>Common equity Tier 1 ratio &gt;=9.35%</v>
      </c>
      <c r="C15" s="448">
        <v>0.1382884945864884</v>
      </c>
      <c r="D15" s="448">
        <v>0.13646563184471616</v>
      </c>
      <c r="E15" s="448">
        <v>0.13498874449792891</v>
      </c>
      <c r="F15" s="448">
        <v>0.15792452795941012</v>
      </c>
      <c r="G15" s="449">
        <v>0.15979898807413156</v>
      </c>
    </row>
    <row r="16" spans="1:8" ht="15" customHeight="1">
      <c r="A16" s="388">
        <v>6</v>
      </c>
      <c r="B16" s="14" t="str">
        <f>"Tier 1 ratio &gt;="&amp;TEXT('9.1. Capital Requirements'!$C$20*100,"#.##")&amp;"%"</f>
        <v>Tier 1 ratio &gt;=11.64%</v>
      </c>
      <c r="C16" s="448">
        <v>0.15223574045252961</v>
      </c>
      <c r="D16" s="448">
        <v>0.1509244743101649</v>
      </c>
      <c r="E16" s="448">
        <v>0.1494095301998892</v>
      </c>
      <c r="F16" s="448">
        <v>0.15792452795941012</v>
      </c>
      <c r="G16" s="449">
        <v>0.15979898807413156</v>
      </c>
    </row>
    <row r="17" spans="1:7" ht="15">
      <c r="A17" s="388">
        <v>7</v>
      </c>
      <c r="B17" s="14" t="str">
        <f>"Total Regulatory Capital ratio &gt;="&amp;TEXT('9.1. Capital Requirements'!$C$21*100,"#.##")&amp;"%"</f>
        <v>Total Regulatory Capital ratio &gt;=20.16%</v>
      </c>
      <c r="C17" s="448">
        <v>0.29682775804595424</v>
      </c>
      <c r="D17" s="448">
        <v>0.29927137393887809</v>
      </c>
      <c r="E17" s="448">
        <v>0.29711703511880411</v>
      </c>
      <c r="F17" s="448">
        <v>0.32191271804094257</v>
      </c>
      <c r="G17" s="449">
        <v>0.31317722598760855</v>
      </c>
    </row>
    <row r="18" spans="1:7" ht="15">
      <c r="A18" s="387"/>
      <c r="B18" s="240" t="s">
        <v>135</v>
      </c>
      <c r="C18" s="444"/>
      <c r="D18" s="444"/>
      <c r="E18" s="444"/>
      <c r="F18" s="444"/>
      <c r="G18" s="445"/>
    </row>
    <row r="19" spans="1:7" ht="15" customHeight="1">
      <c r="A19" s="389">
        <v>8</v>
      </c>
      <c r="B19" s="14" t="s">
        <v>134</v>
      </c>
      <c r="C19" s="448">
        <v>7.1444795226382932E-2</v>
      </c>
      <c r="D19" s="448">
        <v>7.3728187483529037E-2</v>
      </c>
      <c r="E19" s="448">
        <v>5.252808083776199E-2</v>
      </c>
      <c r="F19" s="448">
        <v>7.4393771591169222E-2</v>
      </c>
      <c r="G19" s="449">
        <v>6.8869777669524818E-2</v>
      </c>
    </row>
    <row r="20" spans="1:7" ht="15">
      <c r="A20" s="389">
        <v>9</v>
      </c>
      <c r="B20" s="14" t="s">
        <v>133</v>
      </c>
      <c r="C20" s="448">
        <v>2.4386673796922328E-2</v>
      </c>
      <c r="D20" s="448">
        <v>2.4355998985960803E-2</v>
      </c>
      <c r="E20" s="448">
        <v>1.5772230148373926E-2</v>
      </c>
      <c r="F20" s="448">
        <v>2.4126556739941293E-2</v>
      </c>
      <c r="G20" s="449">
        <v>2.576856840823501E-2</v>
      </c>
    </row>
    <row r="21" spans="1:7" ht="15">
      <c r="A21" s="389">
        <v>10</v>
      </c>
      <c r="B21" s="14" t="s">
        <v>132</v>
      </c>
      <c r="C21" s="448">
        <v>2.6739989853771115E-2</v>
      </c>
      <c r="D21" s="448">
        <v>3.2647077704208952E-2</v>
      </c>
      <c r="E21" s="448">
        <v>2.4353158553452083E-2</v>
      </c>
      <c r="F21" s="448">
        <v>2.9332291113924026E-2</v>
      </c>
      <c r="G21" s="449">
        <v>3.1701715649815776E-2</v>
      </c>
    </row>
    <row r="22" spans="1:7" ht="15">
      <c r="A22" s="389">
        <v>11</v>
      </c>
      <c r="B22" s="14" t="s">
        <v>131</v>
      </c>
      <c r="C22" s="448">
        <v>4.70581214294606E-2</v>
      </c>
      <c r="D22" s="448">
        <v>4.9372188497568234E-2</v>
      </c>
      <c r="E22" s="448">
        <v>3.6755850689388067E-2</v>
      </c>
      <c r="F22" s="448">
        <v>5.0267214851227926E-2</v>
      </c>
      <c r="G22" s="449">
        <v>4.3101209261289804E-2</v>
      </c>
    </row>
    <row r="23" spans="1:7" ht="15">
      <c r="A23" s="389">
        <v>12</v>
      </c>
      <c r="B23" s="14" t="s">
        <v>277</v>
      </c>
      <c r="C23" s="448">
        <v>1.9122816784955005E-2</v>
      </c>
      <c r="D23" s="448">
        <v>2.1706907874925952E-2</v>
      </c>
      <c r="E23" s="448">
        <v>1.3941209248711816E-2</v>
      </c>
      <c r="F23" s="448">
        <v>1.4851126355640393E-2</v>
      </c>
      <c r="G23" s="449">
        <v>1.5245647500718669E-2</v>
      </c>
    </row>
    <row r="24" spans="1:7" ht="15">
      <c r="A24" s="389">
        <v>13</v>
      </c>
      <c r="B24" s="14" t="s">
        <v>278</v>
      </c>
      <c r="C24" s="448">
        <v>0.11078065808167323</v>
      </c>
      <c r="D24" s="448">
        <v>0.12463471600960843</v>
      </c>
      <c r="E24" s="448">
        <v>7.8071424090230171E-2</v>
      </c>
      <c r="F24" s="448">
        <v>7.7879057341487395E-2</v>
      </c>
      <c r="G24" s="449">
        <v>7.7733662887247201E-2</v>
      </c>
    </row>
    <row r="25" spans="1:7" ht="15">
      <c r="A25" s="387"/>
      <c r="B25" s="240" t="s">
        <v>357</v>
      </c>
      <c r="C25" s="444"/>
      <c r="D25" s="444"/>
      <c r="E25" s="444"/>
      <c r="F25" s="444"/>
      <c r="G25" s="445"/>
    </row>
    <row r="26" spans="1:7" ht="15">
      <c r="A26" s="389">
        <v>14</v>
      </c>
      <c r="B26" s="14" t="s">
        <v>130</v>
      </c>
      <c r="C26" s="448">
        <v>0.3282215859314217</v>
      </c>
      <c r="D26" s="448">
        <v>0.39475788980791926</v>
      </c>
      <c r="E26" s="448">
        <v>0.40771722359086521</v>
      </c>
      <c r="F26" s="448">
        <v>0.36782623479854143</v>
      </c>
      <c r="G26" s="449">
        <v>0.35914968422147536</v>
      </c>
    </row>
    <row r="27" spans="1:7" ht="15" customHeight="1">
      <c r="A27" s="389">
        <v>15</v>
      </c>
      <c r="B27" s="14" t="s">
        <v>129</v>
      </c>
      <c r="C27" s="448">
        <v>0.137339028760432</v>
      </c>
      <c r="D27" s="448">
        <v>0.15751668779353256</v>
      </c>
      <c r="E27" s="448">
        <v>0.16231154883304391</v>
      </c>
      <c r="F27" s="448">
        <v>0.14302761812648807</v>
      </c>
      <c r="G27" s="449">
        <v>0.13849547929493877</v>
      </c>
    </row>
    <row r="28" spans="1:7" ht="15">
      <c r="A28" s="389">
        <v>16</v>
      </c>
      <c r="B28" s="14" t="s">
        <v>128</v>
      </c>
      <c r="C28" s="448">
        <v>0.69036549122057411</v>
      </c>
      <c r="D28" s="448">
        <v>0.66327935401179372</v>
      </c>
      <c r="E28" s="448">
        <v>0.66909917097400295</v>
      </c>
      <c r="F28" s="448">
        <v>0.62071275044041196</v>
      </c>
      <c r="G28" s="449">
        <v>0.61752701946481858</v>
      </c>
    </row>
    <row r="29" spans="1:7" ht="15" customHeight="1">
      <c r="A29" s="389">
        <v>17</v>
      </c>
      <c r="B29" s="14" t="s">
        <v>127</v>
      </c>
      <c r="C29" s="448">
        <v>0.70553727894395701</v>
      </c>
      <c r="D29" s="448">
        <v>0.65691225808035747</v>
      </c>
      <c r="E29" s="448">
        <v>0.67542171742731194</v>
      </c>
      <c r="F29" s="448">
        <v>0.62782200044927827</v>
      </c>
      <c r="G29" s="449">
        <v>0.60607663353181018</v>
      </c>
    </row>
    <row r="30" spans="1:7" ht="15">
      <c r="A30" s="389">
        <v>18</v>
      </c>
      <c r="B30" s="14" t="s">
        <v>126</v>
      </c>
      <c r="C30" s="448">
        <v>8.8391772975759508E-2</v>
      </c>
      <c r="D30" s="448">
        <v>2.2991226855333169E-2</v>
      </c>
      <c r="E30" s="448">
        <v>-1.9474945958888323E-2</v>
      </c>
      <c r="F30" s="448">
        <v>-2.690143399493361E-3</v>
      </c>
      <c r="G30" s="449">
        <v>2.8948492293526806E-2</v>
      </c>
    </row>
    <row r="31" spans="1:7" ht="15" customHeight="1">
      <c r="A31" s="387"/>
      <c r="B31" s="240" t="s">
        <v>358</v>
      </c>
      <c r="C31" s="444"/>
      <c r="D31" s="444"/>
      <c r="E31" s="444"/>
      <c r="F31" s="444"/>
      <c r="G31" s="445"/>
    </row>
    <row r="32" spans="1:7" ht="15" customHeight="1">
      <c r="A32" s="389">
        <v>19</v>
      </c>
      <c r="B32" s="14" t="s">
        <v>125</v>
      </c>
      <c r="C32" s="448">
        <v>0.27252912180530919</v>
      </c>
      <c r="D32" s="448">
        <v>0.29719645385886262</v>
      </c>
      <c r="E32" s="448">
        <v>0.26561154695335804</v>
      </c>
      <c r="F32" s="448">
        <v>0.2401095105796863</v>
      </c>
      <c r="G32" s="449">
        <v>0.25456700581335773</v>
      </c>
    </row>
    <row r="33" spans="1:7" ht="15" customHeight="1">
      <c r="A33" s="389">
        <v>20</v>
      </c>
      <c r="B33" s="14" t="s">
        <v>124</v>
      </c>
      <c r="C33" s="448">
        <v>0.88672159464552902</v>
      </c>
      <c r="D33" s="448">
        <v>0.85315415753259805</v>
      </c>
      <c r="E33" s="448">
        <v>0.90275322902111055</v>
      </c>
      <c r="F33" s="448">
        <v>0.91540449009230229</v>
      </c>
      <c r="G33" s="449">
        <v>0.87460779793397492</v>
      </c>
    </row>
    <row r="34" spans="1:7" ht="15" customHeight="1">
      <c r="A34" s="389">
        <v>21</v>
      </c>
      <c r="B34" s="14" t="s">
        <v>123</v>
      </c>
      <c r="C34" s="448">
        <v>0.35944048622117863</v>
      </c>
      <c r="D34" s="448">
        <v>0.34841415259494246</v>
      </c>
      <c r="E34" s="448">
        <v>0.31435631508389533</v>
      </c>
      <c r="F34" s="448">
        <v>0.29697614278110768</v>
      </c>
      <c r="G34" s="449">
        <v>0.3086605244879751</v>
      </c>
    </row>
    <row r="35" spans="1:7" ht="15" customHeight="1">
      <c r="A35" s="390"/>
      <c r="B35" s="240" t="s">
        <v>401</v>
      </c>
      <c r="C35" s="444"/>
      <c r="D35" s="444"/>
      <c r="E35" s="444"/>
      <c r="F35" s="444"/>
      <c r="G35" s="445"/>
    </row>
    <row r="36" spans="1:7" ht="15">
      <c r="A36" s="389">
        <v>22</v>
      </c>
      <c r="B36" s="14" t="s">
        <v>384</v>
      </c>
      <c r="C36" s="441">
        <v>335125345.80480003</v>
      </c>
      <c r="D36" s="441">
        <v>340082465.02639312</v>
      </c>
      <c r="E36" s="441">
        <v>287529493.42388487</v>
      </c>
      <c r="F36" s="441">
        <v>261784898.58272907</v>
      </c>
      <c r="G36" s="442">
        <v>303859040.16574132</v>
      </c>
    </row>
    <row r="37" spans="1:7" ht="15" customHeight="1">
      <c r="A37" s="389">
        <v>23</v>
      </c>
      <c r="B37" s="14" t="s">
        <v>396</v>
      </c>
      <c r="C37" s="441">
        <v>123566754.93715714</v>
      </c>
      <c r="D37" s="441">
        <v>126275517.96799789</v>
      </c>
      <c r="E37" s="441">
        <v>131191596.84480809</v>
      </c>
      <c r="F37" s="441">
        <v>106988387.95930007</v>
      </c>
      <c r="G37" s="442">
        <v>114639306.97298403</v>
      </c>
    </row>
    <row r="38" spans="1:7" ht="15.75" thickBot="1">
      <c r="A38" s="391">
        <v>24</v>
      </c>
      <c r="B38" s="241" t="s">
        <v>385</v>
      </c>
      <c r="C38" s="450">
        <v>2.7120995932541576</v>
      </c>
      <c r="D38" s="451">
        <v>2.6931781433086694</v>
      </c>
      <c r="E38" s="451">
        <v>2.1916761464837973</v>
      </c>
      <c r="F38" s="451">
        <v>2.446853378913568</v>
      </c>
      <c r="G38" s="452">
        <v>2.6505659200936109</v>
      </c>
    </row>
    <row r="39" spans="1:7">
      <c r="A39" s="16"/>
    </row>
    <row r="40" spans="1:7">
      <c r="B40" s="319"/>
    </row>
    <row r="41" spans="1:7" ht="51">
      <c r="B41" s="319" t="s">
        <v>400</v>
      </c>
    </row>
    <row r="43" spans="1:7">
      <c r="B43" s="3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5.14062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30</v>
      </c>
      <c r="B1" s="4" t="str">
        <f>'Info '!C2</f>
        <v>JSC CARTU BANK</v>
      </c>
    </row>
    <row r="2" spans="1:8">
      <c r="A2" s="2" t="s">
        <v>31</v>
      </c>
      <c r="B2" s="454">
        <f>'1. key ratios '!B2</f>
        <v>43830</v>
      </c>
    </row>
    <row r="3" spans="1:8">
      <c r="A3" s="2"/>
    </row>
    <row r="4" spans="1:8" ht="15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8">
      <c r="A5" s="22"/>
      <c r="B5" s="23"/>
      <c r="C5" s="527" t="s">
        <v>68</v>
      </c>
      <c r="D5" s="528"/>
      <c r="E5" s="529"/>
      <c r="F5" s="527" t="s">
        <v>72</v>
      </c>
      <c r="G5" s="528"/>
      <c r="H5" s="530"/>
    </row>
    <row r="6" spans="1:8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8">
      <c r="A7" s="24">
        <v>1</v>
      </c>
      <c r="B7" s="28" t="s">
        <v>35</v>
      </c>
      <c r="C7" s="29">
        <v>8294575</v>
      </c>
      <c r="D7" s="29">
        <v>8664686</v>
      </c>
      <c r="E7" s="30">
        <f>C7+D7</f>
        <v>16959261</v>
      </c>
      <c r="F7" s="31">
        <v>9319981</v>
      </c>
      <c r="G7" s="32">
        <v>8903012</v>
      </c>
      <c r="H7" s="33">
        <f>F7+G7</f>
        <v>18222993</v>
      </c>
    </row>
    <row r="8" spans="1:8">
      <c r="A8" s="24">
        <v>2</v>
      </c>
      <c r="B8" s="28" t="s">
        <v>36</v>
      </c>
      <c r="C8" s="29">
        <v>2610462</v>
      </c>
      <c r="D8" s="29">
        <v>164870154</v>
      </c>
      <c r="E8" s="30">
        <f t="shared" ref="E8:E20" si="0">C8+D8</f>
        <v>167480616</v>
      </c>
      <c r="F8" s="31">
        <v>1277113</v>
      </c>
      <c r="G8" s="32">
        <v>138696084</v>
      </c>
      <c r="H8" s="33">
        <f t="shared" ref="H8:H31" si="1">F8+G8</f>
        <v>139973197</v>
      </c>
    </row>
    <row r="9" spans="1:8">
      <c r="A9" s="24">
        <v>3</v>
      </c>
      <c r="B9" s="28" t="s">
        <v>37</v>
      </c>
      <c r="C9" s="29">
        <v>9426953</v>
      </c>
      <c r="D9" s="29">
        <v>122173034</v>
      </c>
      <c r="E9" s="30">
        <f t="shared" si="0"/>
        <v>131599987</v>
      </c>
      <c r="F9" s="31">
        <v>48753575</v>
      </c>
      <c r="G9" s="32">
        <v>70268262</v>
      </c>
      <c r="H9" s="33">
        <f t="shared" si="1"/>
        <v>119021837</v>
      </c>
    </row>
    <row r="10" spans="1:8">
      <c r="A10" s="24">
        <v>4</v>
      </c>
      <c r="B10" s="28" t="s">
        <v>38</v>
      </c>
      <c r="C10" s="29">
        <v>0</v>
      </c>
      <c r="D10" s="29">
        <v>0</v>
      </c>
      <c r="E10" s="30">
        <f t="shared" si="0"/>
        <v>0</v>
      </c>
      <c r="F10" s="31">
        <v>0</v>
      </c>
      <c r="G10" s="32">
        <v>0</v>
      </c>
      <c r="H10" s="33">
        <f t="shared" si="1"/>
        <v>0</v>
      </c>
    </row>
    <row r="11" spans="1:8">
      <c r="A11" s="24">
        <v>5</v>
      </c>
      <c r="B11" s="28" t="s">
        <v>39</v>
      </c>
      <c r="C11" s="29">
        <v>27902529</v>
      </c>
      <c r="D11" s="29">
        <v>14051730</v>
      </c>
      <c r="E11" s="30">
        <f t="shared" si="0"/>
        <v>41954259</v>
      </c>
      <c r="F11" s="31">
        <v>19309175</v>
      </c>
      <c r="G11" s="32">
        <v>0</v>
      </c>
      <c r="H11" s="33">
        <f t="shared" si="1"/>
        <v>19309175</v>
      </c>
    </row>
    <row r="12" spans="1:8">
      <c r="A12" s="24">
        <v>6.1</v>
      </c>
      <c r="B12" s="34" t="s">
        <v>40</v>
      </c>
      <c r="C12" s="29">
        <v>284179780</v>
      </c>
      <c r="D12" s="29">
        <v>633611267</v>
      </c>
      <c r="E12" s="30">
        <f t="shared" si="0"/>
        <v>917791047</v>
      </c>
      <c r="F12" s="31">
        <v>322521987</v>
      </c>
      <c r="G12" s="32">
        <v>520732317</v>
      </c>
      <c r="H12" s="33">
        <f t="shared" si="1"/>
        <v>843254304</v>
      </c>
    </row>
    <row r="13" spans="1:8">
      <c r="A13" s="24">
        <v>6.2</v>
      </c>
      <c r="B13" s="34" t="s">
        <v>41</v>
      </c>
      <c r="C13" s="29">
        <v>-36174942</v>
      </c>
      <c r="D13" s="29">
        <v>-89873589</v>
      </c>
      <c r="E13" s="30">
        <f t="shared" si="0"/>
        <v>-126048531</v>
      </c>
      <c r="F13" s="31">
        <v>-41978301</v>
      </c>
      <c r="G13" s="32">
        <v>-74808608</v>
      </c>
      <c r="H13" s="33">
        <f t="shared" si="1"/>
        <v>-116786909</v>
      </c>
    </row>
    <row r="14" spans="1:8">
      <c r="A14" s="24">
        <v>6</v>
      </c>
      <c r="B14" s="28" t="s">
        <v>42</v>
      </c>
      <c r="C14" s="30">
        <f>C12+C13</f>
        <v>248004838</v>
      </c>
      <c r="D14" s="30">
        <f>D12+D13</f>
        <v>543737678</v>
      </c>
      <c r="E14" s="30">
        <f t="shared" si="0"/>
        <v>791742516</v>
      </c>
      <c r="F14" s="30">
        <f>F12+F13</f>
        <v>280543686</v>
      </c>
      <c r="G14" s="30">
        <f>G12+G13</f>
        <v>445923709</v>
      </c>
      <c r="H14" s="33">
        <f t="shared" si="1"/>
        <v>726467395</v>
      </c>
    </row>
    <row r="15" spans="1:8">
      <c r="A15" s="24">
        <v>7</v>
      </c>
      <c r="B15" s="28" t="s">
        <v>43</v>
      </c>
      <c r="C15" s="29">
        <v>4266188</v>
      </c>
      <c r="D15" s="29">
        <v>5688927</v>
      </c>
      <c r="E15" s="30">
        <f t="shared" si="0"/>
        <v>9955115</v>
      </c>
      <c r="F15" s="31">
        <v>8565505</v>
      </c>
      <c r="G15" s="32">
        <v>2378819</v>
      </c>
      <c r="H15" s="33">
        <f t="shared" si="1"/>
        <v>10944324</v>
      </c>
    </row>
    <row r="16" spans="1:8">
      <c r="A16" s="24">
        <v>8</v>
      </c>
      <c r="B16" s="28" t="s">
        <v>204</v>
      </c>
      <c r="C16" s="29">
        <v>14339254</v>
      </c>
      <c r="D16" s="29" t="s">
        <v>489</v>
      </c>
      <c r="E16" s="30">
        <f>C16</f>
        <v>14339254</v>
      </c>
      <c r="F16" s="31">
        <v>25396007</v>
      </c>
      <c r="G16" s="32" t="s">
        <v>489</v>
      </c>
      <c r="H16" s="33">
        <f>F16</f>
        <v>25396007</v>
      </c>
    </row>
    <row r="17" spans="1:8">
      <c r="A17" s="24">
        <v>9</v>
      </c>
      <c r="B17" s="28" t="s">
        <v>44</v>
      </c>
      <c r="C17" s="29">
        <v>6442196</v>
      </c>
      <c r="D17" s="29">
        <v>0</v>
      </c>
      <c r="E17" s="30">
        <f t="shared" si="0"/>
        <v>6442196</v>
      </c>
      <c r="F17" s="31">
        <v>4883540</v>
      </c>
      <c r="G17" s="32">
        <v>0</v>
      </c>
      <c r="H17" s="33">
        <f t="shared" si="1"/>
        <v>4883540</v>
      </c>
    </row>
    <row r="18" spans="1:8">
      <c r="A18" s="24">
        <v>10</v>
      </c>
      <c r="B18" s="28" t="s">
        <v>45</v>
      </c>
      <c r="C18" s="29">
        <v>18138510</v>
      </c>
      <c r="D18" s="29" t="s">
        <v>489</v>
      </c>
      <c r="E18" s="30">
        <f>C18</f>
        <v>18138510</v>
      </c>
      <c r="F18" s="31">
        <v>18429786</v>
      </c>
      <c r="G18" s="32" t="s">
        <v>489</v>
      </c>
      <c r="H18" s="33">
        <f>F18</f>
        <v>18429786</v>
      </c>
    </row>
    <row r="19" spans="1:8">
      <c r="A19" s="24">
        <v>11</v>
      </c>
      <c r="B19" s="28" t="s">
        <v>46</v>
      </c>
      <c r="C19" s="29">
        <v>19930013</v>
      </c>
      <c r="D19" s="29">
        <v>1835225</v>
      </c>
      <c r="E19" s="30">
        <f t="shared" si="0"/>
        <v>21765238</v>
      </c>
      <c r="F19" s="31">
        <v>16941453</v>
      </c>
      <c r="G19" s="32">
        <v>674603</v>
      </c>
      <c r="H19" s="33">
        <f t="shared" si="1"/>
        <v>17616056</v>
      </c>
    </row>
    <row r="20" spans="1:8">
      <c r="A20" s="24">
        <v>12</v>
      </c>
      <c r="B20" s="36" t="s">
        <v>47</v>
      </c>
      <c r="C20" s="30">
        <f>SUM(C7:C11)+SUM(C14:C19)</f>
        <v>359355518</v>
      </c>
      <c r="D20" s="30">
        <f>SUM(D7:D11)+SUM(D14:D19)</f>
        <v>861021434</v>
      </c>
      <c r="E20" s="30">
        <f t="shared" si="0"/>
        <v>1220376952</v>
      </c>
      <c r="F20" s="30">
        <f>SUM(F7:F11)+SUM(F14:F19)</f>
        <v>433419821</v>
      </c>
      <c r="G20" s="30">
        <f>SUM(G7:G11)+SUM(G14:G19)</f>
        <v>666844489</v>
      </c>
      <c r="H20" s="33">
        <f t="shared" si="1"/>
        <v>1100264310</v>
      </c>
    </row>
    <row r="21" spans="1:8">
      <c r="A21" s="24"/>
      <c r="B21" s="25" t="s">
        <v>48</v>
      </c>
      <c r="C21" s="37" t="s">
        <v>490</v>
      </c>
      <c r="D21" s="37"/>
      <c r="E21" s="37"/>
      <c r="F21" s="38" t="s">
        <v>490</v>
      </c>
      <c r="G21" s="39"/>
      <c r="H21" s="40"/>
    </row>
    <row r="22" spans="1:8">
      <c r="A22" s="24">
        <v>13</v>
      </c>
      <c r="B22" s="28" t="s">
        <v>49</v>
      </c>
      <c r="C22" s="29">
        <v>51323</v>
      </c>
      <c r="D22" s="29">
        <v>101076</v>
      </c>
      <c r="E22" s="30">
        <f>C22+D22</f>
        <v>152399</v>
      </c>
      <c r="F22" s="31">
        <v>51736</v>
      </c>
      <c r="G22" s="32">
        <v>14828405</v>
      </c>
      <c r="H22" s="33">
        <f t="shared" si="1"/>
        <v>14880141</v>
      </c>
    </row>
    <row r="23" spans="1:8">
      <c r="A23" s="24">
        <v>14</v>
      </c>
      <c r="B23" s="28" t="s">
        <v>50</v>
      </c>
      <c r="C23" s="29">
        <v>63497480</v>
      </c>
      <c r="D23" s="29">
        <v>309580037</v>
      </c>
      <c r="E23" s="30">
        <f t="shared" ref="E23:E30" si="2">C23+D23</f>
        <v>373077517</v>
      </c>
      <c r="F23" s="31">
        <v>49993261</v>
      </c>
      <c r="G23" s="32">
        <v>218535573</v>
      </c>
      <c r="H23" s="33">
        <f t="shared" si="1"/>
        <v>268528834</v>
      </c>
    </row>
    <row r="24" spans="1:8">
      <c r="A24" s="24">
        <v>15</v>
      </c>
      <c r="B24" s="28" t="s">
        <v>51</v>
      </c>
      <c r="C24" s="29">
        <v>22242672</v>
      </c>
      <c r="D24" s="29">
        <v>43332696</v>
      </c>
      <c r="E24" s="30">
        <f t="shared" si="2"/>
        <v>65575368</v>
      </c>
      <c r="F24" s="31">
        <v>44213771</v>
      </c>
      <c r="G24" s="32">
        <v>26865554</v>
      </c>
      <c r="H24" s="33">
        <f t="shared" si="1"/>
        <v>71079325</v>
      </c>
    </row>
    <row r="25" spans="1:8">
      <c r="A25" s="24">
        <v>16</v>
      </c>
      <c r="B25" s="28" t="s">
        <v>52</v>
      </c>
      <c r="C25" s="29">
        <v>18471110</v>
      </c>
      <c r="D25" s="29">
        <v>323281846</v>
      </c>
      <c r="E25" s="30">
        <f t="shared" si="2"/>
        <v>341752956</v>
      </c>
      <c r="F25" s="31">
        <v>13135455</v>
      </c>
      <c r="G25" s="32">
        <v>286593572</v>
      </c>
      <c r="H25" s="33">
        <f t="shared" si="1"/>
        <v>299729027</v>
      </c>
    </row>
    <row r="26" spans="1:8">
      <c r="A26" s="24">
        <v>17</v>
      </c>
      <c r="B26" s="28" t="s">
        <v>53</v>
      </c>
      <c r="C26" s="37"/>
      <c r="D26" s="37"/>
      <c r="E26" s="30">
        <f t="shared" si="2"/>
        <v>0</v>
      </c>
      <c r="F26" s="38"/>
      <c r="G26" s="39"/>
      <c r="H26" s="33">
        <f t="shared" si="1"/>
        <v>0</v>
      </c>
    </row>
    <row r="27" spans="1:8">
      <c r="A27" s="24">
        <v>18</v>
      </c>
      <c r="B27" s="28" t="s">
        <v>54</v>
      </c>
      <c r="C27" s="29">
        <v>0</v>
      </c>
      <c r="D27" s="29">
        <v>0</v>
      </c>
      <c r="E27" s="30">
        <f t="shared" si="2"/>
        <v>0</v>
      </c>
      <c r="F27" s="31">
        <v>0</v>
      </c>
      <c r="G27" s="32">
        <v>0</v>
      </c>
      <c r="H27" s="33">
        <f t="shared" si="1"/>
        <v>0</v>
      </c>
    </row>
    <row r="28" spans="1:8">
      <c r="A28" s="24">
        <v>19</v>
      </c>
      <c r="B28" s="28" t="s">
        <v>55</v>
      </c>
      <c r="C28" s="29">
        <v>379410</v>
      </c>
      <c r="D28" s="29">
        <v>6143434</v>
      </c>
      <c r="E28" s="30">
        <f t="shared" si="2"/>
        <v>6522844</v>
      </c>
      <c r="F28" s="31">
        <v>204065</v>
      </c>
      <c r="G28" s="32">
        <v>9512802</v>
      </c>
      <c r="H28" s="33">
        <f t="shared" si="1"/>
        <v>9716867</v>
      </c>
    </row>
    <row r="29" spans="1:8">
      <c r="A29" s="24">
        <v>20</v>
      </c>
      <c r="B29" s="28" t="s">
        <v>56</v>
      </c>
      <c r="C29" s="29">
        <v>10490565</v>
      </c>
      <c r="D29" s="29">
        <v>1998352</v>
      </c>
      <c r="E29" s="30">
        <f t="shared" si="2"/>
        <v>12488917</v>
      </c>
      <c r="F29" s="31">
        <v>1957456</v>
      </c>
      <c r="G29" s="32">
        <v>5461992</v>
      </c>
      <c r="H29" s="33">
        <f t="shared" si="1"/>
        <v>7419448</v>
      </c>
    </row>
    <row r="30" spans="1:8">
      <c r="A30" s="24">
        <v>21</v>
      </c>
      <c r="B30" s="28" t="s">
        <v>57</v>
      </c>
      <c r="C30" s="29">
        <v>0</v>
      </c>
      <c r="D30" s="29">
        <v>216798120</v>
      </c>
      <c r="E30" s="30">
        <f t="shared" si="2"/>
        <v>216798120</v>
      </c>
      <c r="F30" s="31">
        <v>0</v>
      </c>
      <c r="G30" s="32">
        <v>202350960</v>
      </c>
      <c r="H30" s="33">
        <f t="shared" si="1"/>
        <v>202350960</v>
      </c>
    </row>
    <row r="31" spans="1:8">
      <c r="A31" s="24">
        <v>22</v>
      </c>
      <c r="B31" s="36" t="s">
        <v>58</v>
      </c>
      <c r="C31" s="30">
        <f>SUM(C22:C30)</f>
        <v>115132560</v>
      </c>
      <c r="D31" s="30">
        <f>SUM(D22:D30)</f>
        <v>901235561</v>
      </c>
      <c r="E31" s="30">
        <f>C31+D31</f>
        <v>1016368121</v>
      </c>
      <c r="F31" s="30">
        <f>SUM(F22:F30)</f>
        <v>109555744</v>
      </c>
      <c r="G31" s="30">
        <f>SUM(G22:G30)</f>
        <v>764148858</v>
      </c>
      <c r="H31" s="33">
        <f t="shared" si="1"/>
        <v>873704602</v>
      </c>
    </row>
    <row r="32" spans="1:8">
      <c r="A32" s="24"/>
      <c r="B32" s="25" t="s">
        <v>59</v>
      </c>
      <c r="C32" s="37"/>
      <c r="D32" s="37"/>
      <c r="E32" s="29"/>
      <c r="F32" s="38"/>
      <c r="G32" s="39"/>
      <c r="H32" s="40"/>
    </row>
    <row r="33" spans="1:8">
      <c r="A33" s="24">
        <v>23</v>
      </c>
      <c r="B33" s="28" t="s">
        <v>60</v>
      </c>
      <c r="C33" s="29">
        <v>114430000</v>
      </c>
      <c r="D33" s="37"/>
      <c r="E33" s="30">
        <f>C33</f>
        <v>114430000</v>
      </c>
      <c r="F33" s="31">
        <v>114430000</v>
      </c>
      <c r="G33" s="39"/>
      <c r="H33" s="33">
        <f>F33</f>
        <v>114430000</v>
      </c>
    </row>
    <row r="34" spans="1:8">
      <c r="A34" s="24">
        <v>24</v>
      </c>
      <c r="B34" s="28" t="s">
        <v>61</v>
      </c>
      <c r="C34" s="29">
        <v>0</v>
      </c>
      <c r="D34" s="37"/>
      <c r="E34" s="30">
        <f t="shared" ref="E34:E40" si="3">C34</f>
        <v>0</v>
      </c>
      <c r="F34" s="31">
        <v>0</v>
      </c>
      <c r="G34" s="39"/>
      <c r="H34" s="33">
        <f t="shared" ref="H34:H40" si="4">F34</f>
        <v>0</v>
      </c>
    </row>
    <row r="35" spans="1:8">
      <c r="A35" s="24">
        <v>25</v>
      </c>
      <c r="B35" s="35" t="s">
        <v>62</v>
      </c>
      <c r="C35" s="29">
        <v>0</v>
      </c>
      <c r="D35" s="37"/>
      <c r="E35" s="30">
        <f t="shared" si="3"/>
        <v>0</v>
      </c>
      <c r="F35" s="31">
        <v>0</v>
      </c>
      <c r="G35" s="39"/>
      <c r="H35" s="33">
        <f t="shared" si="4"/>
        <v>0</v>
      </c>
    </row>
    <row r="36" spans="1:8">
      <c r="A36" s="24">
        <v>26</v>
      </c>
      <c r="B36" s="28" t="s">
        <v>63</v>
      </c>
      <c r="C36" s="29">
        <v>0</v>
      </c>
      <c r="D36" s="37"/>
      <c r="E36" s="30">
        <f t="shared" si="3"/>
        <v>0</v>
      </c>
      <c r="F36" s="31">
        <v>0</v>
      </c>
      <c r="G36" s="39"/>
      <c r="H36" s="33">
        <f t="shared" si="4"/>
        <v>0</v>
      </c>
    </row>
    <row r="37" spans="1:8">
      <c r="A37" s="24">
        <v>27</v>
      </c>
      <c r="B37" s="28" t="s">
        <v>64</v>
      </c>
      <c r="C37" s="29">
        <v>7438034</v>
      </c>
      <c r="D37" s="37"/>
      <c r="E37" s="30">
        <f t="shared" si="3"/>
        <v>7438034</v>
      </c>
      <c r="F37" s="31">
        <v>7438034</v>
      </c>
      <c r="G37" s="39"/>
      <c r="H37" s="33">
        <f t="shared" si="4"/>
        <v>7438034</v>
      </c>
    </row>
    <row r="38" spans="1:8">
      <c r="A38" s="24">
        <v>28</v>
      </c>
      <c r="B38" s="28" t="s">
        <v>65</v>
      </c>
      <c r="C38" s="29">
        <v>82140797</v>
      </c>
      <c r="D38" s="37"/>
      <c r="E38" s="30">
        <f t="shared" si="3"/>
        <v>82140797</v>
      </c>
      <c r="F38" s="31">
        <v>104691674</v>
      </c>
      <c r="G38" s="39"/>
      <c r="H38" s="33">
        <f t="shared" si="4"/>
        <v>104691674</v>
      </c>
    </row>
    <row r="39" spans="1:8">
      <c r="A39" s="24">
        <v>29</v>
      </c>
      <c r="B39" s="28" t="s">
        <v>66</v>
      </c>
      <c r="C39" s="29">
        <v>0</v>
      </c>
      <c r="D39" s="37"/>
      <c r="E39" s="30">
        <f t="shared" si="3"/>
        <v>0</v>
      </c>
      <c r="F39" s="31">
        <v>0</v>
      </c>
      <c r="G39" s="39"/>
      <c r="H39" s="33">
        <f t="shared" si="4"/>
        <v>0</v>
      </c>
    </row>
    <row r="40" spans="1:8">
      <c r="A40" s="24">
        <v>30</v>
      </c>
      <c r="B40" s="286" t="s">
        <v>272</v>
      </c>
      <c r="C40" s="29">
        <f>SUM(C33:C39)</f>
        <v>204008831</v>
      </c>
      <c r="D40" s="37"/>
      <c r="E40" s="30">
        <f t="shared" si="3"/>
        <v>204008831</v>
      </c>
      <c r="F40" s="31">
        <f>SUM(F33:F39)</f>
        <v>226559708</v>
      </c>
      <c r="G40" s="39"/>
      <c r="H40" s="33">
        <f t="shared" si="4"/>
        <v>226559708</v>
      </c>
    </row>
    <row r="41" spans="1:8" ht="15" thickBot="1">
      <c r="A41" s="41">
        <v>31</v>
      </c>
      <c r="B41" s="42" t="s">
        <v>67</v>
      </c>
      <c r="C41" s="43">
        <f>C31+C40</f>
        <v>319141391</v>
      </c>
      <c r="D41" s="43">
        <f>D31+D40</f>
        <v>901235561</v>
      </c>
      <c r="E41" s="43">
        <f>C41+D41</f>
        <v>1220376952</v>
      </c>
      <c r="F41" s="43">
        <f>F31+F40</f>
        <v>336115452</v>
      </c>
      <c r="G41" s="43">
        <f>G31+G40</f>
        <v>764148858</v>
      </c>
      <c r="H41" s="44">
        <f>F41+G41</f>
        <v>1100264310</v>
      </c>
    </row>
    <row r="43" spans="1:8">
      <c r="B43" s="4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7" activePane="bottomRight" state="frozen"/>
      <selection activeCell="B2" sqref="B2"/>
      <selection pane="topRight" activeCell="B2" sqref="B2"/>
      <selection pane="bottomLeft" activeCell="B2" sqref="B2"/>
      <selection pane="bottomRight" activeCell="B7" sqref="B7"/>
    </sheetView>
  </sheetViews>
  <sheetFormatPr defaultColWidth="9.140625" defaultRowHeight="12.75"/>
  <cols>
    <col min="1" max="1" width="9.5703125" style="4" bestFit="1" customWidth="1"/>
    <col min="2" max="2" width="52" style="4" bestFit="1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30</v>
      </c>
      <c r="B1" s="3" t="str">
        <f>'Info '!C2</f>
        <v>JSC CARTU BANK</v>
      </c>
      <c r="C1" s="3"/>
    </row>
    <row r="2" spans="1:8">
      <c r="A2" s="2" t="s">
        <v>31</v>
      </c>
      <c r="B2" s="438">
        <f>'1. key ratios '!B2</f>
        <v>43830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47" t="s">
        <v>199</v>
      </c>
      <c r="B4" s="242" t="s">
        <v>22</v>
      </c>
      <c r="C4" s="17"/>
      <c r="D4" s="19"/>
      <c r="E4" s="19"/>
      <c r="F4" s="20"/>
      <c r="G4" s="20"/>
      <c r="H4" s="48" t="s">
        <v>73</v>
      </c>
    </row>
    <row r="5" spans="1:8">
      <c r="A5" s="49" t="s">
        <v>6</v>
      </c>
      <c r="B5" s="50"/>
      <c r="C5" s="527" t="s">
        <v>68</v>
      </c>
      <c r="D5" s="528"/>
      <c r="E5" s="529"/>
      <c r="F5" s="527" t="s">
        <v>72</v>
      </c>
      <c r="G5" s="528"/>
      <c r="H5" s="530"/>
    </row>
    <row r="6" spans="1:8">
      <c r="A6" s="51" t="s">
        <v>6</v>
      </c>
      <c r="B6" s="52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4" t="s">
        <v>71</v>
      </c>
    </row>
    <row r="7" spans="1:8">
      <c r="A7" s="55"/>
      <c r="B7" s="242" t="s">
        <v>198</v>
      </c>
      <c r="C7" s="56"/>
      <c r="D7" s="56"/>
      <c r="E7" s="56"/>
      <c r="F7" s="56"/>
      <c r="G7" s="56"/>
      <c r="H7" s="57"/>
    </row>
    <row r="8" spans="1:8" ht="25.5">
      <c r="A8" s="55">
        <v>1</v>
      </c>
      <c r="B8" s="58" t="s">
        <v>197</v>
      </c>
      <c r="C8" s="460">
        <v>3484352</v>
      </c>
      <c r="D8" s="460">
        <v>1953485</v>
      </c>
      <c r="E8" s="461">
        <f>C8+D8</f>
        <v>5437837</v>
      </c>
      <c r="F8" s="460">
        <v>4144635</v>
      </c>
      <c r="G8" s="460">
        <v>1958266</v>
      </c>
      <c r="H8" s="462">
        <f>F8+G8</f>
        <v>6102901</v>
      </c>
    </row>
    <row r="9" spans="1:8">
      <c r="A9" s="55">
        <v>2</v>
      </c>
      <c r="B9" s="58" t="s">
        <v>196</v>
      </c>
      <c r="C9" s="463">
        <f>SUM(C10:C18)</f>
        <v>24723178</v>
      </c>
      <c r="D9" s="463">
        <f>SUM(D10:D18)</f>
        <v>43063267</v>
      </c>
      <c r="E9" s="461">
        <f t="shared" ref="E9:E67" si="0">C9+D9</f>
        <v>67786445</v>
      </c>
      <c r="F9" s="463">
        <f>SUM(F10:F18)</f>
        <v>24280650</v>
      </c>
      <c r="G9" s="463">
        <f>SUM(G10:G18)</f>
        <v>42810302</v>
      </c>
      <c r="H9" s="462">
        <f t="shared" ref="H9:H67" si="1">F9+G9</f>
        <v>67090952</v>
      </c>
    </row>
    <row r="10" spans="1:8">
      <c r="A10" s="55">
        <v>2.1</v>
      </c>
      <c r="B10" s="59" t="s">
        <v>195</v>
      </c>
      <c r="C10" s="460">
        <v>0</v>
      </c>
      <c r="D10" s="460">
        <v>0</v>
      </c>
      <c r="E10" s="461">
        <f t="shared" si="0"/>
        <v>0</v>
      </c>
      <c r="F10" s="460">
        <v>8114</v>
      </c>
      <c r="G10" s="460">
        <v>0</v>
      </c>
      <c r="H10" s="462">
        <f t="shared" si="1"/>
        <v>8114</v>
      </c>
    </row>
    <row r="11" spans="1:8">
      <c r="A11" s="55">
        <v>2.2000000000000002</v>
      </c>
      <c r="B11" s="59" t="s">
        <v>194</v>
      </c>
      <c r="C11" s="460">
        <v>10675189.57</v>
      </c>
      <c r="D11" s="460">
        <v>16687089.989999998</v>
      </c>
      <c r="E11" s="461">
        <f t="shared" si="0"/>
        <v>27362279.559999999</v>
      </c>
      <c r="F11" s="460">
        <v>13380252.359999999</v>
      </c>
      <c r="G11" s="460">
        <v>21619063.920000002</v>
      </c>
      <c r="H11" s="462">
        <f t="shared" si="1"/>
        <v>34999316.280000001</v>
      </c>
    </row>
    <row r="12" spans="1:8">
      <c r="A12" s="55">
        <v>2.2999999999999998</v>
      </c>
      <c r="B12" s="59" t="s">
        <v>193</v>
      </c>
      <c r="C12" s="460">
        <v>1051.47</v>
      </c>
      <c r="D12" s="460">
        <v>168738.67</v>
      </c>
      <c r="E12" s="461">
        <f t="shared" si="0"/>
        <v>169790.14</v>
      </c>
      <c r="F12" s="460">
        <v>0</v>
      </c>
      <c r="G12" s="460">
        <v>279976.34000000003</v>
      </c>
      <c r="H12" s="462">
        <f t="shared" si="1"/>
        <v>279976.34000000003</v>
      </c>
    </row>
    <row r="13" spans="1:8">
      <c r="A13" s="55">
        <v>2.4</v>
      </c>
      <c r="B13" s="59" t="s">
        <v>192</v>
      </c>
      <c r="C13" s="460">
        <v>1837845.6099999999</v>
      </c>
      <c r="D13" s="460">
        <v>2424397.0499999998</v>
      </c>
      <c r="E13" s="461">
        <f t="shared" si="0"/>
        <v>4262242.66</v>
      </c>
      <c r="F13" s="460">
        <v>1951071.11</v>
      </c>
      <c r="G13" s="460">
        <v>2938932.8200000003</v>
      </c>
      <c r="H13" s="462">
        <f t="shared" si="1"/>
        <v>4890003.9300000006</v>
      </c>
    </row>
    <row r="14" spans="1:8">
      <c r="A14" s="55">
        <v>2.5</v>
      </c>
      <c r="B14" s="59" t="s">
        <v>191</v>
      </c>
      <c r="C14" s="460">
        <v>4736779.26</v>
      </c>
      <c r="D14" s="460">
        <v>5460795.04</v>
      </c>
      <c r="E14" s="461">
        <f t="shared" si="0"/>
        <v>10197574.300000001</v>
      </c>
      <c r="F14" s="460">
        <v>2837842.3</v>
      </c>
      <c r="G14" s="460">
        <v>2755667.19</v>
      </c>
      <c r="H14" s="462">
        <f t="shared" si="1"/>
        <v>5593509.4900000002</v>
      </c>
    </row>
    <row r="15" spans="1:8">
      <c r="A15" s="55">
        <v>2.6</v>
      </c>
      <c r="B15" s="59" t="s">
        <v>190</v>
      </c>
      <c r="C15" s="460">
        <v>4079845.92</v>
      </c>
      <c r="D15" s="460">
        <v>6616800.7000000011</v>
      </c>
      <c r="E15" s="461">
        <f t="shared" si="0"/>
        <v>10696646.620000001</v>
      </c>
      <c r="F15" s="460">
        <v>4047604.3499999992</v>
      </c>
      <c r="G15" s="460">
        <v>4837045.25</v>
      </c>
      <c r="H15" s="462">
        <f t="shared" si="1"/>
        <v>8884649.5999999996</v>
      </c>
    </row>
    <row r="16" spans="1:8">
      <c r="A16" s="55">
        <v>2.7</v>
      </c>
      <c r="B16" s="59" t="s">
        <v>189</v>
      </c>
      <c r="C16" s="460">
        <v>10273.64</v>
      </c>
      <c r="D16" s="460">
        <v>690954.21</v>
      </c>
      <c r="E16" s="461">
        <f t="shared" si="0"/>
        <v>701227.85</v>
      </c>
      <c r="F16" s="460">
        <v>10515.4</v>
      </c>
      <c r="G16" s="460">
        <v>2191288.83</v>
      </c>
      <c r="H16" s="462">
        <f t="shared" si="1"/>
        <v>2201804.23</v>
      </c>
    </row>
    <row r="17" spans="1:8">
      <c r="A17" s="55">
        <v>2.8</v>
      </c>
      <c r="B17" s="59" t="s">
        <v>188</v>
      </c>
      <c r="C17" s="460">
        <v>741218</v>
      </c>
      <c r="D17" s="460">
        <v>3577325</v>
      </c>
      <c r="E17" s="461">
        <f t="shared" si="0"/>
        <v>4318543</v>
      </c>
      <c r="F17" s="460">
        <v>750956</v>
      </c>
      <c r="G17" s="460">
        <v>3998440</v>
      </c>
      <c r="H17" s="462">
        <f t="shared" si="1"/>
        <v>4749396</v>
      </c>
    </row>
    <row r="18" spans="1:8">
      <c r="A18" s="55">
        <v>2.9</v>
      </c>
      <c r="B18" s="59" t="s">
        <v>187</v>
      </c>
      <c r="C18" s="460">
        <v>2640974.5300000012</v>
      </c>
      <c r="D18" s="460">
        <v>7437166.3399999961</v>
      </c>
      <c r="E18" s="461">
        <f t="shared" si="0"/>
        <v>10078140.869999997</v>
      </c>
      <c r="F18" s="460">
        <v>1294294.4800000042</v>
      </c>
      <c r="G18" s="460">
        <v>4189887.6499999985</v>
      </c>
      <c r="H18" s="462">
        <f t="shared" si="1"/>
        <v>5484182.1300000027</v>
      </c>
    </row>
    <row r="19" spans="1:8">
      <c r="A19" s="55">
        <v>3</v>
      </c>
      <c r="B19" s="58" t="s">
        <v>186</v>
      </c>
      <c r="C19" s="460">
        <v>2084868</v>
      </c>
      <c r="D19" s="460">
        <v>7342417</v>
      </c>
      <c r="E19" s="461">
        <f t="shared" si="0"/>
        <v>9427285</v>
      </c>
      <c r="F19" s="460">
        <v>373389</v>
      </c>
      <c r="G19" s="460">
        <v>3520290</v>
      </c>
      <c r="H19" s="462">
        <f t="shared" si="1"/>
        <v>3893679</v>
      </c>
    </row>
    <row r="20" spans="1:8">
      <c r="A20" s="55">
        <v>4</v>
      </c>
      <c r="B20" s="58" t="s">
        <v>185</v>
      </c>
      <c r="C20" s="460">
        <v>1140295</v>
      </c>
      <c r="D20" s="460">
        <v>0</v>
      </c>
      <c r="E20" s="461">
        <f t="shared" si="0"/>
        <v>1140295</v>
      </c>
      <c r="F20" s="460">
        <v>1817856</v>
      </c>
      <c r="G20" s="460">
        <v>0</v>
      </c>
      <c r="H20" s="462">
        <f t="shared" si="1"/>
        <v>1817856</v>
      </c>
    </row>
    <row r="21" spans="1:8">
      <c r="A21" s="55">
        <v>5</v>
      </c>
      <c r="B21" s="58" t="s">
        <v>184</v>
      </c>
      <c r="C21" s="460">
        <v>0</v>
      </c>
      <c r="D21" s="460">
        <v>80349</v>
      </c>
      <c r="E21" s="461">
        <f t="shared" si="0"/>
        <v>80349</v>
      </c>
      <c r="F21" s="460">
        <v>0</v>
      </c>
      <c r="G21" s="460">
        <v>61307</v>
      </c>
      <c r="H21" s="462">
        <f>F21+G21</f>
        <v>61307</v>
      </c>
    </row>
    <row r="22" spans="1:8">
      <c r="A22" s="55">
        <v>6</v>
      </c>
      <c r="B22" s="60" t="s">
        <v>183</v>
      </c>
      <c r="C22" s="463">
        <f>C8+C9+C19+C20+C21</f>
        <v>31432693</v>
      </c>
      <c r="D22" s="463">
        <f>D8+D9+D19+D20+D21</f>
        <v>52439518</v>
      </c>
      <c r="E22" s="461">
        <f>C22+D22</f>
        <v>83872211</v>
      </c>
      <c r="F22" s="463">
        <f>F8+F9+F19+F20+F21</f>
        <v>30616530</v>
      </c>
      <c r="G22" s="463">
        <f>G8+G9+G19+G20+G21</f>
        <v>48350165</v>
      </c>
      <c r="H22" s="462">
        <f>F22+G22</f>
        <v>78966695</v>
      </c>
    </row>
    <row r="23" spans="1:8">
      <c r="A23" s="55"/>
      <c r="B23" s="242" t="s">
        <v>182</v>
      </c>
      <c r="C23" s="464"/>
      <c r="D23" s="464"/>
      <c r="E23" s="465"/>
      <c r="F23" s="464"/>
      <c r="G23" s="464"/>
      <c r="H23" s="466"/>
    </row>
    <row r="24" spans="1:8">
      <c r="A24" s="55">
        <v>7</v>
      </c>
      <c r="B24" s="58" t="s">
        <v>181</v>
      </c>
      <c r="C24" s="460">
        <v>2665957</v>
      </c>
      <c r="D24" s="460">
        <v>146694</v>
      </c>
      <c r="E24" s="461">
        <f t="shared" si="0"/>
        <v>2812651</v>
      </c>
      <c r="F24" s="460">
        <v>1037174</v>
      </c>
      <c r="G24" s="460">
        <v>625687</v>
      </c>
      <c r="H24" s="462">
        <f t="shared" si="1"/>
        <v>1662861</v>
      </c>
    </row>
    <row r="25" spans="1:8">
      <c r="A25" s="55">
        <v>8</v>
      </c>
      <c r="B25" s="58" t="s">
        <v>180</v>
      </c>
      <c r="C25" s="460">
        <v>1242215</v>
      </c>
      <c r="D25" s="460">
        <v>14506308</v>
      </c>
      <c r="E25" s="461">
        <f t="shared" si="0"/>
        <v>15748523</v>
      </c>
      <c r="F25" s="460">
        <v>3558327</v>
      </c>
      <c r="G25" s="460">
        <v>13258586</v>
      </c>
      <c r="H25" s="462">
        <f t="shared" si="1"/>
        <v>16816913</v>
      </c>
    </row>
    <row r="26" spans="1:8">
      <c r="A26" s="55">
        <v>9</v>
      </c>
      <c r="B26" s="58" t="s">
        <v>179</v>
      </c>
      <c r="C26" s="460">
        <v>12360</v>
      </c>
      <c r="D26" s="460">
        <v>359704</v>
      </c>
      <c r="E26" s="461">
        <f t="shared" si="0"/>
        <v>372064</v>
      </c>
      <c r="F26" s="460">
        <v>1938</v>
      </c>
      <c r="G26" s="460">
        <v>660940</v>
      </c>
      <c r="H26" s="462">
        <f t="shared" si="1"/>
        <v>662878</v>
      </c>
    </row>
    <row r="27" spans="1:8">
      <c r="A27" s="55">
        <v>10</v>
      </c>
      <c r="B27" s="58" t="s">
        <v>178</v>
      </c>
      <c r="C27" s="460">
        <v>0</v>
      </c>
      <c r="D27" s="460">
        <v>0</v>
      </c>
      <c r="E27" s="461">
        <f t="shared" si="0"/>
        <v>0</v>
      </c>
      <c r="F27" s="460">
        <v>0</v>
      </c>
      <c r="G27" s="460">
        <v>0</v>
      </c>
      <c r="H27" s="462">
        <f t="shared" si="1"/>
        <v>0</v>
      </c>
    </row>
    <row r="28" spans="1:8">
      <c r="A28" s="55">
        <v>11</v>
      </c>
      <c r="B28" s="58" t="s">
        <v>177</v>
      </c>
      <c r="C28" s="460">
        <v>0</v>
      </c>
      <c r="D28" s="460">
        <v>9695359</v>
      </c>
      <c r="E28" s="461">
        <f t="shared" si="0"/>
        <v>9695359</v>
      </c>
      <c r="F28" s="460">
        <v>0</v>
      </c>
      <c r="G28" s="460">
        <v>10403816</v>
      </c>
      <c r="H28" s="462">
        <f t="shared" si="1"/>
        <v>10403816</v>
      </c>
    </row>
    <row r="29" spans="1:8">
      <c r="A29" s="55">
        <v>12</v>
      </c>
      <c r="B29" s="58" t="s">
        <v>176</v>
      </c>
      <c r="C29" s="460"/>
      <c r="D29" s="460"/>
      <c r="E29" s="461">
        <f t="shared" si="0"/>
        <v>0</v>
      </c>
      <c r="F29" s="460"/>
      <c r="G29" s="460"/>
      <c r="H29" s="462">
        <f t="shared" si="1"/>
        <v>0</v>
      </c>
    </row>
    <row r="30" spans="1:8">
      <c r="A30" s="55">
        <v>13</v>
      </c>
      <c r="B30" s="61" t="s">
        <v>175</v>
      </c>
      <c r="C30" s="463">
        <f>SUM(C24:C29)</f>
        <v>3920532</v>
      </c>
      <c r="D30" s="463">
        <f>SUM(D24:D29)</f>
        <v>24708065</v>
      </c>
      <c r="E30" s="461">
        <f t="shared" si="0"/>
        <v>28628597</v>
      </c>
      <c r="F30" s="463">
        <f>SUM(F24:F29)</f>
        <v>4597439</v>
      </c>
      <c r="G30" s="463">
        <f>SUM(G24:G29)</f>
        <v>24949029</v>
      </c>
      <c r="H30" s="462">
        <f t="shared" si="1"/>
        <v>29546468</v>
      </c>
    </row>
    <row r="31" spans="1:8">
      <c r="A31" s="55">
        <v>14</v>
      </c>
      <c r="B31" s="61" t="s">
        <v>174</v>
      </c>
      <c r="C31" s="463">
        <f>C22-C30</f>
        <v>27512161</v>
      </c>
      <c r="D31" s="463">
        <f>D22-D30</f>
        <v>27731453</v>
      </c>
      <c r="E31" s="461">
        <f t="shared" si="0"/>
        <v>55243614</v>
      </c>
      <c r="F31" s="463">
        <f>F22-F30</f>
        <v>26019091</v>
      </c>
      <c r="G31" s="463">
        <f>G22-G30</f>
        <v>23401136</v>
      </c>
      <c r="H31" s="462">
        <f t="shared" si="1"/>
        <v>49420227</v>
      </c>
    </row>
    <row r="32" spans="1:8">
      <c r="A32" s="55"/>
      <c r="B32" s="62"/>
      <c r="C32" s="467"/>
      <c r="D32" s="468"/>
      <c r="E32" s="465"/>
      <c r="F32" s="468"/>
      <c r="G32" s="468"/>
      <c r="H32" s="466"/>
    </row>
    <row r="33" spans="1:8">
      <c r="A33" s="55"/>
      <c r="B33" s="62" t="s">
        <v>173</v>
      </c>
      <c r="C33" s="464"/>
      <c r="D33" s="464"/>
      <c r="E33" s="465"/>
      <c r="F33" s="464"/>
      <c r="G33" s="464"/>
      <c r="H33" s="466"/>
    </row>
    <row r="34" spans="1:8">
      <c r="A34" s="55">
        <v>15</v>
      </c>
      <c r="B34" s="63" t="s">
        <v>172</v>
      </c>
      <c r="C34" s="461">
        <f>C35-C36</f>
        <v>550363</v>
      </c>
      <c r="D34" s="461">
        <f>D35-D36</f>
        <v>-5474034</v>
      </c>
      <c r="E34" s="461">
        <f t="shared" si="0"/>
        <v>-4923671</v>
      </c>
      <c r="F34" s="461">
        <f>F35-F36</f>
        <v>1035708</v>
      </c>
      <c r="G34" s="461">
        <f>G35-G36</f>
        <v>-5120845</v>
      </c>
      <c r="H34" s="461">
        <f t="shared" si="1"/>
        <v>-4085137</v>
      </c>
    </row>
    <row r="35" spans="1:8">
      <c r="A35" s="55">
        <v>15.1</v>
      </c>
      <c r="B35" s="59" t="s">
        <v>171</v>
      </c>
      <c r="C35" s="460">
        <v>3336530</v>
      </c>
      <c r="D35" s="460">
        <v>1939642</v>
      </c>
      <c r="E35" s="461">
        <f t="shared" si="0"/>
        <v>5276172</v>
      </c>
      <c r="F35" s="460">
        <v>3225035</v>
      </c>
      <c r="G35" s="460">
        <v>1777159</v>
      </c>
      <c r="H35" s="461">
        <f t="shared" si="1"/>
        <v>5002194</v>
      </c>
    </row>
    <row r="36" spans="1:8">
      <c r="A36" s="55">
        <v>15.2</v>
      </c>
      <c r="B36" s="59" t="s">
        <v>170</v>
      </c>
      <c r="C36" s="460">
        <v>2786167</v>
      </c>
      <c r="D36" s="460">
        <v>7413676</v>
      </c>
      <c r="E36" s="461">
        <f t="shared" si="0"/>
        <v>10199843</v>
      </c>
      <c r="F36" s="460">
        <v>2189327</v>
      </c>
      <c r="G36" s="460">
        <v>6898004</v>
      </c>
      <c r="H36" s="461">
        <f t="shared" si="1"/>
        <v>9087331</v>
      </c>
    </row>
    <row r="37" spans="1:8">
      <c r="A37" s="55">
        <v>16</v>
      </c>
      <c r="B37" s="58" t="s">
        <v>169</v>
      </c>
      <c r="C37" s="460">
        <v>0</v>
      </c>
      <c r="D37" s="460">
        <v>0</v>
      </c>
      <c r="E37" s="461">
        <f t="shared" si="0"/>
        <v>0</v>
      </c>
      <c r="F37" s="460">
        <v>114228</v>
      </c>
      <c r="G37" s="460">
        <v>0</v>
      </c>
      <c r="H37" s="461">
        <f t="shared" si="1"/>
        <v>114228</v>
      </c>
    </row>
    <row r="38" spans="1:8">
      <c r="A38" s="55">
        <v>17</v>
      </c>
      <c r="B38" s="58" t="s">
        <v>168</v>
      </c>
      <c r="C38" s="460">
        <v>88369</v>
      </c>
      <c r="D38" s="460">
        <v>0</v>
      </c>
      <c r="E38" s="461">
        <f t="shared" si="0"/>
        <v>88369</v>
      </c>
      <c r="F38" s="460">
        <v>0</v>
      </c>
      <c r="G38" s="460">
        <v>0</v>
      </c>
      <c r="H38" s="461">
        <f t="shared" si="1"/>
        <v>0</v>
      </c>
    </row>
    <row r="39" spans="1:8">
      <c r="A39" s="55">
        <v>18</v>
      </c>
      <c r="B39" s="58" t="s">
        <v>167</v>
      </c>
      <c r="C39" s="460">
        <v>153005</v>
      </c>
      <c r="D39" s="460">
        <v>1183356</v>
      </c>
      <c r="E39" s="461">
        <f t="shared" si="0"/>
        <v>1336361</v>
      </c>
      <c r="F39" s="460">
        <v>0</v>
      </c>
      <c r="G39" s="460">
        <v>0</v>
      </c>
      <c r="H39" s="461">
        <f t="shared" si="1"/>
        <v>0</v>
      </c>
    </row>
    <row r="40" spans="1:8">
      <c r="A40" s="55">
        <v>19</v>
      </c>
      <c r="B40" s="58" t="s">
        <v>166</v>
      </c>
      <c r="C40" s="460">
        <v>5540432</v>
      </c>
      <c r="D40" s="460"/>
      <c r="E40" s="461">
        <f t="shared" si="0"/>
        <v>5540432</v>
      </c>
      <c r="F40" s="460">
        <v>6360149</v>
      </c>
      <c r="G40" s="460"/>
      <c r="H40" s="461">
        <f t="shared" si="1"/>
        <v>6360149</v>
      </c>
    </row>
    <row r="41" spans="1:8">
      <c r="A41" s="55">
        <v>20</v>
      </c>
      <c r="B41" s="58" t="s">
        <v>165</v>
      </c>
      <c r="C41" s="460">
        <v>-3686844</v>
      </c>
      <c r="D41" s="460"/>
      <c r="E41" s="461">
        <f t="shared" si="0"/>
        <v>-3686844</v>
      </c>
      <c r="F41" s="460">
        <v>-8466306</v>
      </c>
      <c r="G41" s="460"/>
      <c r="H41" s="461">
        <f t="shared" si="1"/>
        <v>-8466306</v>
      </c>
    </row>
    <row r="42" spans="1:8">
      <c r="A42" s="55">
        <v>21</v>
      </c>
      <c r="B42" s="58" t="s">
        <v>164</v>
      </c>
      <c r="C42" s="460">
        <v>59265</v>
      </c>
      <c r="D42" s="460">
        <v>0</v>
      </c>
      <c r="E42" s="461">
        <f t="shared" si="0"/>
        <v>59265</v>
      </c>
      <c r="F42" s="460">
        <v>-1213</v>
      </c>
      <c r="G42" s="460">
        <v>0</v>
      </c>
      <c r="H42" s="461">
        <f t="shared" si="1"/>
        <v>-1213</v>
      </c>
    </row>
    <row r="43" spans="1:8">
      <c r="A43" s="55">
        <v>22</v>
      </c>
      <c r="B43" s="58" t="s">
        <v>163</v>
      </c>
      <c r="C43" s="460">
        <v>1509547</v>
      </c>
      <c r="D43" s="460">
        <v>905891</v>
      </c>
      <c r="E43" s="461">
        <f t="shared" si="0"/>
        <v>2415438</v>
      </c>
      <c r="F43" s="460">
        <v>1880985</v>
      </c>
      <c r="G43" s="460">
        <v>1186956</v>
      </c>
      <c r="H43" s="461">
        <f t="shared" si="1"/>
        <v>3067941</v>
      </c>
    </row>
    <row r="44" spans="1:8">
      <c r="A44" s="55">
        <v>23</v>
      </c>
      <c r="B44" s="58" t="s">
        <v>162</v>
      </c>
      <c r="C44" s="460">
        <v>874691</v>
      </c>
      <c r="D44" s="460">
        <v>6587</v>
      </c>
      <c r="E44" s="461">
        <f t="shared" si="0"/>
        <v>881278</v>
      </c>
      <c r="F44" s="460">
        <v>5703351</v>
      </c>
      <c r="G44" s="460">
        <v>2696</v>
      </c>
      <c r="H44" s="461">
        <f t="shared" si="1"/>
        <v>5706047</v>
      </c>
    </row>
    <row r="45" spans="1:8">
      <c r="A45" s="55">
        <v>24</v>
      </c>
      <c r="B45" s="61" t="s">
        <v>279</v>
      </c>
      <c r="C45" s="463">
        <f>C34+C37+C38+C39+C40+C41+C42+C43+C44</f>
        <v>5088828</v>
      </c>
      <c r="D45" s="463">
        <f>D34+D37+D38+D39+D40+D41+D42+D43+D44</f>
        <v>-3378200</v>
      </c>
      <c r="E45" s="461">
        <f t="shared" si="0"/>
        <v>1710628</v>
      </c>
      <c r="F45" s="463">
        <f>F34+F37+F38+F39+F40+F41+F42+F43+F44</f>
        <v>6626902</v>
      </c>
      <c r="G45" s="463">
        <f>G34+G37+G38+G39+G40+G41+G42+G43+G44</f>
        <v>-3931193</v>
      </c>
      <c r="H45" s="461">
        <f t="shared" si="1"/>
        <v>2695709</v>
      </c>
    </row>
    <row r="46" spans="1:8">
      <c r="A46" s="55"/>
      <c r="B46" s="242" t="s">
        <v>161</v>
      </c>
      <c r="C46" s="464"/>
      <c r="D46" s="464"/>
      <c r="E46" s="465"/>
      <c r="F46" s="464"/>
      <c r="G46" s="464"/>
      <c r="H46" s="466"/>
    </row>
    <row r="47" spans="1:8">
      <c r="A47" s="55">
        <v>25</v>
      </c>
      <c r="B47" s="58" t="s">
        <v>160</v>
      </c>
      <c r="C47" s="460">
        <v>881878</v>
      </c>
      <c r="D47" s="460">
        <v>206227</v>
      </c>
      <c r="E47" s="461">
        <f t="shared" si="0"/>
        <v>1088105</v>
      </c>
      <c r="F47" s="460">
        <v>2111315</v>
      </c>
      <c r="G47" s="460">
        <v>175255</v>
      </c>
      <c r="H47" s="462">
        <f t="shared" si="1"/>
        <v>2286570</v>
      </c>
    </row>
    <row r="48" spans="1:8">
      <c r="A48" s="55">
        <v>26</v>
      </c>
      <c r="B48" s="58" t="s">
        <v>159</v>
      </c>
      <c r="C48" s="460">
        <v>651891</v>
      </c>
      <c r="D48" s="460">
        <v>144863</v>
      </c>
      <c r="E48" s="461">
        <f t="shared" si="0"/>
        <v>796754</v>
      </c>
      <c r="F48" s="460">
        <v>555377</v>
      </c>
      <c r="G48" s="460">
        <v>111821</v>
      </c>
      <c r="H48" s="462">
        <f t="shared" si="1"/>
        <v>667198</v>
      </c>
    </row>
    <row r="49" spans="1:8">
      <c r="A49" s="55">
        <v>27</v>
      </c>
      <c r="B49" s="58" t="s">
        <v>158</v>
      </c>
      <c r="C49" s="460">
        <v>13471976</v>
      </c>
      <c r="D49" s="460"/>
      <c r="E49" s="461">
        <f t="shared" si="0"/>
        <v>13471976</v>
      </c>
      <c r="F49" s="460">
        <v>11069888</v>
      </c>
      <c r="G49" s="460"/>
      <c r="H49" s="462">
        <f t="shared" si="1"/>
        <v>11069888</v>
      </c>
    </row>
    <row r="50" spans="1:8">
      <c r="A50" s="55">
        <v>28</v>
      </c>
      <c r="B50" s="58" t="s">
        <v>157</v>
      </c>
      <c r="C50" s="460">
        <v>96292</v>
      </c>
      <c r="D50" s="460"/>
      <c r="E50" s="461">
        <f t="shared" si="0"/>
        <v>96292</v>
      </c>
      <c r="F50" s="460">
        <v>67166</v>
      </c>
      <c r="G50" s="460"/>
      <c r="H50" s="462">
        <f t="shared" si="1"/>
        <v>67166</v>
      </c>
    </row>
    <row r="51" spans="1:8">
      <c r="A51" s="55">
        <v>29</v>
      </c>
      <c r="B51" s="58" t="s">
        <v>156</v>
      </c>
      <c r="C51" s="460">
        <v>4115627</v>
      </c>
      <c r="D51" s="460"/>
      <c r="E51" s="461">
        <f t="shared" si="0"/>
        <v>4115627</v>
      </c>
      <c r="F51" s="460">
        <v>2670489</v>
      </c>
      <c r="G51" s="460"/>
      <c r="H51" s="462">
        <f t="shared" si="1"/>
        <v>2670489</v>
      </c>
    </row>
    <row r="52" spans="1:8">
      <c r="A52" s="55">
        <v>30</v>
      </c>
      <c r="B52" s="58" t="s">
        <v>155</v>
      </c>
      <c r="C52" s="460">
        <v>7746639</v>
      </c>
      <c r="D52" s="460">
        <v>450439</v>
      </c>
      <c r="E52" s="461">
        <f t="shared" si="0"/>
        <v>8197078</v>
      </c>
      <c r="F52" s="460">
        <v>6941129</v>
      </c>
      <c r="G52" s="460">
        <v>531548</v>
      </c>
      <c r="H52" s="462">
        <f t="shared" si="1"/>
        <v>7472677</v>
      </c>
    </row>
    <row r="53" spans="1:8">
      <c r="A53" s="55">
        <v>31</v>
      </c>
      <c r="B53" s="61" t="s">
        <v>280</v>
      </c>
      <c r="C53" s="463">
        <f>C47+C48+C49+C50+C51+C52</f>
        <v>26964303</v>
      </c>
      <c r="D53" s="463">
        <f>D47+D48+D49+D50+D51+D52</f>
        <v>801529</v>
      </c>
      <c r="E53" s="461">
        <f t="shared" si="0"/>
        <v>27765832</v>
      </c>
      <c r="F53" s="463">
        <f>F47+F48+F49+F50+F51+F52</f>
        <v>23415364</v>
      </c>
      <c r="G53" s="463">
        <f>G47+G48+G49+G50+G51+G52</f>
        <v>818624</v>
      </c>
      <c r="H53" s="461">
        <f t="shared" si="1"/>
        <v>24233988</v>
      </c>
    </row>
    <row r="54" spans="1:8">
      <c r="A54" s="55">
        <v>32</v>
      </c>
      <c r="B54" s="61" t="s">
        <v>281</v>
      </c>
      <c r="C54" s="463">
        <f>C45-C53</f>
        <v>-21875475</v>
      </c>
      <c r="D54" s="463">
        <f>D45-D53</f>
        <v>-4179729</v>
      </c>
      <c r="E54" s="461">
        <f t="shared" si="0"/>
        <v>-26055204</v>
      </c>
      <c r="F54" s="463">
        <f>F45-F53</f>
        <v>-16788462</v>
      </c>
      <c r="G54" s="463">
        <f>G45-G53</f>
        <v>-4749817</v>
      </c>
      <c r="H54" s="461">
        <f t="shared" si="1"/>
        <v>-21538279</v>
      </c>
    </row>
    <row r="55" spans="1:8">
      <c r="A55" s="55"/>
      <c r="B55" s="62"/>
      <c r="C55" s="468"/>
      <c r="D55" s="468"/>
      <c r="E55" s="465"/>
      <c r="F55" s="468"/>
      <c r="G55" s="468"/>
      <c r="H55" s="466"/>
    </row>
    <row r="56" spans="1:8">
      <c r="A56" s="55">
        <v>33</v>
      </c>
      <c r="B56" s="61" t="s">
        <v>154</v>
      </c>
      <c r="C56" s="463">
        <f>C31+C54</f>
        <v>5636686</v>
      </c>
      <c r="D56" s="463">
        <f>D31+D54</f>
        <v>23551724</v>
      </c>
      <c r="E56" s="461">
        <f t="shared" si="0"/>
        <v>29188410</v>
      </c>
      <c r="F56" s="463">
        <f>F31+F54</f>
        <v>9230629</v>
      </c>
      <c r="G56" s="463">
        <f>G31+G54</f>
        <v>18651319</v>
      </c>
      <c r="H56" s="462">
        <f t="shared" si="1"/>
        <v>27881948</v>
      </c>
    </row>
    <row r="57" spans="1:8">
      <c r="A57" s="55"/>
      <c r="B57" s="62"/>
      <c r="C57" s="468"/>
      <c r="D57" s="468"/>
      <c r="E57" s="465"/>
      <c r="F57" s="468"/>
      <c r="G57" s="468"/>
      <c r="H57" s="466"/>
    </row>
    <row r="58" spans="1:8">
      <c r="A58" s="55">
        <v>34</v>
      </c>
      <c r="B58" s="58" t="s">
        <v>153</v>
      </c>
      <c r="C58" s="460">
        <v>-6599652</v>
      </c>
      <c r="D58" s="460"/>
      <c r="E58" s="461">
        <f>C58</f>
        <v>-6599652</v>
      </c>
      <c r="F58" s="460">
        <v>3767235</v>
      </c>
      <c r="G58" s="460"/>
      <c r="H58" s="462">
        <f>F58</f>
        <v>3767235</v>
      </c>
    </row>
    <row r="59" spans="1:8" s="243" customFormat="1" ht="25.5">
      <c r="A59" s="55">
        <v>35</v>
      </c>
      <c r="B59" s="58" t="s">
        <v>152</v>
      </c>
      <c r="C59" s="460">
        <v>-1211886</v>
      </c>
      <c r="D59" s="460"/>
      <c r="E59" s="461">
        <f>C59</f>
        <v>-1211886</v>
      </c>
      <c r="F59" s="460">
        <v>0</v>
      </c>
      <c r="G59" s="460"/>
      <c r="H59" s="462">
        <f>F59</f>
        <v>0</v>
      </c>
    </row>
    <row r="60" spans="1:8">
      <c r="A60" s="55">
        <v>36</v>
      </c>
      <c r="B60" s="58" t="s">
        <v>151</v>
      </c>
      <c r="C60" s="460">
        <v>10969353</v>
      </c>
      <c r="D60" s="460"/>
      <c r="E60" s="461">
        <f>C60</f>
        <v>10969353</v>
      </c>
      <c r="F60" s="460">
        <v>4026708</v>
      </c>
      <c r="G60" s="460"/>
      <c r="H60" s="462">
        <f>F60</f>
        <v>4026708</v>
      </c>
    </row>
    <row r="61" spans="1:8">
      <c r="A61" s="55">
        <v>37</v>
      </c>
      <c r="B61" s="61" t="s">
        <v>150</v>
      </c>
      <c r="C61" s="463">
        <f>C58+C59+C60</f>
        <v>3157815</v>
      </c>
      <c r="D61" s="463">
        <f>D58+D59+D60</f>
        <v>0</v>
      </c>
      <c r="E61" s="461">
        <f t="shared" si="0"/>
        <v>3157815</v>
      </c>
      <c r="F61" s="463">
        <f>F58+F59+F60</f>
        <v>7793943</v>
      </c>
      <c r="G61" s="463">
        <f>G58+G59+G60</f>
        <v>0</v>
      </c>
      <c r="H61" s="462">
        <f t="shared" si="1"/>
        <v>7793943</v>
      </c>
    </row>
    <row r="62" spans="1:8">
      <c r="A62" s="55"/>
      <c r="B62" s="64"/>
      <c r="C62" s="464"/>
      <c r="D62" s="464"/>
      <c r="E62" s="465"/>
      <c r="F62" s="464"/>
      <c r="G62" s="464"/>
      <c r="H62" s="466"/>
    </row>
    <row r="63" spans="1:8">
      <c r="A63" s="55">
        <v>38</v>
      </c>
      <c r="B63" s="65" t="s">
        <v>149</v>
      </c>
      <c r="C63" s="463">
        <f>C56-C61</f>
        <v>2478871</v>
      </c>
      <c r="D63" s="463">
        <f>D56-D61</f>
        <v>23551724</v>
      </c>
      <c r="E63" s="461">
        <f t="shared" si="0"/>
        <v>26030595</v>
      </c>
      <c r="F63" s="463">
        <f>F56-F61</f>
        <v>1436686</v>
      </c>
      <c r="G63" s="463">
        <f>G56-G61</f>
        <v>18651319</v>
      </c>
      <c r="H63" s="462">
        <f t="shared" si="1"/>
        <v>20088005</v>
      </c>
    </row>
    <row r="64" spans="1:8">
      <c r="A64" s="51">
        <v>39</v>
      </c>
      <c r="B64" s="58" t="s">
        <v>148</v>
      </c>
      <c r="C64" s="469">
        <v>3581227</v>
      </c>
      <c r="D64" s="469"/>
      <c r="E64" s="461">
        <f t="shared" si="0"/>
        <v>3581227</v>
      </c>
      <c r="F64" s="469">
        <v>2609211</v>
      </c>
      <c r="G64" s="469"/>
      <c r="H64" s="462">
        <f t="shared" si="1"/>
        <v>2609211</v>
      </c>
    </row>
    <row r="65" spans="1:8">
      <c r="A65" s="55">
        <v>40</v>
      </c>
      <c r="B65" s="61" t="s">
        <v>147</v>
      </c>
      <c r="C65" s="463">
        <f>C63-C64</f>
        <v>-1102356</v>
      </c>
      <c r="D65" s="463">
        <f>D63-D64</f>
        <v>23551724</v>
      </c>
      <c r="E65" s="461">
        <f t="shared" si="0"/>
        <v>22449368</v>
      </c>
      <c r="F65" s="463">
        <f>F63-F64</f>
        <v>-1172525</v>
      </c>
      <c r="G65" s="463">
        <f>G63-G64</f>
        <v>18651319</v>
      </c>
      <c r="H65" s="462">
        <f t="shared" si="1"/>
        <v>17478794</v>
      </c>
    </row>
    <row r="66" spans="1:8">
      <c r="A66" s="51">
        <v>41</v>
      </c>
      <c r="B66" s="58" t="s">
        <v>146</v>
      </c>
      <c r="C66" s="469">
        <v>-246</v>
      </c>
      <c r="D66" s="469"/>
      <c r="E66" s="461">
        <f t="shared" si="0"/>
        <v>-246</v>
      </c>
      <c r="F66" s="469">
        <v>2000</v>
      </c>
      <c r="G66" s="469"/>
      <c r="H66" s="462">
        <f t="shared" si="1"/>
        <v>2000</v>
      </c>
    </row>
    <row r="67" spans="1:8" ht="13.5" thickBot="1">
      <c r="A67" s="66">
        <v>42</v>
      </c>
      <c r="B67" s="67" t="s">
        <v>145</v>
      </c>
      <c r="C67" s="470">
        <f>C65+C66</f>
        <v>-1102602</v>
      </c>
      <c r="D67" s="470">
        <f>D65+D66</f>
        <v>23551724</v>
      </c>
      <c r="E67" s="471">
        <f t="shared" si="0"/>
        <v>22449122</v>
      </c>
      <c r="F67" s="470">
        <f>F65+F66</f>
        <v>-1170525</v>
      </c>
      <c r="G67" s="470">
        <f>G65+G66</f>
        <v>18651319</v>
      </c>
      <c r="H67" s="472">
        <f t="shared" si="1"/>
        <v>17480794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/>
  </sheetViews>
  <sheetFormatPr defaultColWidth="9.140625" defaultRowHeight="14.25"/>
  <cols>
    <col min="1" max="1" width="9.5703125" style="5" bestFit="1" customWidth="1"/>
    <col min="2" max="2" width="70.42578125" style="5" customWidth="1"/>
    <col min="3" max="8" width="13.140625" style="5" customWidth="1"/>
    <col min="9" max="16384" width="9.140625" style="5"/>
  </cols>
  <sheetData>
    <row r="1" spans="1:8">
      <c r="A1" s="2" t="s">
        <v>30</v>
      </c>
      <c r="B1" s="5" t="str">
        <f>'Info '!C2</f>
        <v>JSC CARTU BANK</v>
      </c>
    </row>
    <row r="2" spans="1:8">
      <c r="A2" s="2" t="s">
        <v>31</v>
      </c>
      <c r="B2" s="459">
        <f>'1. key ratios '!B2</f>
        <v>43830</v>
      </c>
    </row>
    <row r="3" spans="1:8">
      <c r="A3" s="4"/>
    </row>
    <row r="4" spans="1:8" ht="15" thickBot="1">
      <c r="A4" s="4" t="s">
        <v>74</v>
      </c>
      <c r="B4" s="4"/>
      <c r="C4" s="220"/>
      <c r="D4" s="220"/>
      <c r="E4" s="220"/>
      <c r="F4" s="221"/>
      <c r="G4" s="221"/>
      <c r="H4" s="222" t="s">
        <v>73</v>
      </c>
    </row>
    <row r="5" spans="1:8">
      <c r="A5" s="531" t="s">
        <v>6</v>
      </c>
      <c r="B5" s="533" t="s">
        <v>346</v>
      </c>
      <c r="C5" s="527" t="s">
        <v>68</v>
      </c>
      <c r="D5" s="528"/>
      <c r="E5" s="529"/>
      <c r="F5" s="527" t="s">
        <v>72</v>
      </c>
      <c r="G5" s="528"/>
      <c r="H5" s="530"/>
    </row>
    <row r="6" spans="1:8">
      <c r="A6" s="532"/>
      <c r="B6" s="534"/>
      <c r="C6" s="26" t="s">
        <v>293</v>
      </c>
      <c r="D6" s="26" t="s">
        <v>122</v>
      </c>
      <c r="E6" s="26" t="s">
        <v>109</v>
      </c>
      <c r="F6" s="26" t="s">
        <v>293</v>
      </c>
      <c r="G6" s="26" t="s">
        <v>122</v>
      </c>
      <c r="H6" s="27" t="s">
        <v>109</v>
      </c>
    </row>
    <row r="7" spans="1:8" s="15" customFormat="1">
      <c r="A7" s="223">
        <v>1</v>
      </c>
      <c r="B7" s="224" t="s">
        <v>380</v>
      </c>
      <c r="C7" s="32"/>
      <c r="D7" s="32"/>
      <c r="E7" s="225">
        <f>C7+D7</f>
        <v>0</v>
      </c>
      <c r="F7" s="32"/>
      <c r="G7" s="32"/>
      <c r="H7" s="33">
        <f t="shared" ref="H7:H53" si="0">F7+G7</f>
        <v>0</v>
      </c>
    </row>
    <row r="8" spans="1:8" s="15" customFormat="1">
      <c r="A8" s="223">
        <v>1.1000000000000001</v>
      </c>
      <c r="B8" s="274" t="s">
        <v>311</v>
      </c>
      <c r="C8" s="32">
        <v>18497804</v>
      </c>
      <c r="D8" s="32">
        <v>8209241</v>
      </c>
      <c r="E8" s="225">
        <f>C8+D8</f>
        <v>26707045</v>
      </c>
      <c r="F8" s="32">
        <v>24278763</v>
      </c>
      <c r="G8" s="32">
        <v>29251418</v>
      </c>
      <c r="H8" s="33">
        <f t="shared" si="0"/>
        <v>53530181</v>
      </c>
    </row>
    <row r="9" spans="1:8" s="15" customFormat="1">
      <c r="A9" s="223">
        <v>1.2</v>
      </c>
      <c r="B9" s="274" t="s">
        <v>312</v>
      </c>
      <c r="C9" s="32"/>
      <c r="D9" s="32"/>
      <c r="E9" s="225">
        <f t="shared" ref="E9:E53" si="1">C9+D9</f>
        <v>0</v>
      </c>
      <c r="F9" s="32"/>
      <c r="G9" s="32">
        <v>7854545</v>
      </c>
      <c r="H9" s="33">
        <f t="shared" si="0"/>
        <v>7854545</v>
      </c>
    </row>
    <row r="10" spans="1:8" s="15" customFormat="1">
      <c r="A10" s="223">
        <v>1.3</v>
      </c>
      <c r="B10" s="274" t="s">
        <v>313</v>
      </c>
      <c r="C10" s="32">
        <v>8469938</v>
      </c>
      <c r="D10" s="32">
        <v>23022914</v>
      </c>
      <c r="E10" s="225">
        <f t="shared" si="1"/>
        <v>31492852</v>
      </c>
      <c r="F10" s="32">
        <v>16366495</v>
      </c>
      <c r="G10" s="32">
        <v>32444569</v>
      </c>
      <c r="H10" s="33">
        <f t="shared" si="0"/>
        <v>48811064</v>
      </c>
    </row>
    <row r="11" spans="1:8" s="15" customFormat="1">
      <c r="A11" s="223">
        <v>1.4</v>
      </c>
      <c r="B11" s="274" t="s">
        <v>294</v>
      </c>
      <c r="C11" s="32">
        <v>16481</v>
      </c>
      <c r="D11" s="32">
        <v>0</v>
      </c>
      <c r="E11" s="225">
        <f t="shared" si="1"/>
        <v>16481</v>
      </c>
      <c r="F11" s="32">
        <v>8324</v>
      </c>
      <c r="G11" s="32">
        <v>0</v>
      </c>
      <c r="H11" s="33">
        <f t="shared" si="0"/>
        <v>8324</v>
      </c>
    </row>
    <row r="12" spans="1:8" s="15" customFormat="1" ht="29.25" customHeight="1">
      <c r="A12" s="223">
        <v>2</v>
      </c>
      <c r="B12" s="227" t="s">
        <v>315</v>
      </c>
      <c r="C12" s="32"/>
      <c r="D12" s="32"/>
      <c r="E12" s="225">
        <f t="shared" si="1"/>
        <v>0</v>
      </c>
      <c r="F12" s="32"/>
      <c r="G12" s="32"/>
      <c r="H12" s="33">
        <f t="shared" si="0"/>
        <v>0</v>
      </c>
    </row>
    <row r="13" spans="1:8" s="15" customFormat="1" ht="19.899999999999999" customHeight="1">
      <c r="A13" s="223">
        <v>3</v>
      </c>
      <c r="B13" s="227" t="s">
        <v>314</v>
      </c>
      <c r="C13" s="32"/>
      <c r="D13" s="32"/>
      <c r="E13" s="225">
        <f t="shared" si="1"/>
        <v>0</v>
      </c>
      <c r="F13" s="32"/>
      <c r="G13" s="32"/>
      <c r="H13" s="33">
        <f t="shared" si="0"/>
        <v>0</v>
      </c>
    </row>
    <row r="14" spans="1:8" s="15" customFormat="1">
      <c r="A14" s="223">
        <v>3.1</v>
      </c>
      <c r="B14" s="275" t="s">
        <v>295</v>
      </c>
      <c r="C14" s="32"/>
      <c r="D14" s="32"/>
      <c r="E14" s="225">
        <f t="shared" si="1"/>
        <v>0</v>
      </c>
      <c r="F14" s="32"/>
      <c r="G14" s="32"/>
      <c r="H14" s="33">
        <f t="shared" si="0"/>
        <v>0</v>
      </c>
    </row>
    <row r="15" spans="1:8" s="15" customFormat="1">
      <c r="A15" s="223">
        <v>3.2</v>
      </c>
      <c r="B15" s="275" t="s">
        <v>296</v>
      </c>
      <c r="C15" s="32"/>
      <c r="D15" s="32"/>
      <c r="E15" s="225">
        <f t="shared" si="1"/>
        <v>0</v>
      </c>
      <c r="F15" s="32"/>
      <c r="G15" s="32"/>
      <c r="H15" s="33">
        <f t="shared" si="0"/>
        <v>0</v>
      </c>
    </row>
    <row r="16" spans="1:8" s="15" customFormat="1">
      <c r="A16" s="223">
        <v>4</v>
      </c>
      <c r="B16" s="278" t="s">
        <v>325</v>
      </c>
      <c r="C16" s="32"/>
      <c r="D16" s="32"/>
      <c r="E16" s="225">
        <f t="shared" si="1"/>
        <v>0</v>
      </c>
      <c r="F16" s="32"/>
      <c r="G16" s="32"/>
      <c r="H16" s="33">
        <f t="shared" si="0"/>
        <v>0</v>
      </c>
    </row>
    <row r="17" spans="1:8" s="15" customFormat="1">
      <c r="A17" s="223">
        <v>4.0999999999999996</v>
      </c>
      <c r="B17" s="275" t="s">
        <v>316</v>
      </c>
      <c r="C17" s="32">
        <v>7928536.6344457548</v>
      </c>
      <c r="D17" s="32">
        <v>6784336.8482258758</v>
      </c>
      <c r="E17" s="225">
        <f t="shared" si="1"/>
        <v>14712873.48267163</v>
      </c>
      <c r="F17" s="32">
        <v>4626949.5534878988</v>
      </c>
      <c r="G17" s="32">
        <v>10881024.612479249</v>
      </c>
      <c r="H17" s="33">
        <f t="shared" si="0"/>
        <v>15507974.165967148</v>
      </c>
    </row>
    <row r="18" spans="1:8" s="15" customFormat="1">
      <c r="A18" s="223">
        <v>4.2</v>
      </c>
      <c r="B18" s="275" t="s">
        <v>310</v>
      </c>
      <c r="C18" s="32">
        <v>125979059.40336454</v>
      </c>
      <c r="D18" s="32">
        <v>291151090.30084842</v>
      </c>
      <c r="E18" s="225">
        <f t="shared" si="1"/>
        <v>417130149.70421296</v>
      </c>
      <c r="F18" s="32">
        <v>162529110.70017588</v>
      </c>
      <c r="G18" s="32">
        <v>304755902.27875543</v>
      </c>
      <c r="H18" s="33">
        <f t="shared" si="0"/>
        <v>467285012.97893131</v>
      </c>
    </row>
    <row r="19" spans="1:8" s="15" customFormat="1">
      <c r="A19" s="223">
        <v>5</v>
      </c>
      <c r="B19" s="227" t="s">
        <v>324</v>
      </c>
      <c r="C19" s="32"/>
      <c r="D19" s="32"/>
      <c r="E19" s="225">
        <f t="shared" si="1"/>
        <v>0</v>
      </c>
      <c r="F19" s="32"/>
      <c r="G19" s="32"/>
      <c r="H19" s="33">
        <f t="shared" si="0"/>
        <v>0</v>
      </c>
    </row>
    <row r="20" spans="1:8" s="15" customFormat="1">
      <c r="A20" s="223">
        <v>5.0999999999999996</v>
      </c>
      <c r="B20" s="276" t="s">
        <v>299</v>
      </c>
      <c r="C20" s="32">
        <v>862377.79</v>
      </c>
      <c r="D20" s="32">
        <v>12952338.956172006</v>
      </c>
      <c r="E20" s="225">
        <f t="shared" si="1"/>
        <v>13814716.746172007</v>
      </c>
      <c r="F20" s="32">
        <v>96414.24</v>
      </c>
      <c r="G20" s="32">
        <v>13808684.083811002</v>
      </c>
      <c r="H20" s="33">
        <f t="shared" si="0"/>
        <v>13905098.323811002</v>
      </c>
    </row>
    <row r="21" spans="1:8" s="15" customFormat="1">
      <c r="A21" s="223">
        <v>5.2</v>
      </c>
      <c r="B21" s="276" t="s">
        <v>298</v>
      </c>
      <c r="C21" s="32">
        <v>0</v>
      </c>
      <c r="D21" s="32">
        <v>0</v>
      </c>
      <c r="E21" s="225">
        <f t="shared" si="1"/>
        <v>0</v>
      </c>
      <c r="F21" s="32">
        <v>0</v>
      </c>
      <c r="G21" s="32">
        <v>0</v>
      </c>
      <c r="H21" s="33">
        <f t="shared" si="0"/>
        <v>0</v>
      </c>
    </row>
    <row r="22" spans="1:8" s="15" customFormat="1">
      <c r="A22" s="223">
        <v>5.3</v>
      </c>
      <c r="B22" s="276" t="s">
        <v>297</v>
      </c>
      <c r="C22" s="32">
        <v>26291073.600000001</v>
      </c>
      <c r="D22" s="32">
        <v>1762636159.3037589</v>
      </c>
      <c r="E22" s="225">
        <f t="shared" si="1"/>
        <v>1788927232.9037588</v>
      </c>
      <c r="F22" s="32">
        <v>20523566.700000003</v>
      </c>
      <c r="G22" s="32">
        <v>1851991825.3658717</v>
      </c>
      <c r="H22" s="33">
        <f t="shared" si="0"/>
        <v>1872515392.0658717</v>
      </c>
    </row>
    <row r="23" spans="1:8" s="15" customFormat="1">
      <c r="A23" s="223" t="s">
        <v>15</v>
      </c>
      <c r="B23" s="228" t="s">
        <v>75</v>
      </c>
      <c r="C23" s="32">
        <v>238019.1</v>
      </c>
      <c r="D23" s="32">
        <v>156199489.26897463</v>
      </c>
      <c r="E23" s="225">
        <f t="shared" si="1"/>
        <v>156437508.36897463</v>
      </c>
      <c r="F23" s="32">
        <v>222157.8</v>
      </c>
      <c r="G23" s="32">
        <v>166185998.80200002</v>
      </c>
      <c r="H23" s="33">
        <f t="shared" si="0"/>
        <v>166408156.60200003</v>
      </c>
    </row>
    <row r="24" spans="1:8" s="15" customFormat="1">
      <c r="A24" s="223" t="s">
        <v>16</v>
      </c>
      <c r="B24" s="228" t="s">
        <v>76</v>
      </c>
      <c r="C24" s="32">
        <v>10031214.6</v>
      </c>
      <c r="D24" s="32">
        <v>906835665.02325368</v>
      </c>
      <c r="E24" s="225">
        <f t="shared" si="1"/>
        <v>916866879.6232537</v>
      </c>
      <c r="F24" s="32">
        <v>5790222</v>
      </c>
      <c r="G24" s="32">
        <v>779119000.29267144</v>
      </c>
      <c r="H24" s="33">
        <f t="shared" si="0"/>
        <v>784909222.29267144</v>
      </c>
    </row>
    <row r="25" spans="1:8" s="15" customFormat="1">
      <c r="A25" s="223" t="s">
        <v>17</v>
      </c>
      <c r="B25" s="228" t="s">
        <v>77</v>
      </c>
      <c r="C25" s="32">
        <v>0</v>
      </c>
      <c r="D25" s="32">
        <v>181648166.0299322</v>
      </c>
      <c r="E25" s="225">
        <f t="shared" si="1"/>
        <v>181648166.0299322</v>
      </c>
      <c r="F25" s="32">
        <v>0</v>
      </c>
      <c r="G25" s="32">
        <v>289283721.4332</v>
      </c>
      <c r="H25" s="33">
        <f t="shared" si="0"/>
        <v>289283721.4332</v>
      </c>
    </row>
    <row r="26" spans="1:8" s="15" customFormat="1">
      <c r="A26" s="223" t="s">
        <v>18</v>
      </c>
      <c r="B26" s="228" t="s">
        <v>78</v>
      </c>
      <c r="C26" s="32">
        <v>16021839.9</v>
      </c>
      <c r="D26" s="32">
        <v>480398027.90312392</v>
      </c>
      <c r="E26" s="225">
        <f t="shared" si="1"/>
        <v>496419867.80312389</v>
      </c>
      <c r="F26" s="32">
        <v>14511186.900000002</v>
      </c>
      <c r="G26" s="32">
        <v>531043408.81800008</v>
      </c>
      <c r="H26" s="33">
        <f t="shared" si="0"/>
        <v>545554595.71800005</v>
      </c>
    </row>
    <row r="27" spans="1:8" s="15" customFormat="1">
      <c r="A27" s="223" t="s">
        <v>19</v>
      </c>
      <c r="B27" s="228" t="s">
        <v>79</v>
      </c>
      <c r="C27" s="32">
        <v>0</v>
      </c>
      <c r="D27" s="32">
        <v>37554811.078474581</v>
      </c>
      <c r="E27" s="225">
        <f t="shared" si="1"/>
        <v>37554811.078474581</v>
      </c>
      <c r="F27" s="32">
        <v>0</v>
      </c>
      <c r="G27" s="32">
        <v>86359696.020000011</v>
      </c>
      <c r="H27" s="33">
        <f t="shared" si="0"/>
        <v>86359696.020000011</v>
      </c>
    </row>
    <row r="28" spans="1:8" s="15" customFormat="1">
      <c r="A28" s="223">
        <v>5.4</v>
      </c>
      <c r="B28" s="276" t="s">
        <v>300</v>
      </c>
      <c r="C28" s="32">
        <v>157267306.10257646</v>
      </c>
      <c r="D28" s="32">
        <v>189751887.71746078</v>
      </c>
      <c r="E28" s="225">
        <f t="shared" si="1"/>
        <v>347019193.82003725</v>
      </c>
      <c r="F28" s="32">
        <v>217896128.44893804</v>
      </c>
      <c r="G28" s="32">
        <v>259538548.12922797</v>
      </c>
      <c r="H28" s="33">
        <f t="shared" si="0"/>
        <v>477434676.57816601</v>
      </c>
    </row>
    <row r="29" spans="1:8" s="15" customFormat="1">
      <c r="A29" s="223">
        <v>5.5</v>
      </c>
      <c r="B29" s="276" t="s">
        <v>301</v>
      </c>
      <c r="C29" s="32">
        <v>12670043</v>
      </c>
      <c r="D29" s="32">
        <v>142395649.23540002</v>
      </c>
      <c r="E29" s="225">
        <f t="shared" si="1"/>
        <v>155065692.23540002</v>
      </c>
      <c r="F29" s="32">
        <v>17358201</v>
      </c>
      <c r="G29" s="32">
        <v>135850838.35320002</v>
      </c>
      <c r="H29" s="33">
        <f t="shared" si="0"/>
        <v>153209039.35320002</v>
      </c>
    </row>
    <row r="30" spans="1:8" s="15" customFormat="1">
      <c r="A30" s="223">
        <v>5.6</v>
      </c>
      <c r="B30" s="276" t="s">
        <v>302</v>
      </c>
      <c r="C30" s="32">
        <v>0</v>
      </c>
      <c r="D30" s="32">
        <v>4444935</v>
      </c>
      <c r="E30" s="225">
        <f t="shared" si="1"/>
        <v>4444935</v>
      </c>
      <c r="F30" s="32">
        <v>3500000</v>
      </c>
      <c r="G30" s="32">
        <v>6128867.9736000001</v>
      </c>
      <c r="H30" s="33">
        <f t="shared" si="0"/>
        <v>9628867.9736000001</v>
      </c>
    </row>
    <row r="31" spans="1:8" s="15" customFormat="1">
      <c r="A31" s="223">
        <v>5.7</v>
      </c>
      <c r="B31" s="276" t="s">
        <v>79</v>
      </c>
      <c r="C31" s="32">
        <v>12363601</v>
      </c>
      <c r="D31" s="32">
        <v>81610523.613299996</v>
      </c>
      <c r="E31" s="225">
        <f t="shared" si="1"/>
        <v>93974124.613299996</v>
      </c>
      <c r="F31" s="32">
        <v>3775441</v>
      </c>
      <c r="G31" s="32">
        <v>127099344.97979996</v>
      </c>
      <c r="H31" s="33">
        <f t="shared" si="0"/>
        <v>130874785.97979996</v>
      </c>
    </row>
    <row r="32" spans="1:8" s="15" customFormat="1">
      <c r="A32" s="223">
        <v>6</v>
      </c>
      <c r="B32" s="227" t="s">
        <v>330</v>
      </c>
      <c r="C32" s="32"/>
      <c r="D32" s="32"/>
      <c r="E32" s="225">
        <f t="shared" si="1"/>
        <v>0</v>
      </c>
      <c r="F32" s="32"/>
      <c r="G32" s="32"/>
      <c r="H32" s="33">
        <f t="shared" si="0"/>
        <v>0</v>
      </c>
    </row>
    <row r="33" spans="1:8" s="15" customFormat="1">
      <c r="A33" s="223">
        <v>6.1</v>
      </c>
      <c r="B33" s="277" t="s">
        <v>320</v>
      </c>
      <c r="C33" s="32"/>
      <c r="D33" s="32"/>
      <c r="E33" s="225">
        <f t="shared" si="1"/>
        <v>0</v>
      </c>
      <c r="F33" s="32"/>
      <c r="G33" s="32"/>
      <c r="H33" s="33">
        <f t="shared" si="0"/>
        <v>0</v>
      </c>
    </row>
    <row r="34" spans="1:8" s="15" customFormat="1">
      <c r="A34" s="223">
        <v>6.2</v>
      </c>
      <c r="B34" s="277" t="s">
        <v>321</v>
      </c>
      <c r="C34" s="32"/>
      <c r="D34" s="32"/>
      <c r="E34" s="225">
        <f t="shared" si="1"/>
        <v>0</v>
      </c>
      <c r="F34" s="32"/>
      <c r="G34" s="32"/>
      <c r="H34" s="33">
        <f t="shared" si="0"/>
        <v>0</v>
      </c>
    </row>
    <row r="35" spans="1:8" s="15" customFormat="1">
      <c r="A35" s="223">
        <v>6.3</v>
      </c>
      <c r="B35" s="277" t="s">
        <v>317</v>
      </c>
      <c r="C35" s="32"/>
      <c r="D35" s="32"/>
      <c r="E35" s="225">
        <f t="shared" si="1"/>
        <v>0</v>
      </c>
      <c r="F35" s="32"/>
      <c r="G35" s="32"/>
      <c r="H35" s="33">
        <f t="shared" si="0"/>
        <v>0</v>
      </c>
    </row>
    <row r="36" spans="1:8" s="15" customFormat="1">
      <c r="A36" s="223">
        <v>6.4</v>
      </c>
      <c r="B36" s="277" t="s">
        <v>318</v>
      </c>
      <c r="C36" s="32"/>
      <c r="D36" s="32"/>
      <c r="E36" s="225">
        <f t="shared" si="1"/>
        <v>0</v>
      </c>
      <c r="F36" s="32"/>
      <c r="G36" s="32"/>
      <c r="H36" s="33">
        <f t="shared" si="0"/>
        <v>0</v>
      </c>
    </row>
    <row r="37" spans="1:8" s="15" customFormat="1">
      <c r="A37" s="223">
        <v>6.5</v>
      </c>
      <c r="B37" s="277" t="s">
        <v>319</v>
      </c>
      <c r="C37" s="32"/>
      <c r="D37" s="32"/>
      <c r="E37" s="225">
        <f t="shared" si="1"/>
        <v>0</v>
      </c>
      <c r="F37" s="32"/>
      <c r="G37" s="32"/>
      <c r="H37" s="33">
        <f t="shared" si="0"/>
        <v>0</v>
      </c>
    </row>
    <row r="38" spans="1:8" s="15" customFormat="1">
      <c r="A38" s="223">
        <v>6.6</v>
      </c>
      <c r="B38" s="277" t="s">
        <v>322</v>
      </c>
      <c r="C38" s="32"/>
      <c r="D38" s="32"/>
      <c r="E38" s="225">
        <f t="shared" si="1"/>
        <v>0</v>
      </c>
      <c r="F38" s="32"/>
      <c r="G38" s="32"/>
      <c r="H38" s="33">
        <f t="shared" si="0"/>
        <v>0</v>
      </c>
    </row>
    <row r="39" spans="1:8" s="15" customFormat="1">
      <c r="A39" s="223">
        <v>6.7</v>
      </c>
      <c r="B39" s="277" t="s">
        <v>323</v>
      </c>
      <c r="C39" s="32"/>
      <c r="D39" s="32"/>
      <c r="E39" s="225">
        <f t="shared" si="1"/>
        <v>0</v>
      </c>
      <c r="F39" s="32"/>
      <c r="G39" s="32"/>
      <c r="H39" s="33">
        <f t="shared" si="0"/>
        <v>0</v>
      </c>
    </row>
    <row r="40" spans="1:8" s="15" customFormat="1">
      <c r="A40" s="223">
        <v>7</v>
      </c>
      <c r="B40" s="227" t="s">
        <v>326</v>
      </c>
      <c r="C40" s="32"/>
      <c r="D40" s="32"/>
      <c r="E40" s="225">
        <f t="shared" si="1"/>
        <v>0</v>
      </c>
      <c r="F40" s="32"/>
      <c r="G40" s="32"/>
      <c r="H40" s="33">
        <f t="shared" si="0"/>
        <v>0</v>
      </c>
    </row>
    <row r="41" spans="1:8" s="15" customFormat="1">
      <c r="A41" s="223">
        <v>7.1</v>
      </c>
      <c r="B41" s="226" t="s">
        <v>327</v>
      </c>
      <c r="C41" s="32">
        <v>593.23999999999069</v>
      </c>
      <c r="D41" s="32">
        <v>258093</v>
      </c>
      <c r="E41" s="225">
        <f t="shared" si="1"/>
        <v>258686.24</v>
      </c>
      <c r="F41" s="32">
        <v>38853.82</v>
      </c>
      <c r="G41" s="32">
        <v>35702.680000000168</v>
      </c>
      <c r="H41" s="33">
        <f t="shared" si="0"/>
        <v>74556.500000000175</v>
      </c>
    </row>
    <row r="42" spans="1:8" s="15" customFormat="1" ht="25.5">
      <c r="A42" s="223">
        <v>7.2</v>
      </c>
      <c r="B42" s="226" t="s">
        <v>328</v>
      </c>
      <c r="C42" s="32">
        <v>2983937.7900000401</v>
      </c>
      <c r="D42" s="32">
        <v>7162592.7499999814</v>
      </c>
      <c r="E42" s="225">
        <f t="shared" si="1"/>
        <v>10146530.540000021</v>
      </c>
      <c r="F42" s="32">
        <v>3410939.8500000127</v>
      </c>
      <c r="G42" s="32">
        <v>8061198.7200000379</v>
      </c>
      <c r="H42" s="33">
        <f t="shared" si="0"/>
        <v>11472138.570000051</v>
      </c>
    </row>
    <row r="43" spans="1:8" s="15" customFormat="1" ht="25.5">
      <c r="A43" s="223">
        <v>7.3</v>
      </c>
      <c r="B43" s="226" t="s">
        <v>331</v>
      </c>
      <c r="C43" s="32">
        <v>3274325.209999999</v>
      </c>
      <c r="D43" s="32">
        <v>8099006.4499999993</v>
      </c>
      <c r="E43" s="225">
        <f t="shared" si="1"/>
        <v>11373331.659999998</v>
      </c>
      <c r="F43" s="32">
        <v>10390658.740000004</v>
      </c>
      <c r="G43" s="32">
        <v>6616965.1500000004</v>
      </c>
      <c r="H43" s="33">
        <f t="shared" si="0"/>
        <v>17007623.890000004</v>
      </c>
    </row>
    <row r="44" spans="1:8" s="15" customFormat="1" ht="25.5">
      <c r="A44" s="223">
        <v>7.4</v>
      </c>
      <c r="B44" s="226" t="s">
        <v>332</v>
      </c>
      <c r="C44" s="32">
        <v>58900616.359995171</v>
      </c>
      <c r="D44" s="32">
        <v>128388175.80999975</v>
      </c>
      <c r="E44" s="225">
        <f t="shared" si="1"/>
        <v>187288792.16999492</v>
      </c>
      <c r="F44" s="32">
        <v>55275054.459995508</v>
      </c>
      <c r="G44" s="32">
        <v>118609329.03999855</v>
      </c>
      <c r="H44" s="33">
        <f t="shared" si="0"/>
        <v>173884383.49999404</v>
      </c>
    </row>
    <row r="45" spans="1:8" s="15" customFormat="1">
      <c r="A45" s="223">
        <v>8</v>
      </c>
      <c r="B45" s="227" t="s">
        <v>309</v>
      </c>
      <c r="C45" s="32">
        <v>2106829.1567680002</v>
      </c>
      <c r="D45" s="32">
        <v>0</v>
      </c>
      <c r="E45" s="225">
        <f>SUM(E46:E52)</f>
        <v>2106829.1567680002</v>
      </c>
      <c r="F45" s="32">
        <v>3853380.7577439994</v>
      </c>
      <c r="G45" s="32">
        <v>0</v>
      </c>
      <c r="H45" s="33">
        <f t="shared" si="0"/>
        <v>3853380.7577439994</v>
      </c>
    </row>
    <row r="46" spans="1:8" s="15" customFormat="1">
      <c r="A46" s="223">
        <v>8.1</v>
      </c>
      <c r="B46" s="275" t="s">
        <v>333</v>
      </c>
      <c r="C46" s="32">
        <v>69407.290368000002</v>
      </c>
      <c r="D46" s="32">
        <v>0</v>
      </c>
      <c r="E46" s="225">
        <f t="shared" si="1"/>
        <v>69407.290368000002</v>
      </c>
      <c r="F46" s="32">
        <v>40195.886399999996</v>
      </c>
      <c r="G46" s="32">
        <v>0</v>
      </c>
      <c r="H46" s="33">
        <f t="shared" si="0"/>
        <v>40195.886399999996</v>
      </c>
    </row>
    <row r="47" spans="1:8" s="15" customFormat="1">
      <c r="A47" s="223">
        <v>8.1999999999999993</v>
      </c>
      <c r="B47" s="275" t="s">
        <v>334</v>
      </c>
      <c r="C47" s="32">
        <v>1869038.8464000002</v>
      </c>
      <c r="D47" s="32">
        <v>0</v>
      </c>
      <c r="E47" s="225">
        <f t="shared" si="1"/>
        <v>1869038.8464000002</v>
      </c>
      <c r="F47" s="32">
        <v>1885284.8713439996</v>
      </c>
      <c r="G47" s="32">
        <v>0</v>
      </c>
      <c r="H47" s="33">
        <f t="shared" si="0"/>
        <v>1885284.8713439996</v>
      </c>
    </row>
    <row r="48" spans="1:8" s="15" customFormat="1">
      <c r="A48" s="223">
        <v>8.3000000000000007</v>
      </c>
      <c r="B48" s="275" t="s">
        <v>335</v>
      </c>
      <c r="C48" s="32">
        <v>164960.89840000001</v>
      </c>
      <c r="D48" s="32">
        <v>0</v>
      </c>
      <c r="E48" s="225">
        <f t="shared" si="1"/>
        <v>164960.89840000001</v>
      </c>
      <c r="F48" s="32">
        <v>1780200</v>
      </c>
      <c r="G48" s="32">
        <v>0</v>
      </c>
      <c r="H48" s="33">
        <f t="shared" si="0"/>
        <v>1780200</v>
      </c>
    </row>
    <row r="49" spans="1:8" s="15" customFormat="1">
      <c r="A49" s="223">
        <v>8.4</v>
      </c>
      <c r="B49" s="275" t="s">
        <v>336</v>
      </c>
      <c r="C49" s="32">
        <v>3422.1215999999999</v>
      </c>
      <c r="D49" s="32">
        <v>0</v>
      </c>
      <c r="E49" s="225">
        <f t="shared" si="1"/>
        <v>3422.1215999999999</v>
      </c>
      <c r="F49" s="32">
        <v>147700</v>
      </c>
      <c r="G49" s="32">
        <v>0</v>
      </c>
      <c r="H49" s="33">
        <f t="shared" si="0"/>
        <v>147700</v>
      </c>
    </row>
    <row r="50" spans="1:8" s="15" customFormat="1">
      <c r="A50" s="223">
        <v>8.5</v>
      </c>
      <c r="B50" s="275" t="s">
        <v>337</v>
      </c>
      <c r="C50" s="32">
        <v>0</v>
      </c>
      <c r="D50" s="32">
        <v>0</v>
      </c>
      <c r="E50" s="225">
        <f t="shared" si="1"/>
        <v>0</v>
      </c>
      <c r="F50" s="32">
        <v>0</v>
      </c>
      <c r="G50" s="32">
        <v>0</v>
      </c>
      <c r="H50" s="33">
        <f t="shared" si="0"/>
        <v>0</v>
      </c>
    </row>
    <row r="51" spans="1:8" s="15" customFormat="1">
      <c r="A51" s="223">
        <v>8.6</v>
      </c>
      <c r="B51" s="275" t="s">
        <v>338</v>
      </c>
      <c r="C51" s="32">
        <v>0</v>
      </c>
      <c r="D51" s="32">
        <v>0</v>
      </c>
      <c r="E51" s="225">
        <f t="shared" si="1"/>
        <v>0</v>
      </c>
      <c r="F51" s="32">
        <v>0</v>
      </c>
      <c r="G51" s="32">
        <v>0</v>
      </c>
      <c r="H51" s="33">
        <f t="shared" si="0"/>
        <v>0</v>
      </c>
    </row>
    <row r="52" spans="1:8" s="15" customFormat="1">
      <c r="A52" s="223">
        <v>8.6999999999999993</v>
      </c>
      <c r="B52" s="275" t="s">
        <v>339</v>
      </c>
      <c r="C52" s="32">
        <v>0</v>
      </c>
      <c r="D52" s="32">
        <v>0</v>
      </c>
      <c r="E52" s="225">
        <f t="shared" si="1"/>
        <v>0</v>
      </c>
      <c r="F52" s="32">
        <v>0</v>
      </c>
      <c r="G52" s="32">
        <v>0</v>
      </c>
      <c r="H52" s="33">
        <f t="shared" si="0"/>
        <v>0</v>
      </c>
    </row>
    <row r="53" spans="1:8" s="15" customFormat="1" ht="15" thickBot="1">
      <c r="A53" s="229">
        <v>9</v>
      </c>
      <c r="B53" s="230" t="s">
        <v>329</v>
      </c>
      <c r="C53" s="231"/>
      <c r="D53" s="231"/>
      <c r="E53" s="232">
        <f t="shared" si="1"/>
        <v>0</v>
      </c>
      <c r="F53" s="231"/>
      <c r="G53" s="231"/>
      <c r="H53" s="44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B5" sqref="B5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6" customWidth="1"/>
    <col min="12" max="16384" width="9.140625" style="46"/>
  </cols>
  <sheetData>
    <row r="1" spans="1:8">
      <c r="A1" s="2" t="s">
        <v>30</v>
      </c>
      <c r="B1" s="3" t="str">
        <f>'Info '!C2</f>
        <v>JSC CARTU BANK</v>
      </c>
      <c r="C1" s="3"/>
    </row>
    <row r="2" spans="1:8">
      <c r="A2" s="2" t="s">
        <v>31</v>
      </c>
      <c r="B2" s="438">
        <f>'1. key ratios '!B2</f>
        <v>43830</v>
      </c>
      <c r="C2" s="6"/>
      <c r="D2" s="7"/>
      <c r="E2" s="68"/>
      <c r="F2" s="68"/>
      <c r="G2" s="68"/>
      <c r="H2" s="68"/>
    </row>
    <row r="3" spans="1:8">
      <c r="A3" s="2"/>
      <c r="B3" s="3"/>
      <c r="C3" s="6"/>
      <c r="D3" s="7"/>
      <c r="E3" s="68"/>
      <c r="F3" s="68"/>
      <c r="G3" s="68"/>
      <c r="H3" s="68"/>
    </row>
    <row r="4" spans="1:8" ht="15" customHeight="1" thickBot="1">
      <c r="A4" s="7" t="s">
        <v>203</v>
      </c>
      <c r="B4" s="166" t="s">
        <v>303</v>
      </c>
      <c r="D4" s="69" t="s">
        <v>73</v>
      </c>
    </row>
    <row r="5" spans="1:8" ht="15" customHeight="1">
      <c r="A5" s="260" t="s">
        <v>6</v>
      </c>
      <c r="B5" s="261"/>
      <c r="C5" s="378" t="s">
        <v>518</v>
      </c>
      <c r="D5" s="379" t="s">
        <v>516</v>
      </c>
    </row>
    <row r="6" spans="1:8" ht="15" customHeight="1">
      <c r="A6" s="70">
        <v>1</v>
      </c>
      <c r="B6" s="369" t="s">
        <v>307</v>
      </c>
      <c r="C6" s="371">
        <f>C7+C9+C10</f>
        <v>1245492140.0128708</v>
      </c>
      <c r="D6" s="372">
        <f>D7+D9+D10</f>
        <v>1224255205.6907213</v>
      </c>
    </row>
    <row r="7" spans="1:8" ht="15" customHeight="1">
      <c r="A7" s="70">
        <v>1.1000000000000001</v>
      </c>
      <c r="B7" s="369" t="s">
        <v>202</v>
      </c>
      <c r="C7" s="373">
        <v>1216389486.2742887</v>
      </c>
      <c r="D7" s="374">
        <v>1167575804.5043139</v>
      </c>
    </row>
    <row r="8" spans="1:8">
      <c r="A8" s="70" t="s">
        <v>14</v>
      </c>
      <c r="B8" s="369" t="s">
        <v>201</v>
      </c>
      <c r="C8" s="373">
        <v>32970025</v>
      </c>
      <c r="D8" s="374">
        <v>27799665</v>
      </c>
    </row>
    <row r="9" spans="1:8" ht="15" customHeight="1">
      <c r="A9" s="70">
        <v>1.2</v>
      </c>
      <c r="B9" s="370" t="s">
        <v>200</v>
      </c>
      <c r="C9" s="373">
        <v>28781703.738582231</v>
      </c>
      <c r="D9" s="374">
        <v>56679401.186407432</v>
      </c>
    </row>
    <row r="10" spans="1:8" ht="15" customHeight="1">
      <c r="A10" s="70">
        <v>1.3</v>
      </c>
      <c r="B10" s="369" t="s">
        <v>28</v>
      </c>
      <c r="C10" s="375">
        <v>320950</v>
      </c>
      <c r="D10" s="374">
        <v>0</v>
      </c>
    </row>
    <row r="11" spans="1:8" ht="15" customHeight="1">
      <c r="A11" s="70">
        <v>2</v>
      </c>
      <c r="B11" s="369" t="s">
        <v>304</v>
      </c>
      <c r="C11" s="373">
        <v>64550259.046356939</v>
      </c>
      <c r="D11" s="374">
        <v>52229870.97625041</v>
      </c>
    </row>
    <row r="12" spans="1:8" ht="15" customHeight="1">
      <c r="A12" s="70">
        <v>3</v>
      </c>
      <c r="B12" s="369" t="s">
        <v>305</v>
      </c>
      <c r="C12" s="375">
        <v>129231002.49999999</v>
      </c>
      <c r="D12" s="374">
        <v>154224196.875</v>
      </c>
    </row>
    <row r="13" spans="1:8" ht="15" customHeight="1" thickBot="1">
      <c r="A13" s="72">
        <v>4</v>
      </c>
      <c r="B13" s="73" t="s">
        <v>306</v>
      </c>
      <c r="C13" s="376">
        <f>C6+C11+C12</f>
        <v>1439273401.5592277</v>
      </c>
      <c r="D13" s="377">
        <f>D6+D11+D12</f>
        <v>1430709273.5419717</v>
      </c>
    </row>
    <row r="14" spans="1:8">
      <c r="B14" s="76"/>
    </row>
    <row r="15" spans="1:8">
      <c r="B15" s="77"/>
    </row>
    <row r="16" spans="1:8">
      <c r="B16" s="77"/>
    </row>
    <row r="17" spans="1:4" ht="11.25">
      <c r="A17" s="46"/>
      <c r="B17" s="46"/>
      <c r="C17" s="46"/>
      <c r="D17" s="46"/>
    </row>
    <row r="18" spans="1:4" ht="11.25">
      <c r="A18" s="46"/>
      <c r="B18" s="46"/>
      <c r="C18" s="46"/>
      <c r="D18" s="46"/>
    </row>
    <row r="19" spans="1:4" ht="11.25">
      <c r="A19" s="46"/>
      <c r="B19" s="46"/>
      <c r="C19" s="46"/>
      <c r="D19" s="46"/>
    </row>
    <row r="20" spans="1:4" ht="11.25">
      <c r="A20" s="46"/>
      <c r="B20" s="46"/>
      <c r="C20" s="46"/>
      <c r="D20" s="46"/>
    </row>
    <row r="21" spans="1:4" ht="11.25">
      <c r="A21" s="46"/>
      <c r="B21" s="46"/>
      <c r="C21" s="46"/>
      <c r="D21" s="46"/>
    </row>
    <row r="22" spans="1:4" ht="11.25">
      <c r="A22" s="46"/>
      <c r="B22" s="46"/>
      <c r="C22" s="46"/>
      <c r="D22" s="46"/>
    </row>
    <row r="23" spans="1:4" ht="11.25">
      <c r="A23" s="46"/>
      <c r="B23" s="46"/>
      <c r="C23" s="46"/>
      <c r="D23" s="46"/>
    </row>
    <row r="24" spans="1:4" ht="11.25">
      <c r="A24" s="46"/>
      <c r="B24" s="46"/>
      <c r="C24" s="46"/>
      <c r="D24" s="46"/>
    </row>
    <row r="25" spans="1:4" ht="11.25">
      <c r="A25" s="46"/>
      <c r="B25" s="46"/>
      <c r="C25" s="46"/>
      <c r="D25" s="46"/>
    </row>
    <row r="26" spans="1:4" ht="11.25">
      <c r="A26" s="46"/>
      <c r="B26" s="46"/>
      <c r="C26" s="46"/>
      <c r="D26" s="46"/>
    </row>
    <row r="27" spans="1:4" ht="11.25">
      <c r="A27" s="46"/>
      <c r="B27" s="46"/>
      <c r="C27" s="46"/>
      <c r="D27" s="46"/>
    </row>
    <row r="28" spans="1:4" ht="11.25">
      <c r="A28" s="46"/>
      <c r="B28" s="46"/>
      <c r="C28" s="46"/>
      <c r="D28" s="46"/>
    </row>
    <row r="29" spans="1:4" ht="11.25">
      <c r="A29" s="46"/>
      <c r="B29" s="46"/>
      <c r="C29" s="46"/>
      <c r="D29" s="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B5" sqref="B5:C5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30</v>
      </c>
      <c r="B1" s="4" t="str">
        <f>'Info '!C2</f>
        <v>JSC CARTU BANK</v>
      </c>
    </row>
    <row r="2" spans="1:8">
      <c r="A2" s="2" t="s">
        <v>31</v>
      </c>
      <c r="B2" s="454">
        <f>'1. key ratios '!B2</f>
        <v>43830</v>
      </c>
    </row>
    <row r="4" spans="1:8" ht="16.5" customHeight="1" thickBot="1">
      <c r="A4" s="78" t="s">
        <v>80</v>
      </c>
      <c r="B4" s="79" t="s">
        <v>273</v>
      </c>
      <c r="C4" s="80"/>
    </row>
    <row r="5" spans="1:8">
      <c r="A5" s="81"/>
      <c r="B5" s="535" t="s">
        <v>81</v>
      </c>
      <c r="C5" s="536"/>
    </row>
    <row r="6" spans="1:8">
      <c r="A6" s="82">
        <v>1</v>
      </c>
      <c r="B6" s="473" t="s">
        <v>491</v>
      </c>
      <c r="C6" s="474"/>
    </row>
    <row r="7" spans="1:8">
      <c r="A7" s="82">
        <v>2</v>
      </c>
      <c r="B7" s="473" t="s">
        <v>494</v>
      </c>
      <c r="C7" s="474"/>
    </row>
    <row r="8" spans="1:8">
      <c r="A8" s="82">
        <v>3</v>
      </c>
      <c r="B8" s="473" t="s">
        <v>495</v>
      </c>
      <c r="C8" s="474"/>
    </row>
    <row r="9" spans="1:8">
      <c r="A9" s="82">
        <v>4</v>
      </c>
      <c r="B9" s="473" t="s">
        <v>519</v>
      </c>
      <c r="C9" s="474"/>
    </row>
    <row r="10" spans="1:8">
      <c r="A10" s="82">
        <v>5</v>
      </c>
      <c r="B10" s="473" t="s">
        <v>520</v>
      </c>
      <c r="C10" s="474"/>
    </row>
    <row r="11" spans="1:8">
      <c r="A11" s="82">
        <v>6</v>
      </c>
      <c r="B11" s="473"/>
      <c r="C11" s="474"/>
    </row>
    <row r="12" spans="1:8">
      <c r="A12" s="82">
        <v>7</v>
      </c>
      <c r="B12" s="473"/>
      <c r="C12" s="474"/>
      <c r="H12" s="84"/>
    </row>
    <row r="13" spans="1:8">
      <c r="A13" s="82">
        <v>8</v>
      </c>
      <c r="B13" s="473"/>
      <c r="C13" s="474"/>
    </row>
    <row r="14" spans="1:8">
      <c r="A14" s="82">
        <v>9</v>
      </c>
      <c r="B14" s="473"/>
      <c r="C14" s="474"/>
    </row>
    <row r="15" spans="1:8">
      <c r="A15" s="82">
        <v>10</v>
      </c>
      <c r="B15" s="473"/>
      <c r="C15" s="474"/>
    </row>
    <row r="16" spans="1:8">
      <c r="A16" s="82"/>
      <c r="B16" s="537"/>
      <c r="C16" s="538"/>
    </row>
    <row r="17" spans="1:3">
      <c r="A17" s="82"/>
      <c r="B17" s="539" t="s">
        <v>82</v>
      </c>
      <c r="C17" s="540"/>
    </row>
    <row r="18" spans="1:3">
      <c r="A18" s="82">
        <v>1</v>
      </c>
      <c r="B18" s="473" t="s">
        <v>492</v>
      </c>
      <c r="C18" s="475"/>
    </row>
    <row r="19" spans="1:3">
      <c r="A19" s="82">
        <v>2</v>
      </c>
      <c r="B19" s="473" t="s">
        <v>496</v>
      </c>
      <c r="C19" s="475"/>
    </row>
    <row r="20" spans="1:3">
      <c r="A20" s="82">
        <v>3</v>
      </c>
      <c r="B20" s="473" t="s">
        <v>497</v>
      </c>
      <c r="C20" s="475"/>
    </row>
    <row r="21" spans="1:3">
      <c r="A21" s="82">
        <v>4</v>
      </c>
      <c r="B21" s="473" t="s">
        <v>498</v>
      </c>
      <c r="C21" s="475"/>
    </row>
    <row r="22" spans="1:3">
      <c r="A22" s="82">
        <v>5</v>
      </c>
      <c r="B22" s="473" t="s">
        <v>499</v>
      </c>
      <c r="C22" s="475"/>
    </row>
    <row r="23" spans="1:3">
      <c r="A23" s="82">
        <v>6</v>
      </c>
      <c r="B23" s="83"/>
      <c r="C23" s="85"/>
    </row>
    <row r="24" spans="1:3">
      <c r="A24" s="82">
        <v>7</v>
      </c>
      <c r="B24" s="83"/>
      <c r="C24" s="85"/>
    </row>
    <row r="25" spans="1:3">
      <c r="A25" s="82">
        <v>8</v>
      </c>
      <c r="B25" s="83"/>
      <c r="C25" s="85"/>
    </row>
    <row r="26" spans="1:3">
      <c r="A26" s="82">
        <v>9</v>
      </c>
      <c r="B26" s="83"/>
      <c r="C26" s="85"/>
    </row>
    <row r="27" spans="1:3" ht="15.75" customHeight="1">
      <c r="A27" s="82">
        <v>10</v>
      </c>
      <c r="B27" s="83"/>
      <c r="C27" s="86"/>
    </row>
    <row r="28" spans="1:3" ht="15.75" customHeight="1">
      <c r="A28" s="82"/>
      <c r="B28" s="83"/>
      <c r="C28" s="86"/>
    </row>
    <row r="29" spans="1:3" ht="30" customHeight="1">
      <c r="A29" s="82"/>
      <c r="B29" s="541" t="s">
        <v>83</v>
      </c>
      <c r="C29" s="542"/>
    </row>
    <row r="30" spans="1:3">
      <c r="A30" s="82">
        <v>1</v>
      </c>
      <c r="B30" s="473" t="s">
        <v>514</v>
      </c>
      <c r="C30" s="518">
        <v>1</v>
      </c>
    </row>
    <row r="31" spans="1:3" ht="15.75" customHeight="1">
      <c r="A31" s="82"/>
      <c r="B31" s="473"/>
      <c r="C31" s="474"/>
    </row>
    <row r="32" spans="1:3" ht="29.25" customHeight="1">
      <c r="A32" s="82"/>
      <c r="B32" s="539" t="s">
        <v>84</v>
      </c>
      <c r="C32" s="540"/>
    </row>
    <row r="33" spans="1:3">
      <c r="A33" s="82">
        <v>1</v>
      </c>
      <c r="B33" s="473" t="s">
        <v>515</v>
      </c>
      <c r="C33" s="518">
        <v>1</v>
      </c>
    </row>
    <row r="34" spans="1:3" ht="15" thickBot="1">
      <c r="A34" s="87"/>
      <c r="B34" s="88"/>
      <c r="C34" s="89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B6" sqref="B6:B7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09" t="s">
        <v>30</v>
      </c>
      <c r="B1" s="310" t="str">
        <f>'Info '!C2</f>
        <v>JSC CARTU BANK</v>
      </c>
      <c r="C1" s="102"/>
      <c r="D1" s="102"/>
      <c r="E1" s="102"/>
      <c r="F1" s="15"/>
    </row>
    <row r="2" spans="1:7" s="90" customFormat="1" ht="15.75" customHeight="1">
      <c r="A2" s="309" t="s">
        <v>31</v>
      </c>
      <c r="B2" s="457">
        <f>'1. key ratios '!B2</f>
        <v>43830</v>
      </c>
    </row>
    <row r="3" spans="1:7" s="90" customFormat="1" ht="15.75" customHeight="1">
      <c r="A3" s="309"/>
    </row>
    <row r="4" spans="1:7" s="90" customFormat="1" ht="15.75" customHeight="1" thickBot="1">
      <c r="A4" s="311" t="s">
        <v>207</v>
      </c>
      <c r="B4" s="547" t="s">
        <v>353</v>
      </c>
      <c r="C4" s="548"/>
      <c r="D4" s="548"/>
      <c r="E4" s="548"/>
    </row>
    <row r="5" spans="1:7" s="94" customFormat="1" ht="17.45" customHeight="1">
      <c r="A5" s="244"/>
      <c r="B5" s="245"/>
      <c r="C5" s="92" t="s">
        <v>0</v>
      </c>
      <c r="D5" s="92" t="s">
        <v>1</v>
      </c>
      <c r="E5" s="93" t="s">
        <v>2</v>
      </c>
    </row>
    <row r="6" spans="1:7" s="15" customFormat="1" ht="14.45" customHeight="1">
      <c r="A6" s="312"/>
      <c r="B6" s="543" t="s">
        <v>360</v>
      </c>
      <c r="C6" s="543" t="s">
        <v>93</v>
      </c>
      <c r="D6" s="545" t="s">
        <v>206</v>
      </c>
      <c r="E6" s="546"/>
      <c r="G6" s="5"/>
    </row>
    <row r="7" spans="1:7" s="15" customFormat="1" ht="99.6" customHeight="1">
      <c r="A7" s="312"/>
      <c r="B7" s="544"/>
      <c r="C7" s="543"/>
      <c r="D7" s="348" t="s">
        <v>205</v>
      </c>
      <c r="E7" s="349" t="s">
        <v>361</v>
      </c>
      <c r="G7" s="5"/>
    </row>
    <row r="8" spans="1:7">
      <c r="A8" s="313">
        <v>1</v>
      </c>
      <c r="B8" s="350" t="s">
        <v>35</v>
      </c>
      <c r="C8" s="519">
        <v>16959261</v>
      </c>
      <c r="D8" s="519"/>
      <c r="E8" s="520">
        <v>16959261</v>
      </c>
      <c r="F8" s="15"/>
    </row>
    <row r="9" spans="1:7">
      <c r="A9" s="313">
        <v>2</v>
      </c>
      <c r="B9" s="350" t="s">
        <v>36</v>
      </c>
      <c r="C9" s="519">
        <v>167480616</v>
      </c>
      <c r="D9" s="519"/>
      <c r="E9" s="520">
        <v>167480616</v>
      </c>
      <c r="F9" s="15"/>
    </row>
    <row r="10" spans="1:7">
      <c r="A10" s="313">
        <v>3</v>
      </c>
      <c r="B10" s="350" t="s">
        <v>37</v>
      </c>
      <c r="C10" s="519">
        <v>131599987</v>
      </c>
      <c r="D10" s="519"/>
      <c r="E10" s="520">
        <v>131599987</v>
      </c>
      <c r="F10" s="15"/>
    </row>
    <row r="11" spans="1:7">
      <c r="A11" s="313">
        <v>4</v>
      </c>
      <c r="B11" s="350" t="s">
        <v>38</v>
      </c>
      <c r="C11" s="519">
        <v>0</v>
      </c>
      <c r="D11" s="519"/>
      <c r="E11" s="520">
        <v>0</v>
      </c>
      <c r="F11" s="15"/>
    </row>
    <row r="12" spans="1:7">
      <c r="A12" s="313">
        <v>5</v>
      </c>
      <c r="B12" s="350" t="s">
        <v>39</v>
      </c>
      <c r="C12" s="519">
        <v>41954259</v>
      </c>
      <c r="D12" s="519"/>
      <c r="E12" s="520">
        <v>41954259</v>
      </c>
      <c r="F12" s="15"/>
    </row>
    <row r="13" spans="1:7">
      <c r="A13" s="313">
        <v>6.1</v>
      </c>
      <c r="B13" s="351" t="s">
        <v>40</v>
      </c>
      <c r="C13" s="521">
        <v>917791047</v>
      </c>
      <c r="D13" s="519"/>
      <c r="E13" s="520">
        <v>917791047</v>
      </c>
      <c r="F13" s="15"/>
    </row>
    <row r="14" spans="1:7">
      <c r="A14" s="313">
        <v>6.2</v>
      </c>
      <c r="B14" s="352" t="s">
        <v>41</v>
      </c>
      <c r="C14" s="521">
        <v>-126048531</v>
      </c>
      <c r="D14" s="519"/>
      <c r="E14" s="520">
        <v>-126048531</v>
      </c>
      <c r="F14" s="15"/>
    </row>
    <row r="15" spans="1:7">
      <c r="A15" s="313">
        <v>6</v>
      </c>
      <c r="B15" s="350" t="s">
        <v>42</v>
      </c>
      <c r="C15" s="519">
        <v>791742516</v>
      </c>
      <c r="D15" s="519"/>
      <c r="E15" s="520">
        <v>791742516</v>
      </c>
      <c r="F15" s="15"/>
    </row>
    <row r="16" spans="1:7">
      <c r="A16" s="313">
        <v>7</v>
      </c>
      <c r="B16" s="350" t="s">
        <v>43</v>
      </c>
      <c r="C16" s="519">
        <v>9955115</v>
      </c>
      <c r="D16" s="519"/>
      <c r="E16" s="520">
        <v>9955115</v>
      </c>
      <c r="F16" s="15"/>
    </row>
    <row r="17" spans="1:7">
      <c r="A17" s="313">
        <v>8</v>
      </c>
      <c r="B17" s="350" t="s">
        <v>204</v>
      </c>
      <c r="C17" s="519">
        <v>14339254</v>
      </c>
      <c r="D17" s="519"/>
      <c r="E17" s="520">
        <v>14339254</v>
      </c>
      <c r="F17" s="314"/>
      <c r="G17" s="96"/>
    </row>
    <row r="18" spans="1:7">
      <c r="A18" s="313">
        <v>9</v>
      </c>
      <c r="B18" s="350" t="s">
        <v>44</v>
      </c>
      <c r="C18" s="519">
        <v>6442196</v>
      </c>
      <c r="D18" s="519"/>
      <c r="E18" s="520">
        <v>6442196</v>
      </c>
      <c r="F18" s="15"/>
      <c r="G18" s="96"/>
    </row>
    <row r="19" spans="1:7">
      <c r="A19" s="313">
        <v>10</v>
      </c>
      <c r="B19" s="350" t="s">
        <v>45</v>
      </c>
      <c r="C19" s="519">
        <v>18138510</v>
      </c>
      <c r="D19" s="519">
        <v>4373879</v>
      </c>
      <c r="E19" s="520">
        <v>13764631</v>
      </c>
      <c r="F19" s="15"/>
      <c r="G19" s="96"/>
    </row>
    <row r="20" spans="1:7">
      <c r="A20" s="313">
        <v>11</v>
      </c>
      <c r="B20" s="350" t="s">
        <v>46</v>
      </c>
      <c r="C20" s="519">
        <v>21765238</v>
      </c>
      <c r="D20" s="519"/>
      <c r="E20" s="520">
        <v>21765238</v>
      </c>
      <c r="F20" s="15"/>
    </row>
    <row r="21" spans="1:7" ht="26.25" thickBot="1">
      <c r="A21" s="187"/>
      <c r="B21" s="315" t="s">
        <v>363</v>
      </c>
      <c r="C21" s="246">
        <f>SUM(C8:C12, C15:C20)</f>
        <v>1220376952</v>
      </c>
      <c r="D21" s="246">
        <f>SUM(D8:D12, D15:D20)</f>
        <v>4373879</v>
      </c>
      <c r="E21" s="353">
        <f>SUM(E8:E12, E15:E20)</f>
        <v>1216003073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7"/>
      <c r="F25" s="5"/>
      <c r="G25" s="5"/>
    </row>
    <row r="26" spans="1:7" s="4" customFormat="1">
      <c r="B26" s="97"/>
      <c r="F26" s="5"/>
      <c r="G26" s="5"/>
    </row>
    <row r="27" spans="1:7" s="4" customFormat="1">
      <c r="B27" s="97"/>
      <c r="F27" s="5"/>
      <c r="G27" s="5"/>
    </row>
    <row r="28" spans="1:7" s="4" customFormat="1">
      <c r="B28" s="97"/>
      <c r="F28" s="5"/>
      <c r="G28" s="5"/>
    </row>
    <row r="29" spans="1:7" s="4" customFormat="1">
      <c r="B29" s="97"/>
      <c r="F29" s="5"/>
      <c r="G29" s="5"/>
    </row>
    <row r="30" spans="1:7" s="4" customFormat="1">
      <c r="B30" s="97"/>
      <c r="F30" s="5"/>
      <c r="G30" s="5"/>
    </row>
    <row r="31" spans="1:7" s="4" customFormat="1">
      <c r="B31" s="97"/>
      <c r="F31" s="5"/>
      <c r="G31" s="5"/>
    </row>
    <row r="32" spans="1:7" s="4" customFormat="1">
      <c r="B32" s="97"/>
      <c r="F32" s="5"/>
      <c r="G32" s="5"/>
    </row>
    <row r="33" spans="2:7" s="4" customFormat="1">
      <c r="B33" s="97"/>
      <c r="F33" s="5"/>
      <c r="G33" s="5"/>
    </row>
    <row r="34" spans="2:7" s="4" customFormat="1">
      <c r="B34" s="97"/>
      <c r="F34" s="5"/>
      <c r="G34" s="5"/>
    </row>
    <row r="35" spans="2:7" s="4" customFormat="1">
      <c r="B35" s="97"/>
      <c r="F35" s="5"/>
      <c r="G35" s="5"/>
    </row>
    <row r="36" spans="2:7" s="4" customFormat="1">
      <c r="B36" s="97"/>
      <c r="F36" s="5"/>
      <c r="G36" s="5"/>
    </row>
    <row r="37" spans="2:7" s="4" customFormat="1">
      <c r="B37" s="97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B5" sqref="B5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CARTU BANK</v>
      </c>
    </row>
    <row r="2" spans="1:6" s="90" customFormat="1" ht="15.75" customHeight="1">
      <c r="A2" s="2" t="s">
        <v>31</v>
      </c>
      <c r="B2" s="454">
        <f>'1. key ratios '!B2</f>
        <v>43830</v>
      </c>
      <c r="C2" s="4"/>
      <c r="D2" s="4"/>
      <c r="E2" s="4"/>
      <c r="F2" s="4"/>
    </row>
    <row r="3" spans="1:6" s="90" customFormat="1" ht="15.75" customHeight="1">
      <c r="C3" s="4"/>
      <c r="D3" s="4"/>
      <c r="E3" s="4"/>
      <c r="F3" s="4"/>
    </row>
    <row r="4" spans="1:6" s="90" customFormat="1" ht="13.5" thickBot="1">
      <c r="A4" s="90" t="s">
        <v>85</v>
      </c>
      <c r="B4" s="316" t="s">
        <v>340</v>
      </c>
      <c r="C4" s="91" t="s">
        <v>73</v>
      </c>
      <c r="D4" s="4"/>
      <c r="E4" s="4"/>
      <c r="F4" s="4"/>
    </row>
    <row r="5" spans="1:6">
      <c r="A5" s="251">
        <v>1</v>
      </c>
      <c r="B5" s="317" t="s">
        <v>362</v>
      </c>
      <c r="C5" s="476">
        <f>'7. LI1 '!E21</f>
        <v>1216003073</v>
      </c>
    </row>
    <row r="6" spans="1:6" s="252" customFormat="1">
      <c r="A6" s="98">
        <v>2.1</v>
      </c>
      <c r="B6" s="248" t="s">
        <v>341</v>
      </c>
      <c r="C6" s="578">
        <v>57685015.080906861</v>
      </c>
    </row>
    <row r="7" spans="1:6" s="76" customFormat="1" outlineLevel="1">
      <c r="A7" s="70">
        <v>2.2000000000000002</v>
      </c>
      <c r="B7" s="71" t="s">
        <v>342</v>
      </c>
      <c r="C7" s="579">
        <v>16047500</v>
      </c>
    </row>
    <row r="8" spans="1:6" s="76" customFormat="1" ht="25.5">
      <c r="A8" s="70">
        <v>3</v>
      </c>
      <c r="B8" s="249" t="s">
        <v>343</v>
      </c>
      <c r="C8" s="580">
        <f>SUM(C5:C7)</f>
        <v>1289735588.0809069</v>
      </c>
    </row>
    <row r="9" spans="1:6" s="252" customFormat="1">
      <c r="A9" s="98">
        <v>4</v>
      </c>
      <c r="B9" s="100" t="s">
        <v>88</v>
      </c>
      <c r="C9" s="578">
        <v>10301130</v>
      </c>
    </row>
    <row r="10" spans="1:6" s="76" customFormat="1" outlineLevel="1">
      <c r="A10" s="70">
        <v>5.0999999999999996</v>
      </c>
      <c r="B10" s="71" t="s">
        <v>344</v>
      </c>
      <c r="C10" s="579">
        <v>-27787213.691067427</v>
      </c>
    </row>
    <row r="11" spans="1:6" s="76" customFormat="1" outlineLevel="1">
      <c r="A11" s="70">
        <v>5.2</v>
      </c>
      <c r="B11" s="71" t="s">
        <v>345</v>
      </c>
      <c r="C11" s="579">
        <v>-15726550</v>
      </c>
    </row>
    <row r="12" spans="1:6" s="76" customFormat="1">
      <c r="A12" s="70">
        <v>6</v>
      </c>
      <c r="B12" s="247" t="s">
        <v>87</v>
      </c>
      <c r="C12" s="579"/>
    </row>
    <row r="13" spans="1:6" s="76" customFormat="1" ht="13.5" thickBot="1">
      <c r="A13" s="72">
        <v>7</v>
      </c>
      <c r="B13" s="250" t="s">
        <v>291</v>
      </c>
      <c r="C13" s="477">
        <f>SUM(C8:C12)</f>
        <v>1256522954.3898394</v>
      </c>
    </row>
    <row r="15" spans="1:6">
      <c r="A15" s="267"/>
      <c r="B15" s="267"/>
    </row>
    <row r="16" spans="1:6">
      <c r="A16" s="267"/>
      <c r="B16" s="267"/>
    </row>
    <row r="17" spans="1:5" ht="15">
      <c r="A17" s="262"/>
      <c r="B17" s="263"/>
      <c r="C17" s="267"/>
      <c r="D17" s="267"/>
      <c r="E17" s="267"/>
    </row>
    <row r="18" spans="1:5" ht="15">
      <c r="A18" s="268"/>
      <c r="B18" s="269"/>
      <c r="C18" s="267"/>
      <c r="D18" s="267"/>
      <c r="E18" s="267"/>
    </row>
    <row r="19" spans="1:5">
      <c r="A19" s="270"/>
      <c r="B19" s="264"/>
      <c r="C19" s="267"/>
      <c r="D19" s="267"/>
      <c r="E19" s="267"/>
    </row>
    <row r="20" spans="1:5">
      <c r="A20" s="271"/>
      <c r="B20" s="265"/>
      <c r="C20" s="267"/>
      <c r="D20" s="267"/>
      <c r="E20" s="267"/>
    </row>
    <row r="21" spans="1:5">
      <c r="A21" s="271"/>
      <c r="B21" s="269"/>
      <c r="C21" s="267"/>
      <c r="D21" s="267"/>
      <c r="E21" s="267"/>
    </row>
    <row r="22" spans="1:5">
      <c r="A22" s="270"/>
      <c r="B22" s="266"/>
      <c r="C22" s="267"/>
      <c r="D22" s="267"/>
      <c r="E22" s="267"/>
    </row>
    <row r="23" spans="1:5">
      <c r="A23" s="271"/>
      <c r="B23" s="265"/>
      <c r="C23" s="267"/>
      <c r="D23" s="267"/>
      <c r="E23" s="267"/>
    </row>
    <row r="24" spans="1:5">
      <c r="A24" s="271"/>
      <c r="B24" s="265"/>
      <c r="C24" s="267"/>
      <c r="D24" s="267"/>
      <c r="E24" s="267"/>
    </row>
    <row r="25" spans="1:5">
      <c r="A25" s="271"/>
      <c r="B25" s="272"/>
      <c r="C25" s="267"/>
      <c r="D25" s="267"/>
      <c r="E25" s="267"/>
    </row>
    <row r="26" spans="1:5">
      <c r="A26" s="271"/>
      <c r="B26" s="269"/>
      <c r="C26" s="267"/>
      <c r="D26" s="267"/>
      <c r="E26" s="267"/>
    </row>
    <row r="27" spans="1:5">
      <c r="A27" s="267"/>
      <c r="B27" s="273"/>
      <c r="C27" s="267"/>
      <c r="D27" s="267"/>
      <c r="E27" s="267"/>
    </row>
    <row r="28" spans="1:5">
      <c r="A28" s="267"/>
      <c r="B28" s="273"/>
      <c r="C28" s="267"/>
      <c r="D28" s="267"/>
      <c r="E28" s="267"/>
    </row>
    <row r="29" spans="1:5">
      <c r="A29" s="267"/>
      <c r="B29" s="273"/>
      <c r="C29" s="267"/>
      <c r="D29" s="267"/>
      <c r="E29" s="267"/>
    </row>
    <row r="30" spans="1:5">
      <c r="A30" s="267"/>
      <c r="B30" s="273"/>
      <c r="C30" s="267"/>
      <c r="D30" s="267"/>
      <c r="E30" s="267"/>
    </row>
    <row r="31" spans="1:5">
      <c r="A31" s="267"/>
      <c r="B31" s="273"/>
      <c r="C31" s="267"/>
      <c r="D31" s="267"/>
      <c r="E31" s="267"/>
    </row>
    <row r="32" spans="1:5">
      <c r="A32" s="267"/>
      <c r="B32" s="273"/>
      <c r="C32" s="267"/>
      <c r="D32" s="267"/>
      <c r="E32" s="267"/>
    </row>
    <row r="33" spans="1:5">
      <c r="A33" s="267"/>
      <c r="B33" s="273"/>
      <c r="C33" s="267"/>
      <c r="D33" s="267"/>
      <c r="E33" s="267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8gDsDsUiP6FBqKW8MOGt7Z1Yor+HpuIp/EF1U+194BM=</DigestValue>
    </Reference>
    <Reference Type="http://www.w3.org/2000/09/xmldsig#Object" URI="#idOfficeObject">
      <DigestMethod Algorithm="http://www.w3.org/2001/04/xmlenc#sha256"/>
      <DigestValue>nRXYGPumrEgCszUvtUoCoYUAomnOCBLV+/QQISj/DsU=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hNNK1p5O8OhbNmHZZd6XWSQ7bjBeIYvaNYO9Ot+4L0k=</DigestValue>
    </Reference>
  </SignedInfo>
  <SignatureValue>NN8ZUEbnhX39e0NoMk2YbY6dJf5D9MjMXQAFCDirm7j2XVtd7mh3qkWiBgiqylrd8wTXoU+FU+IC
CBf1f8XUVQHu8rvgSWt1yGv02295QN47ruwI+AOnTDpVxw6oOXmYdFPLQ7WC//4RGFS9OK/ozs6o
V3iJZe+FbEWIxjtW2+OXA8dldUmjSo9EAbCcJHGSPlRBMcJaXebZqe2u+OLkCU4CaofANlHt/Oiz
/6+iXgjIn2EphVgEdm6BqFONJyI9ddxDyVOGrlujJBZTv/2zVTJrTmtHX5Q52QREpycDPxmMpiQA
+/CJ5c9r1stxZz99qZ1aWf5PT2aWQg83+vtK0Q==</SignatureValue>
  <KeyInfo>
    <X509Data>
      <X509Certificate>MIIGOjCCBSKgAwIBAgIKXFca5gACAAEN7TANBgkqhkiG9w0BAQsFADBKMRIwEAYKCZImiZPyLGQBGRYCZ2UxEzARBgoJkiaJk/IsZAEZFgNuYmcxHzAdBgNVBAMTFk5CRyBDbGFzcyAyIElOVCBTdWIgQ0EwHhcNMTkwMjIyMDgwMjQzWhcNMjEwMjIxMDgwMjQzWjA4MRcwFQYDVQQKEw5KU0MgQ0FSVFUgQkFOSzEdMBsGA1UEAxMUQkNSIC0gR2l2aSBMZWJhbmlkemUwggEiMA0GCSqGSIb3DQEBAQUAA4IBDwAwggEKAoIBAQDjnwx9buylqthWkM3e4yvJnriC8WEPxHuL9evPq3EqKDgjJb+fQDOKIasTiliMq42LDOITrUopypV1GG5yQPsnArdrBzkYnsa8iQRPk5bx8a+PBAf2oRmxdX7yLMXTTbgvcoDyNX7fiaTjwYhmXEXiEYBeEHRZOPZqn90rspHv2TSgzjUyzbaawcdAfpAz/P+7+3Xz2IaIfwyC0c8shbtiVh6/0No49SWHpmqfIECRtjqukUpQf9XALwY6tcJUUKARzMTEX3WhOLqeD6cz6A7bbJzQVUW1ntb0bvJrcgOLG46PlAOHCQ58HvFDhS4v8/bfea0MmlnCDAiMvZO/ySBzAgMBAAGjggMyMIIDLjA8BgkrBgEEAYI3FQcELzAtBiUrBgEEAYI3FQjmsmCDjfVEhoGZCYO4oUqDvoRxBIPEkTOEg4hdAgFkAgEjMB0GA1UdJQQWMBQGCCsGAQUFBwMCBggrBgEFBQcDBDALBgNVHQ8EBAMCB4AwJwYJKwYBBAGCNxUKBBowGDAKBggrBgEFBQcDAjAKBggrBgEFBQcDBDAdBgNVHQ4EFgQU00sj6z+jce+G4/bNlpg3IQ1wTMY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J3Og7XaIH2HPahtm3gDIWaZfZTSXSIjkVuVYPaMXPe4Ml+sYXksY4LnmZ03IRDT4x4aaF+kQHsPSJ3eOXj0uWL3HeSmolBPuI+09a/uZ/CpHEatukIRlLa6H+JSn+1QITyGUClDdjAkgGh6OODTmJsUalo5LGM3PyOzm2TS12QTfCndRDUT1g2tuOsN10jy3ngIPb42NchN8HWoZi/lT3ZD5UJZ/CRTR6Id1/h5j1tPK8WpdHa/Bmt4B/KdAAeeatasr67mBWYBBj0bV7Bx04bwUHTF4qyOUV89gqj44K2IJrGPSALnyIbJke/TG/0tAj6pz9YyRtdmxcwEeaecc+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Ik7VKpKQ8o3QOTIKmFTH3zVr+wlHfIFySuse7GfNlzI=</DigestValue>
      </Reference>
      <Reference URI="/xl/drawings/drawing1.xml?ContentType=application/vnd.openxmlformats-officedocument.drawing+xml">
        <DigestMethod Algorithm="http://www.w3.org/2001/04/xmlenc#sha256"/>
        <DigestValue>8UznAeC8oa4Ew3iX/QTjCcvew3MR81lMbkd21hZdj6Y=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0LECWZecul5rpcHkj5WTvK1vYpDubkeSG+B6S/7H1wM=</DigestValue>
      </Reference>
      <Reference URI="/xl/styles.xml?ContentType=application/vnd.openxmlformats-officedocument.spreadsheetml.styles+xml">
        <DigestMethod Algorithm="http://www.w3.org/2001/04/xmlenc#sha256"/>
        <DigestValue>oeSXeEMfz2uoa/ipu8opDRc4RehmneuMqgCQQ4w05PM=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3ZUoe9txm75NdI1/4NEEXjOcjwavp9F62apDpJDzZf0=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06Ub96vVofWoNdTMe0KXt8/4b9/lugaJMRc1NknOlHE=</DigestValue>
      </Reference>
      <Reference URI="/xl/worksheets/sheet10.xml?ContentType=application/vnd.openxmlformats-officedocument.spreadsheetml.worksheet+xml">
        <DigestMethod Algorithm="http://www.w3.org/2001/04/xmlenc#sha256"/>
        <DigestValue>wjtXLzkL2yTOyHeK+pHL6tbAYH4spAV3Lx34Dn4lQjc=</DigestValue>
      </Reference>
      <Reference URI="/xl/worksheets/sheet11.xml?ContentType=application/vnd.openxmlformats-officedocument.spreadsheetml.worksheet+xml">
        <DigestMethod Algorithm="http://www.w3.org/2001/04/xmlenc#sha256"/>
        <DigestValue>o7yUm6xbfXvLkc+0zqlmWEUtcixRESad+Gig6XUsnxE=</DigestValue>
      </Reference>
      <Reference URI="/xl/worksheets/sheet12.xml?ContentType=application/vnd.openxmlformats-officedocument.spreadsheetml.worksheet+xml">
        <DigestMethod Algorithm="http://www.w3.org/2001/04/xmlenc#sha256"/>
        <DigestValue>cIjza4HnmygI5gmNcSfaQJHhUfWVm7QeQkMIsEMRbr8=</DigestValue>
      </Reference>
      <Reference URI="/xl/worksheets/sheet13.xml?ContentType=application/vnd.openxmlformats-officedocument.spreadsheetml.worksheet+xml">
        <DigestMethod Algorithm="http://www.w3.org/2001/04/xmlenc#sha256"/>
        <DigestValue>NXQJ5JDGDxIG2rDjx6owm+ZBR672UpwyBk5t9syrPIc=</DigestValue>
      </Reference>
      <Reference URI="/xl/worksheets/sheet14.xml?ContentType=application/vnd.openxmlformats-officedocument.spreadsheetml.worksheet+xml">
        <DigestMethod Algorithm="http://www.w3.org/2001/04/xmlenc#sha256"/>
        <DigestValue>Su30CjZ6CTFgyvJlMdcD5Tf24yoV1vscv6HuWg+Q7zk=</DigestValue>
      </Reference>
      <Reference URI="/xl/worksheets/sheet15.xml?ContentType=application/vnd.openxmlformats-officedocument.spreadsheetml.worksheet+xml">
        <DigestMethod Algorithm="http://www.w3.org/2001/04/xmlenc#sha256"/>
        <DigestValue>JlFuirAHzGHRLicggQfdjj26poAkbPwZC4oiA7aqj5c=</DigestValue>
      </Reference>
      <Reference URI="/xl/worksheets/sheet16.xml?ContentType=application/vnd.openxmlformats-officedocument.spreadsheetml.worksheet+xml">
        <DigestMethod Algorithm="http://www.w3.org/2001/04/xmlenc#sha256"/>
        <DigestValue>qziVxzcMwys0bXSldegSlRNTFVIQ1ymF2l5MkcsRmdk=</DigestValue>
      </Reference>
      <Reference URI="/xl/worksheets/sheet17.xml?ContentType=application/vnd.openxmlformats-officedocument.spreadsheetml.worksheet+xml">
        <DigestMethod Algorithm="http://www.w3.org/2001/04/xmlenc#sha256"/>
        <DigestValue>SkadSB1J/pjFR3Z4nX6kV7SjYTyzf3UsqcsCfjup5bg=</DigestValue>
      </Reference>
      <Reference URI="/xl/worksheets/sheet18.xml?ContentType=application/vnd.openxmlformats-officedocument.spreadsheetml.worksheet+xml">
        <DigestMethod Algorithm="http://www.w3.org/2001/04/xmlenc#sha256"/>
        <DigestValue>Hqz+GmI75mOZIWkCqxJzBePAd1QNWgl8zG1k5jxdo3U=</DigestValue>
      </Reference>
      <Reference URI="/xl/worksheets/sheet2.xml?ContentType=application/vnd.openxmlformats-officedocument.spreadsheetml.worksheet+xml">
        <DigestMethod Algorithm="http://www.w3.org/2001/04/xmlenc#sha256"/>
        <DigestValue>fspo7D35aysRFDGDh2+xrXHILr5O25rZunX4JXVnUwg=</DigestValue>
      </Reference>
      <Reference URI="/xl/worksheets/sheet3.xml?ContentType=application/vnd.openxmlformats-officedocument.spreadsheetml.worksheet+xml">
        <DigestMethod Algorithm="http://www.w3.org/2001/04/xmlenc#sha256"/>
        <DigestValue>Ex4SY+n3Q8yoWrZi5rll4ig+iHdBN3C6r8QPSSoEz5k=</DigestValue>
      </Reference>
      <Reference URI="/xl/worksheets/sheet4.xml?ContentType=application/vnd.openxmlformats-officedocument.spreadsheetml.worksheet+xml">
        <DigestMethod Algorithm="http://www.w3.org/2001/04/xmlenc#sha256"/>
        <DigestValue>OtG3IXFZtTrGoKChIk3lp3XUQLpzPf3w1CfNC+Si/qY=</DigestValue>
      </Reference>
      <Reference URI="/xl/worksheets/sheet5.xml?ContentType=application/vnd.openxmlformats-officedocument.spreadsheetml.worksheet+xml">
        <DigestMethod Algorithm="http://www.w3.org/2001/04/xmlenc#sha256"/>
        <DigestValue>JK1Fzh659Qcb7ulrFskFCIC6/UfNLk27+pMXzwhTWpc=</DigestValue>
      </Reference>
      <Reference URI="/xl/worksheets/sheet6.xml?ContentType=application/vnd.openxmlformats-officedocument.spreadsheetml.worksheet+xml">
        <DigestMethod Algorithm="http://www.w3.org/2001/04/xmlenc#sha256"/>
        <DigestValue>on2iRpdUlo0F/Qdg03rf+OUQe8CCp6gjHgz13j6hycI=</DigestValue>
      </Reference>
      <Reference URI="/xl/worksheets/sheet7.xml?ContentType=application/vnd.openxmlformats-officedocument.spreadsheetml.worksheet+xml">
        <DigestMethod Algorithm="http://www.w3.org/2001/04/xmlenc#sha256"/>
        <DigestValue>nHjCRYyG+kzLqW4bZ4e8ffHVUtdnzdXLdzK3IENMkJg=</DigestValue>
      </Reference>
      <Reference URI="/xl/worksheets/sheet8.xml?ContentType=application/vnd.openxmlformats-officedocument.spreadsheetml.worksheet+xml">
        <DigestMethod Algorithm="http://www.w3.org/2001/04/xmlenc#sha256"/>
        <DigestValue>0LlfQGEnCk/sQDBGWL8LUG1znY70l+7I3ezpp+ndFjU=</DigestValue>
      </Reference>
      <Reference URI="/xl/worksheets/sheet9.xml?ContentType=application/vnd.openxmlformats-officedocument.spreadsheetml.worksheet+xml">
        <DigestMethod Algorithm="http://www.w3.org/2001/04/xmlenc#sha256"/>
        <DigestValue>ZAyTt7gvg135+nBgCmOhlyyixhAZgvWVwy2jRfi7y2Y=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2020-01-30T07:29:59Z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16.0.12325/19</OfficeVersion>
          <ApplicationVersion>16.0.12325</ApplicationVersion>
          <Monitors>1</Monitors>
          <HorizontalResolution>3840</HorizontalResolution>
          <VerticalResolution>1600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2020-01-30T07:29:59Z</xd:SigningTime>
          <xd:SigningCertificate>
            <xd:Cert>
              <xd:CertDigest>
                <DigestMethod Algorithm="http://www.w3.org/2001/04/xmlenc#sha256"/>
                <DigestValue>3PFt70QXplfsx1rnBs52NvagM5snNMztgoCRy3m/sCs=</DigestValue>
              </xd:CertDigest>
              <xd:IssuerSerial>
                <X509IssuerName>CN=NBG Class 2 INT Sub CA, DC=nbg, DC=ge</X509IssuerName>
                <X509SerialNumber>436064521395118310231533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z0TQXpADVk62er7qaCxtN7U5EMam4FFkU/XqFbuE+0I=</DigestValue>
    </Reference>
    <Reference Type="http://www.w3.org/2000/09/xmldsig#Object" URI="#idOfficeObject">
      <DigestMethod Algorithm="http://www.w3.org/2001/04/xmlenc#sha256"/>
      <DigestValue>DpyCv00FSu78gINpakrdJWwYplJvnMza+N3ld925l0c=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xQR1B0wVtXFJwyN/jmpq+twliPYDdjCXt/SoaYACx9w=</DigestValue>
    </Reference>
  </SignedInfo>
  <SignatureValue>bOWu39m4Nqru173ydyGt9c+BP9AE+K6slS58wnvffCKT6KHRr86OJ+Ge7gBbBthbQ43fN3QOf5bc
UgbyLAlaeZW39LkKnD3LyRSQUa2+/63lGX7/z9Ekl+3ZVhlziAnR861pVtb1z8BF09xsdvpDqCdc
SOIT/pIG7aebdN1zM+/JrAzqFprsGMNGIoHzT+3xIWh+wb7TRML8rwHWTR/SHT2fPxosS40XTp+h
HSSmlBMCm1G/griXSKeEZJgIPxCWdftbD27QbLuAGMffmoXi1Cb9hpAtvZTe8qNPyEufo6qe8oPS
UahxuF301bjtmOf46AsF6TMCRZmj96ZWjZSwKQ==</SignatureValue>
  <KeyInfo>
    <X509Data>
      <X509Certificate>MIIGPTCCBSWgAwIBAgIKXE93dgACAAEN6zANBgkqhkiG9w0BAQsFADBKMRIwEAYKCZImiZPyLGQBGRYCZ2UxEzARBgoJkiaJk/IsZAEZFgNuYmcxHzAdBgNVBAMTFk5CRyBDbGFzcyAyIElOVCBTdWIgQ0EwHhcNMTkwMjIyMDc1NDIyWhcNMjEwMjIxMDc1NDIyWjA7MRcwFQYDVQQKEw5KU0MgQ0FSVFUgQkFOSzEgMB4GA1UEAxMXQkNSIC0gVmxhZGltZXIgQXNhdGlhbmkwggEiMA0GCSqGSIb3DQEBAQUAA4IBDwAwggEKAoIBAQDaV0XX6HKNdscBu/LY8a1ZkZtR4316i6Y5doVA4htQ0Wikp5EM3jpD7Yh5coCz9wwmRAe4LUu7kOzh4emDnH4vm+5K7NF+wqvPRkQtUzIMFK1R1LbMkY/bhUD6zAztDANlAjiVp7YY7ayjJVfLGTUPKBBURzN92C4qqTxNJpOPoQSehpboCVbcL7PKAn1U3wF520MCwcgpCb7oLou2v39WWo5iJdtDZWyUbcbi9r+0EqEtcAn7B3uky89Bv8xj8YTA1zuecqbr+DVd2sB7CLkcvupIP45SJ4DN0imzA+EZb2N9hRgUsoMOzO5o1/D7gTAFudIkm8xswJuRKouN3J/VAgMBAAGjggMyMIIDLjA8BgkrBgEEAYI3FQcELzAtBiUrBgEEAYI3FQjmsmCDjfVEhoGZCYO4oUqDvoRxBIHPkBGGr54RAgFkAgEbMB0GA1UdJQQWMBQGCCsGAQUFBwMCBggrBgEFBQcDBDALBgNVHQ8EBAMCB4AwJwYJKwYBBAGCNxUKBBowGDAKBggrBgEFBQcDAjAKBggrBgEFBQcDBDAdBgNVHQ4EFgQU3IFbuoNYUfgmeirJ9c2vtKcBDUc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AXY9PzEHW2xsIERvvEz8kAy4s6Vj7QMLCGghA2Blau8GR38pMDv773/VA/cy7d7CP1MlHMPbnRamwq3V3YR+x6y6YVOpHvw83g2RdnR2IraSRtDw67NWkcyNKXr/B5rVxGhEBb2MJI/A6jIRl2mBiQptzMzncCfcVDehDd+9Z4dGjcEws+WEihnbMWwvpTFjwXtrTjGu2354LRM1YGBrRMM8q5yabiE6ubZ0uuwxyGbf4GZdDjEAIAWXvha+86nZ19LEI41i4N5nlNgwPULTU81qILqzeyh76X8l2oH6kpf+grupE1AeJpDT6x5li0pNJyyc7D1kpYzdA04MwgYR3s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Ik7VKpKQ8o3QOTIKmFTH3zVr+wlHfIFySuse7GfNlzI=</DigestValue>
      </Reference>
      <Reference URI="/xl/drawings/drawing1.xml?ContentType=application/vnd.openxmlformats-officedocument.drawing+xml">
        <DigestMethod Algorithm="http://www.w3.org/2001/04/xmlenc#sha256"/>
        <DigestValue>8UznAeC8oa4Ew3iX/QTjCcvew3MR81lMbkd21hZdj6Y=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0LECWZecul5rpcHkj5WTvK1vYpDubkeSG+B6S/7H1wM=</DigestValue>
      </Reference>
      <Reference URI="/xl/styles.xml?ContentType=application/vnd.openxmlformats-officedocument.spreadsheetml.styles+xml">
        <DigestMethod Algorithm="http://www.w3.org/2001/04/xmlenc#sha256"/>
        <DigestValue>oeSXeEMfz2uoa/ipu8opDRc4RehmneuMqgCQQ4w05PM=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3ZUoe9txm75NdI1/4NEEXjOcjwavp9F62apDpJDzZf0=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06Ub96vVofWoNdTMe0KXt8/4b9/lugaJMRc1NknOlHE=</DigestValue>
      </Reference>
      <Reference URI="/xl/worksheets/sheet10.xml?ContentType=application/vnd.openxmlformats-officedocument.spreadsheetml.worksheet+xml">
        <DigestMethod Algorithm="http://www.w3.org/2001/04/xmlenc#sha256"/>
        <DigestValue>wjtXLzkL2yTOyHeK+pHL6tbAYH4spAV3Lx34Dn4lQjc=</DigestValue>
      </Reference>
      <Reference URI="/xl/worksheets/sheet11.xml?ContentType=application/vnd.openxmlformats-officedocument.spreadsheetml.worksheet+xml">
        <DigestMethod Algorithm="http://www.w3.org/2001/04/xmlenc#sha256"/>
        <DigestValue>o7yUm6xbfXvLkc+0zqlmWEUtcixRESad+Gig6XUsnxE=</DigestValue>
      </Reference>
      <Reference URI="/xl/worksheets/sheet12.xml?ContentType=application/vnd.openxmlformats-officedocument.spreadsheetml.worksheet+xml">
        <DigestMethod Algorithm="http://www.w3.org/2001/04/xmlenc#sha256"/>
        <DigestValue>cIjza4HnmygI5gmNcSfaQJHhUfWVm7QeQkMIsEMRbr8=</DigestValue>
      </Reference>
      <Reference URI="/xl/worksheets/sheet13.xml?ContentType=application/vnd.openxmlformats-officedocument.spreadsheetml.worksheet+xml">
        <DigestMethod Algorithm="http://www.w3.org/2001/04/xmlenc#sha256"/>
        <DigestValue>NXQJ5JDGDxIG2rDjx6owm+ZBR672UpwyBk5t9syrPIc=</DigestValue>
      </Reference>
      <Reference URI="/xl/worksheets/sheet14.xml?ContentType=application/vnd.openxmlformats-officedocument.spreadsheetml.worksheet+xml">
        <DigestMethod Algorithm="http://www.w3.org/2001/04/xmlenc#sha256"/>
        <DigestValue>Su30CjZ6CTFgyvJlMdcD5Tf24yoV1vscv6HuWg+Q7zk=</DigestValue>
      </Reference>
      <Reference URI="/xl/worksheets/sheet15.xml?ContentType=application/vnd.openxmlformats-officedocument.spreadsheetml.worksheet+xml">
        <DigestMethod Algorithm="http://www.w3.org/2001/04/xmlenc#sha256"/>
        <DigestValue>JlFuirAHzGHRLicggQfdjj26poAkbPwZC4oiA7aqj5c=</DigestValue>
      </Reference>
      <Reference URI="/xl/worksheets/sheet16.xml?ContentType=application/vnd.openxmlformats-officedocument.spreadsheetml.worksheet+xml">
        <DigestMethod Algorithm="http://www.w3.org/2001/04/xmlenc#sha256"/>
        <DigestValue>qziVxzcMwys0bXSldegSlRNTFVIQ1ymF2l5MkcsRmdk=</DigestValue>
      </Reference>
      <Reference URI="/xl/worksheets/sheet17.xml?ContentType=application/vnd.openxmlformats-officedocument.spreadsheetml.worksheet+xml">
        <DigestMethod Algorithm="http://www.w3.org/2001/04/xmlenc#sha256"/>
        <DigestValue>SkadSB1J/pjFR3Z4nX6kV7SjYTyzf3UsqcsCfjup5bg=</DigestValue>
      </Reference>
      <Reference URI="/xl/worksheets/sheet18.xml?ContentType=application/vnd.openxmlformats-officedocument.spreadsheetml.worksheet+xml">
        <DigestMethod Algorithm="http://www.w3.org/2001/04/xmlenc#sha256"/>
        <DigestValue>Hqz+GmI75mOZIWkCqxJzBePAd1QNWgl8zG1k5jxdo3U=</DigestValue>
      </Reference>
      <Reference URI="/xl/worksheets/sheet2.xml?ContentType=application/vnd.openxmlformats-officedocument.spreadsheetml.worksheet+xml">
        <DigestMethod Algorithm="http://www.w3.org/2001/04/xmlenc#sha256"/>
        <DigestValue>fspo7D35aysRFDGDh2+xrXHILr5O25rZunX4JXVnUwg=</DigestValue>
      </Reference>
      <Reference URI="/xl/worksheets/sheet3.xml?ContentType=application/vnd.openxmlformats-officedocument.spreadsheetml.worksheet+xml">
        <DigestMethod Algorithm="http://www.w3.org/2001/04/xmlenc#sha256"/>
        <DigestValue>Ex4SY+n3Q8yoWrZi5rll4ig+iHdBN3C6r8QPSSoEz5k=</DigestValue>
      </Reference>
      <Reference URI="/xl/worksheets/sheet4.xml?ContentType=application/vnd.openxmlformats-officedocument.spreadsheetml.worksheet+xml">
        <DigestMethod Algorithm="http://www.w3.org/2001/04/xmlenc#sha256"/>
        <DigestValue>OtG3IXFZtTrGoKChIk3lp3XUQLpzPf3w1CfNC+Si/qY=</DigestValue>
      </Reference>
      <Reference URI="/xl/worksheets/sheet5.xml?ContentType=application/vnd.openxmlformats-officedocument.spreadsheetml.worksheet+xml">
        <DigestMethod Algorithm="http://www.w3.org/2001/04/xmlenc#sha256"/>
        <DigestValue>JK1Fzh659Qcb7ulrFskFCIC6/UfNLk27+pMXzwhTWpc=</DigestValue>
      </Reference>
      <Reference URI="/xl/worksheets/sheet6.xml?ContentType=application/vnd.openxmlformats-officedocument.spreadsheetml.worksheet+xml">
        <DigestMethod Algorithm="http://www.w3.org/2001/04/xmlenc#sha256"/>
        <DigestValue>on2iRpdUlo0F/Qdg03rf+OUQe8CCp6gjHgz13j6hycI=</DigestValue>
      </Reference>
      <Reference URI="/xl/worksheets/sheet7.xml?ContentType=application/vnd.openxmlformats-officedocument.spreadsheetml.worksheet+xml">
        <DigestMethod Algorithm="http://www.w3.org/2001/04/xmlenc#sha256"/>
        <DigestValue>nHjCRYyG+kzLqW4bZ4e8ffHVUtdnzdXLdzK3IENMkJg=</DigestValue>
      </Reference>
      <Reference URI="/xl/worksheets/sheet8.xml?ContentType=application/vnd.openxmlformats-officedocument.spreadsheetml.worksheet+xml">
        <DigestMethod Algorithm="http://www.w3.org/2001/04/xmlenc#sha256"/>
        <DigestValue>0LlfQGEnCk/sQDBGWL8LUG1znY70l+7I3ezpp+ndFjU=</DigestValue>
      </Reference>
      <Reference URI="/xl/worksheets/sheet9.xml?ContentType=application/vnd.openxmlformats-officedocument.spreadsheetml.worksheet+xml">
        <DigestMethod Algorithm="http://www.w3.org/2001/04/xmlenc#sha256"/>
        <DigestValue>ZAyTt7gvg135+nBgCmOhlyyixhAZgvWVwy2jRfi7y2Y=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2020-01-30T07:35:07Z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2048</HorizontalResolution>
          <VerticalResolution>1152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2020-01-30T07:35:07Z</xd:SigningTime>
          <xd:SigningCertificate>
            <xd:Cert>
              <xd:CertDigest>
                <DigestMethod Algorithm="http://www.w3.org/2001/04/xmlenc#sha256"/>
                <DigestValue>ebyXz5TeQWIATn5Qluaq6kzC3eeGfngRl3RB5qK51zQ=</DigestValue>
              </xd:CertDigest>
              <xd:IssuerSerial>
                <X509IssuerName>CN=NBG Class 2 INT Sub CA, DC=nbg, DC=ge</X509IssuerName>
                <X509SerialNumber>435923617273576769523179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2020-01-29T09:58:00Z</dcterms:modified>
</cp:coreProperties>
</file>