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8670" windowHeight="549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B17" i="84" l="1"/>
  <c r="B16" i="84"/>
  <c r="B15" i="84"/>
  <c r="C16" i="84"/>
  <c r="C17" i="84"/>
  <c r="C15" i="84"/>
  <c r="C30" i="95" l="1"/>
  <c r="C8" i="95"/>
  <c r="F25" i="93"/>
  <c r="K24" i="93"/>
  <c r="J24" i="93"/>
  <c r="I24" i="93"/>
  <c r="H24" i="93"/>
  <c r="G24" i="93"/>
  <c r="F24" i="93"/>
  <c r="K23" i="93"/>
  <c r="K25" i="93" s="1"/>
  <c r="J23" i="93"/>
  <c r="J25" i="93" s="1"/>
  <c r="I23" i="93"/>
  <c r="I25" i="93" s="1"/>
  <c r="H23" i="93"/>
  <c r="H25" i="93" s="1"/>
  <c r="G23" i="93"/>
  <c r="G25" i="93" s="1"/>
  <c r="F23" i="93"/>
  <c r="K21" i="93"/>
  <c r="J21" i="93"/>
  <c r="I21" i="93"/>
  <c r="H21" i="93"/>
  <c r="G21" i="93"/>
  <c r="F21" i="93"/>
  <c r="E21" i="93"/>
  <c r="D21" i="93"/>
  <c r="C21" i="93"/>
  <c r="K16" i="93"/>
  <c r="J16" i="93"/>
  <c r="I16" i="93"/>
  <c r="H16" i="93"/>
  <c r="G16" i="93"/>
  <c r="F16" i="93"/>
  <c r="E16" i="93"/>
  <c r="D16" i="93"/>
  <c r="C16" i="9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47" i="89"/>
  <c r="C43" i="89"/>
  <c r="C35" i="89"/>
  <c r="C31" i="89"/>
  <c r="C30" i="89" s="1"/>
  <c r="C41" i="89" s="1"/>
  <c r="C12" i="89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E8" i="85" l="1"/>
  <c r="H8" i="85"/>
  <c r="C9" i="85"/>
  <c r="D9" i="85"/>
  <c r="D22" i="85" s="1"/>
  <c r="D31" i="85" s="1"/>
  <c r="F9" i="85"/>
  <c r="F22" i="85" s="1"/>
  <c r="F31" i="85" s="1"/>
  <c r="F56" i="85" s="1"/>
  <c r="F63" i="85" s="1"/>
  <c r="F65" i="85" s="1"/>
  <c r="G9" i="85"/>
  <c r="G22" i="85" s="1"/>
  <c r="G31" i="85" s="1"/>
  <c r="G56" i="85" s="1"/>
  <c r="G63" i="85" s="1"/>
  <c r="G65" i="85" s="1"/>
  <c r="E10" i="85"/>
  <c r="H10" i="85"/>
  <c r="E11" i="85"/>
  <c r="H11" i="85"/>
  <c r="E12" i="85"/>
  <c r="H12" i="85"/>
  <c r="E13" i="85"/>
  <c r="E14" i="85"/>
  <c r="E15" i="85"/>
  <c r="E16" i="85"/>
  <c r="E17" i="85"/>
  <c r="E18" i="85"/>
  <c r="E19" i="85"/>
  <c r="E20" i="85"/>
  <c r="E21" i="85"/>
  <c r="C22" i="85"/>
  <c r="E22" i="85" s="1"/>
  <c r="E24" i="85"/>
  <c r="E25" i="85"/>
  <c r="E26" i="85"/>
  <c r="E27" i="85"/>
  <c r="E28" i="85"/>
  <c r="E29" i="85"/>
  <c r="C30" i="85"/>
  <c r="D30" i="85"/>
  <c r="E30" i="85" s="1"/>
  <c r="F30" i="85"/>
  <c r="G30" i="85"/>
  <c r="C31" i="85"/>
  <c r="C34" i="85"/>
  <c r="D34" i="85"/>
  <c r="D45" i="85" s="1"/>
  <c r="E34" i="85"/>
  <c r="F34" i="85"/>
  <c r="G34" i="85"/>
  <c r="E35" i="85"/>
  <c r="E36" i="85"/>
  <c r="E37" i="85"/>
  <c r="E38" i="85"/>
  <c r="E39" i="85"/>
  <c r="E40" i="85"/>
  <c r="E41" i="85"/>
  <c r="E42" i="85"/>
  <c r="E43" i="85"/>
  <c r="E44" i="85"/>
  <c r="C45" i="85"/>
  <c r="F45" i="85"/>
  <c r="G45" i="85"/>
  <c r="E47" i="85"/>
  <c r="E48" i="85"/>
  <c r="E49" i="85"/>
  <c r="E50" i="85"/>
  <c r="E51" i="85"/>
  <c r="E52" i="85"/>
  <c r="C53" i="85"/>
  <c r="E53" i="85" s="1"/>
  <c r="D53" i="85"/>
  <c r="F53" i="85"/>
  <c r="G53" i="85"/>
  <c r="F54" i="85"/>
  <c r="G54" i="85"/>
  <c r="E58" i="85"/>
  <c r="E59" i="85"/>
  <c r="E60" i="85"/>
  <c r="C61" i="85"/>
  <c r="E61" i="85" s="1"/>
  <c r="D61" i="85"/>
  <c r="F61" i="85"/>
  <c r="G61" i="85"/>
  <c r="E64" i="85"/>
  <c r="E66" i="85"/>
  <c r="H40" i="83"/>
  <c r="H39" i="83"/>
  <c r="H38" i="83"/>
  <c r="H37" i="83"/>
  <c r="H36" i="83"/>
  <c r="H35" i="83"/>
  <c r="H34" i="83"/>
  <c r="H33" i="83"/>
  <c r="H31" i="83"/>
  <c r="H30" i="83"/>
  <c r="H29" i="83"/>
  <c r="H28" i="83"/>
  <c r="H27" i="83"/>
  <c r="H26" i="83"/>
  <c r="H25" i="83"/>
  <c r="H24" i="83"/>
  <c r="H23" i="83"/>
  <c r="H22" i="83"/>
  <c r="H2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7" i="83"/>
  <c r="F40" i="83"/>
  <c r="E40" i="83"/>
  <c r="C40" i="83"/>
  <c r="E39" i="83"/>
  <c r="E38" i="83"/>
  <c r="E37" i="83"/>
  <c r="E36" i="83"/>
  <c r="E35" i="83"/>
  <c r="E34" i="83"/>
  <c r="E33" i="83"/>
  <c r="G31" i="83"/>
  <c r="F31" i="83"/>
  <c r="E31" i="83"/>
  <c r="D31" i="83"/>
  <c r="C31" i="83"/>
  <c r="E30" i="83"/>
  <c r="E29" i="83"/>
  <c r="E28" i="83"/>
  <c r="E27" i="83"/>
  <c r="E26" i="83"/>
  <c r="E25" i="83"/>
  <c r="E24" i="83"/>
  <c r="E23" i="83"/>
  <c r="E22" i="83"/>
  <c r="G20" i="83"/>
  <c r="F20" i="83"/>
  <c r="D20" i="83"/>
  <c r="C20" i="83"/>
  <c r="E20" i="83" s="1"/>
  <c r="E19" i="83"/>
  <c r="E18" i="83"/>
  <c r="E17" i="83"/>
  <c r="E16" i="83"/>
  <c r="E15" i="83"/>
  <c r="G14" i="83"/>
  <c r="F14" i="83"/>
  <c r="E14" i="83"/>
  <c r="D14" i="83"/>
  <c r="C14" i="83"/>
  <c r="E13" i="83"/>
  <c r="E12" i="83"/>
  <c r="E11" i="83"/>
  <c r="E10" i="83"/>
  <c r="E9" i="83"/>
  <c r="E8" i="83"/>
  <c r="E7" i="83"/>
  <c r="C56" i="85" l="1"/>
  <c r="C63" i="85" s="1"/>
  <c r="D54" i="85"/>
  <c r="D56" i="85" s="1"/>
  <c r="E45" i="85"/>
  <c r="H9" i="85"/>
  <c r="E9" i="85"/>
  <c r="C54" i="85"/>
  <c r="E54" i="85" s="1"/>
  <c r="E31" i="85"/>
  <c r="E56" i="85" l="1"/>
  <c r="D63" i="85"/>
  <c r="D65" i="85" s="1"/>
  <c r="C65" i="85"/>
  <c r="E65" i="85" s="1"/>
  <c r="E63" i="85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26" i="95" l="1"/>
  <c r="C18" i="95"/>
  <c r="C36" i="95"/>
  <c r="C38" i="95" s="1"/>
  <c r="D6" i="86" l="1"/>
  <c r="D13" i="86" s="1"/>
  <c r="C6" i="86" l="1"/>
  <c r="C13" i="86" s="1"/>
  <c r="D12" i="94" l="1"/>
  <c r="D13" i="94"/>
  <c r="D9" i="94"/>
  <c r="D15" i="94"/>
  <c r="D17" i="94"/>
  <c r="D16" i="94"/>
  <c r="D19" i="94"/>
  <c r="D20" i="94"/>
  <c r="D21" i="94"/>
  <c r="D8" i="94"/>
  <c r="D11" i="94"/>
  <c r="D7" i="94"/>
  <c r="N20" i="92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6" i="89"/>
  <c r="C28" i="89" s="1"/>
  <c r="D22" i="90" l="1"/>
  <c r="E22" i="90"/>
  <c r="F22" i="90"/>
  <c r="G22" i="90"/>
  <c r="H22" i="90"/>
  <c r="I22" i="90"/>
  <c r="J22" i="90"/>
  <c r="H13" i="85"/>
  <c r="H14" i="85"/>
  <c r="H15" i="85"/>
  <c r="H16" i="85"/>
  <c r="H17" i="85"/>
  <c r="H18" i="85"/>
  <c r="H19" i="85"/>
  <c r="H20" i="85"/>
  <c r="H21" i="85"/>
  <c r="H24" i="85"/>
  <c r="H25" i="85"/>
  <c r="H26" i="85"/>
  <c r="H27" i="85"/>
  <c r="H28" i="85"/>
  <c r="H29" i="85"/>
  <c r="H35" i="85"/>
  <c r="H36" i="85"/>
  <c r="H37" i="85"/>
  <c r="H38" i="85"/>
  <c r="H39" i="85"/>
  <c r="H40" i="85"/>
  <c r="H41" i="85"/>
  <c r="H42" i="85"/>
  <c r="H43" i="85"/>
  <c r="H44" i="85"/>
  <c r="H47" i="85"/>
  <c r="H48" i="85"/>
  <c r="H49" i="85"/>
  <c r="H50" i="85"/>
  <c r="H51" i="85"/>
  <c r="H52" i="85"/>
  <c r="H58" i="85"/>
  <c r="H59" i="85"/>
  <c r="H60" i="85"/>
  <c r="H64" i="85"/>
  <c r="H66" i="85"/>
  <c r="H34" i="85" l="1"/>
  <c r="H53" i="85"/>
  <c r="H61" i="85"/>
  <c r="C8" i="73"/>
  <c r="C13" i="73" s="1"/>
  <c r="H30" i="85"/>
  <c r="H45" i="85"/>
  <c r="C52" i="89"/>
  <c r="H22" i="85"/>
  <c r="F41" i="83"/>
  <c r="D41" i="83"/>
  <c r="C41" i="83"/>
  <c r="H54" i="85" l="1"/>
  <c r="H31" i="85"/>
  <c r="D67" i="85"/>
  <c r="G67" i="85"/>
  <c r="G41" i="83"/>
  <c r="H41" i="83" s="1"/>
  <c r="H56" i="85"/>
  <c r="E41" i="83"/>
  <c r="H63" i="85" l="1"/>
  <c r="H65" i="85" l="1"/>
  <c r="F67" i="85"/>
  <c r="H67" i="85" s="1"/>
  <c r="C67" i="85" l="1"/>
  <c r="E67" i="85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<sst xmlns="http://schemas.openxmlformats.org/spreadsheetml/2006/main" count="756" uniqueCount="523">
  <si>
    <t>a</t>
  </si>
  <si>
    <t>b</t>
  </si>
  <si>
    <t>c</t>
  </si>
  <si>
    <t>d</t>
  </si>
  <si>
    <t>e</t>
  </si>
  <si>
    <t>T</t>
  </si>
  <si>
    <t>T-1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</si>
  <si>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</si>
  <si>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</si>
  <si>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</si>
  <si>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</si>
  <si>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</si>
  <si>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</si>
  <si>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</si>
  <si>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</si>
  <si>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</si>
  <si>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</si>
  <si>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</si>
  <si>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</si>
  <si>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</si>
  <si>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</si>
  <si>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</si>
  <si>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</si>
  <si>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</si>
  <si>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</si>
  <si>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</si>
  <si>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</si>
  <si>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</si>
  <si>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</si>
  <si>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</si>
  <si>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</si>
  <si>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</si>
  <si>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</si>
  <si>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</si>
  <si>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</si>
  <si>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</si>
  <si>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</si>
  <si>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</si>
  <si>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</si>
  <si>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</si>
  <si>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</si>
  <si>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</si>
  <si>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</si>
  <si>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</si>
  <si>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</si>
  <si>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</si>
  <si>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</si>
  <si>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</si>
  <si>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</si>
  <si>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</si>
  <si>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</si>
  <si>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</si>
  <si>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</si>
  <si>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</si>
  <si>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</si>
  <si>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</si>
  <si>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</si>
  <si>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</si>
  <si>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</si>
  <si>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</si>
  <si>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</si>
  <si>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</si>
  <si>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</si>
  <si>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</si>
  <si>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</si>
  <si>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</si>
  <si>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</si>
  <si>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</si>
  <si>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</si>
  <si>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</si>
  <si>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</si>
  <si>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</si>
  <si>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</si>
  <si>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</si>
  <si>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</si>
  <si>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</si>
  <si>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</si>
  <si>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</si>
  <si>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</si>
  <si>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</si>
  <si>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</si>
  <si>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</si>
  <si>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</si>
  <si>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</si>
  <si>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</si>
  <si>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</si>
  <si>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</si>
  <si>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</si>
  <si>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</si>
  <si>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</si>
  <si>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</si>
  <si>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</si>
  <si>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</si>
  <si>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</si>
  <si>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</si>
  <si>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</si>
  <si>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</si>
  <si>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</si>
  <si>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</si>
  <si>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</si>
  <si>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</si>
  <si>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</si>
  <si>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</si>
  <si>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</si>
  <si>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</si>
  <si>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</si>
  <si>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</si>
  <si>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</si>
  <si>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</si>
  <si>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</si>
  <si>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</si>
  <si>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</si>
  <si>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</si>
  <si>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</si>
  <si>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</si>
  <si>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</si>
  <si>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</si>
  <si>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</si>
  <si>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</si>
  <si>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</si>
  <si>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</si>
  <si>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</si>
  <si>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</si>
  <si>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</si>
  <si>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</si>
  <si>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</si>
  <si>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</si>
  <si>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</si>
  <si>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</si>
  <si>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</si>
  <si>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</si>
  <si>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</si>
  <si>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</si>
  <si>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</si>
  <si>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</si>
  <si>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</si>
  <si>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</si>
  <si>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</si>
  <si>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</si>
  <si>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</si>
  <si>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</si>
  <si>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</si>
  <si>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</si>
  <si>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</si>
  <si>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</si>
  <si>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</si>
  <si>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</si>
  <si>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</si>
  <si>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</si>
  <si>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</si>
  <si>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</si>
  <si>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</si>
  <si>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</si>
  <si>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</si>
  <si>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</si>
  <si>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</si>
  <si>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</si>
  <si>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</si>
  <si>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</si>
  <si>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</si>
  <si>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</si>
  <si>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</si>
  <si>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</si>
  <si>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</si>
  <si>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</si>
  <si>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</si>
  <si>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</si>
  <si>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</si>
  <si>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</si>
  <si>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</si>
  <si>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</si>
  <si>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</si>
  <si>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</si>
  <si>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</si>
  <si>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</si>
  <si>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</si>
  <si>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</si>
  <si>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</si>
  <si>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</si>
  <si>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</si>
  <si>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</si>
  <si>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</si>
  <si>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</si>
  <si>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</si>
  <si>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</si>
  <si>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</si>
  <si>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</si>
  <si>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</si>
  <si>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</si>
  <si>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</si>
  <si>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</si>
  <si>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</si>
  <si>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</si>
  <si>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</si>
  <si>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</si>
  <si>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</si>
  <si>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</si>
  <si>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</si>
  <si>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</si>
  <si>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</si>
  <si>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</si>
  <si>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</si>
  <si>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</si>
  <si>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</si>
  <si>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</si>
  <si>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</si>
  <si>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</si>
  <si>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</si>
  <si>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</si>
  <si>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</si>
  <si>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</si>
  <si>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</si>
  <si>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</si>
  <si>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</si>
  <si>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</si>
  <si>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</si>
  <si>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</si>
  <si>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</si>
  <si>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</si>
  <si>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</si>
  <si>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</si>
  <si>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</si>
  <si>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</si>
  <si>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</si>
  <si>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</si>
  <si>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</si>
  <si>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</si>
  <si>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</si>
  <si>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</si>
  <si>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</si>
  <si>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</si>
  <si>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</si>
  <si>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</si>
  <si>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</si>
  <si>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</si>
  <si>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</si>
  <si>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</si>
  <si>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</si>
  <si>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</si>
  <si>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</si>
  <si>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</si>
  <si>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</si>
  <si>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</si>
  <si>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</si>
  <si>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</si>
  <si>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</si>
  <si>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</si>
  <si>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</si>
  <si>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</si>
  <si>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</si>
  <si>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</si>
  <si>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</si>
  <si>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</si>
  <si>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</si>
  <si>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</si>
  <si>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</si>
  <si>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</si>
  <si>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</si>
  <si>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</si>
  <si>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</si>
  <si>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</si>
  <si>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</si>
  <si>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</si>
  <si>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</si>
  <si>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</si>
  <si>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</si>
  <si>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</si>
  <si>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</si>
  <si>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</si>
  <si>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</si>
  <si>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</si>
  <si>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</si>
  <si>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</si>
  <si>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</si>
  <si>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</si>
  <si>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</si>
  <si>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</si>
  <si>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</si>
  <si>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</si>
  <si>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</si>
  <si>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</si>
  <si>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</si>
  <si>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</si>
  <si>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</si>
  <si>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</si>
  <si>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</si>
  <si>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</si>
  <si>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</si>
  <si>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</si>
  <si>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</si>
  <si>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</si>
  <si>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</si>
  <si>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</si>
  <si>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</si>
  <si>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</si>
  <si>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</si>
  <si>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</si>
  <si>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</si>
  <si>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</si>
  <si>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</si>
  <si>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</si>
  <si>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</si>
  <si>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</si>
  <si>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</si>
  <si>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</si>
  <si>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</si>
  <si>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</si>
  <si>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</si>
  <si>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</si>
  <si>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</si>
  <si>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</si>
  <si>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</si>
  <si>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</si>
  <si>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</si>
  <si>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</si>
  <si>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</si>
  <si>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</si>
  <si>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</si>
  <si>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</si>
  <si>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</si>
  <si>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</si>
  <si>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</si>
  <si>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</si>
  <si>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</si>
  <si>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</si>
  <si>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</si>
  <si>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</si>
  <si>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</si>
  <si>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</si>
  <si>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</si>
  <si>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</si>
  <si>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</si>
  <si>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</si>
  <si>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</si>
  <si>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</si>
  <si>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</si>
  <si>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</si>
  <si>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</si>
  <si>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</si>
  <si>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</si>
  <si>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</si>
  <si>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</si>
  <si>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</si>
  <si>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</si>
  <si>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</si>
  <si>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</si>
  <si>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</si>
  <si>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</si>
  <si>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</si>
  <si>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</si>
  <si>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</si>
  <si>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</si>
  <si>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</si>
  <si>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</si>
  <si>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</si>
  <si>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</si>
  <si>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</si>
  <si>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</si>
  <si>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</si>
  <si>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</si>
  <si>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</si>
  <si>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</si>
  <si>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</si>
  <si>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</si>
  <si>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</si>
  <si>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</si>
  <si>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</si>
  <si>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</si>
  <si>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</si>
  <si>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</si>
  <si>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</si>
  <si>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</si>
  <si>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</si>
  <si>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</si>
  <si>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</si>
  <si>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</si>
  <si>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</si>
  <si>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</si>
  <si>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</si>
  <si>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</si>
  <si>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</si>
  <si>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</si>
  <si>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</si>
  <si>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</si>
  <si>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</si>
  <si>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</si>
  <si>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</si>
  <si>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</si>
  <si>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</si>
  <si>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</si>
  <si>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</si>
  <si>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</si>
  <si>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</si>
  <si>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</si>
  <si>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</si>
  <si>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</si>
  <si>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</si>
  <si>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</si>
  <si>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</si>
  <si>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</si>
  <si>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</si>
  <si>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</si>
  <si>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</si>
  <si>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</si>
  <si>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</si>
  <si>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</si>
  <si>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</si>
  <si>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</si>
  <si>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</si>
  <si>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</si>
  <si>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</si>
  <si>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</si>
  <si>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</si>
  <si>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</si>
  <si>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</si>
  <si>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</si>
  <si>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</si>
  <si>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</si>
  <si>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</si>
  <si>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</si>
  <si>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</si>
  <si>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</si>
  <si>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</si>
  <si>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</si>
  <si>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</si>
  <si>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</si>
  <si>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</si>
  <si>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</si>
  <si>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</si>
  <si>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</si>
  <si>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</si>
  <si>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</si>
  <si>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</si>
  <si>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</si>
  <si>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</si>
  <si>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</si>
  <si>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</si>
  <si>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</si>
  <si>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</si>
  <si>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</si>
  <si>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</si>
  <si>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</si>
  <si>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</si>
  <si>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</si>
  <si>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</si>
  <si>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</si>
  <si>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</si>
  <si>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</si>
  <si>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</si>
  <si>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</si>
  <si>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</si>
  <si>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</si>
  <si>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</si>
  <si>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</si>
  <si>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</si>
  <si>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</si>
  <si>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</si>
  <si>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</si>
  <si>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</si>
  <si>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</si>
  <si>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</si>
  <si>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</si>
  <si>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</si>
  <si>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</si>
  <si>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</si>
  <si>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</si>
  <si>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</si>
  <si>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</si>
  <si>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</si>
  <si>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</si>
  <si>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</si>
  <si>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</si>
  <si>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</si>
  <si>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</si>
  <si>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</si>
  <si>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</si>
  <si>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</si>
  <si>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</si>
  <si>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</si>
  <si>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</si>
  <si>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</si>
  <si>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</si>
  <si>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</si>
  <si>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</si>
  <si>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</si>
  <si>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</si>
  <si>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</si>
  <si>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</si>
  <si>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4Q 2018</t>
  </si>
  <si>
    <t>3Q 2018</t>
  </si>
  <si>
    <t>2Q 2018</t>
  </si>
  <si>
    <t>1Q 2018</t>
  </si>
  <si>
    <t>4Q 2017</t>
  </si>
  <si>
    <t>X</t>
  </si>
  <si>
    <t xml:space="preserve">  </t>
  </si>
  <si>
    <t>Nikoloz Chkhetiani</t>
  </si>
  <si>
    <t>Eter Deminashvili</t>
  </si>
  <si>
    <t>Besik Demetrashvili</t>
  </si>
  <si>
    <t>Temur Kobakhidze</t>
  </si>
  <si>
    <t>Giorgi Pertaia</t>
  </si>
  <si>
    <t>Nato Khaindrava</t>
  </si>
  <si>
    <t>David Galuashvili</t>
  </si>
  <si>
    <t xml:space="preserve">Zurab Gogua </t>
  </si>
  <si>
    <t>Beka Kvaratskhelia</t>
  </si>
  <si>
    <t>Givi Lebanidze</t>
  </si>
  <si>
    <t>JSC CARTU BANK</t>
  </si>
  <si>
    <t>www.cartubank.ge</t>
  </si>
  <si>
    <t xml:space="preserve">Jsc "Cartu Group" </t>
  </si>
  <si>
    <t xml:space="preserve">Uta Ivanishvili 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</si>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</sst>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69" fontId="9" fillId="37" borderId="101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93" fontId="3" fillId="0" borderId="104" xfId="0" applyNumberFormat="1" applyFont="1" applyFill="1" applyBorder="1" applyAlignment="1" applyProtection="1">
      <alignment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112" fillId="2" borderId="104" xfId="0" applyNumberFormat="1" applyFont="1" applyFill="1" applyBorder="1" applyAlignment="1" applyProtection="1">
      <alignment vertical="center"/>
      <protection locked="0"/>
    </xf>
    <xf numFmtId="9" fontId="112" fillId="2" borderId="25" xfId="20962" applyFont="1" applyFill="1" applyBorder="1" applyAlignment="1" applyProtection="1">
      <alignment vertical="center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0" fontId="112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12" fillId="2" borderId="88" xfId="0" applyNumberFormat="1" applyFont="1" applyFill="1" applyBorder="1" applyAlignment="1" applyProtection="1">
      <alignment vertical="center"/>
      <protection locked="0"/>
    </xf>
    <xf numFmtId="9" fontId="112" fillId="2" borderId="26" xfId="20962" applyFont="1" applyFill="1" applyBorder="1" applyAlignment="1" applyProtection="1">
      <alignment vertical="center"/>
      <protection locked="0"/>
    </xf>
    <xf numFmtId="193" fontId="113" fillId="0" borderId="104" xfId="0" applyNumberFormat="1" applyFont="1" applyFill="1" applyBorder="1" applyAlignment="1" applyProtection="1">
      <alignment horizontal="right"/>
      <protection locked="0"/>
    </xf>
    <xf numFmtId="193" fontId="113" fillId="36" borderId="104" xfId="0" applyNumberFormat="1" applyFont="1" applyFill="1" applyBorder="1" applyAlignment="1">
      <alignment horizontal="right"/>
    </xf>
    <xf numFmtId="193" fontId="114" fillId="0" borderId="104" xfId="0" applyNumberFormat="1" applyFont="1" applyFill="1" applyBorder="1" applyAlignment="1">
      <alignment horizontal="center"/>
    </xf>
    <xf numFmtId="193" fontId="113" fillId="36" borderId="104" xfId="0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 applyProtection="1">
      <protection locked="0"/>
    </xf>
    <xf numFmtId="193" fontId="113" fillId="0" borderId="104" xfId="0" applyNumberFormat="1" applyFont="1" applyFill="1" applyBorder="1" applyAlignment="1" applyProtection="1">
      <alignment horizontal="right" vertical="center"/>
      <protection locked="0"/>
    </xf>
    <xf numFmtId="193" fontId="94" fillId="36" borderId="104" xfId="7" applyNumberFormat="1" applyFont="1" applyFill="1" applyBorder="1" applyAlignment="1" applyProtection="1">
      <alignment horizontal="right"/>
    </xf>
    <xf numFmtId="193" fontId="94" fillId="0" borderId="104" xfId="7" applyNumberFormat="1" applyFont="1" applyFill="1" applyBorder="1" applyAlignment="1" applyProtection="1">
      <alignment horizontal="right"/>
    </xf>
    <xf numFmtId="193" fontId="94" fillId="36" borderId="104" xfId="7" applyNumberFormat="1" applyFont="1" applyFill="1" applyBorder="1" applyAlignment="1" applyProtection="1"/>
    <xf numFmtId="164" fontId="84" fillId="0" borderId="0" xfId="7" applyNumberFormat="1" applyFont="1"/>
    <xf numFmtId="164" fontId="84" fillId="0" borderId="0" xfId="7" applyNumberFormat="1" applyFont="1" applyBorder="1"/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9" fontId="84" fillId="0" borderId="91" xfId="20962" applyFont="1" applyBorder="1" applyAlignment="1"/>
    <xf numFmtId="193" fontId="84" fillId="36" borderId="20" xfId="0" applyNumberFormat="1" applyFont="1" applyFill="1" applyBorder="1" applyAlignment="1">
      <alignment vertical="center"/>
    </xf>
    <xf numFmtId="193" fontId="84" fillId="36" borderId="22" xfId="0" applyNumberFormat="1" applyFont="1" applyFill="1" applyBorder="1" applyAlignment="1">
      <alignment vertical="center" wrapText="1"/>
    </xf>
    <xf numFmtId="193" fontId="84" fillId="36" borderId="26" xfId="0" applyNumberFormat="1" applyFont="1" applyFill="1" applyBorder="1" applyAlignment="1">
      <alignment vertical="center" wrapText="1"/>
    </xf>
    <xf numFmtId="193" fontId="84" fillId="0" borderId="87" xfId="0" applyNumberFormat="1" applyFont="1" applyFill="1" applyBorder="1" applyAlignment="1">
      <alignment vertical="center"/>
    </xf>
    <xf numFmtId="193" fontId="84" fillId="0" borderId="88" xfId="0" applyNumberFormat="1" applyFont="1" applyFill="1" applyBorder="1" applyAlignment="1">
      <alignment vertical="center"/>
    </xf>
    <xf numFmtId="193" fontId="87" fillId="0" borderId="87" xfId="0" applyNumberFormat="1" applyFont="1" applyFill="1" applyBorder="1" applyAlignment="1">
      <alignment vertical="center"/>
    </xf>
    <xf numFmtId="193" fontId="86" fillId="36" borderId="25" xfId="0" applyNumberFormat="1" applyFont="1" applyFill="1" applyBorder="1" applyAlignment="1">
      <alignment vertical="center"/>
    </xf>
    <xf numFmtId="193" fontId="86" fillId="36" borderId="26" xfId="0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0" fontId="96" fillId="0" borderId="104" xfId="20962" applyNumberFormat="1" applyFont="1" applyFill="1" applyBorder="1" applyAlignment="1">
      <alignment horizontal="center" vertical="center" wrapText="1"/>
    </xf>
    <xf numFmtId="10" fontId="3" fillId="0" borderId="104" xfId="20962" applyNumberFormat="1" applyFont="1" applyFill="1" applyBorder="1" applyAlignment="1">
      <alignment horizontal="center" vertical="center" wrapText="1"/>
    </xf>
    <xf numFmtId="10" fontId="100" fillId="0" borderId="104" xfId="20962" applyNumberFormat="1" applyFont="1" applyFill="1" applyBorder="1" applyAlignment="1">
      <alignment horizontal="center" vertical="center" wrapText="1"/>
    </xf>
    <xf numFmtId="10" fontId="4" fillId="36" borderId="104" xfId="20962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0" fontId="87" fillId="0" borderId="11" xfId="0" applyFont="1" applyBorder="1" applyAlignment="1">
      <alignment horizontal="left" wrapText="1" indent="3"/>
    </xf>
    <xf numFmtId="193" fontId="115" fillId="0" borderId="17" xfId="0" applyNumberFormat="1" applyFont="1" applyBorder="1" applyAlignment="1">
      <alignment vertical="center"/>
    </xf>
    <xf numFmtId="167" fontId="116" fillId="76" borderId="65" xfId="0" applyNumberFormat="1" applyFont="1" applyFill="1" applyBorder="1" applyAlignment="1">
      <alignment horizontal="center"/>
    </xf>
    <xf numFmtId="193" fontId="115" fillId="36" borderId="13" xfId="0" applyNumberFormat="1" applyFont="1" applyFill="1" applyBorder="1" applyAlignment="1">
      <alignment vertical="center"/>
    </xf>
    <xf numFmtId="193" fontId="117" fillId="0" borderId="13" xfId="0" applyNumberFormat="1" applyFont="1" applyBorder="1" applyAlignment="1">
      <alignment vertical="center"/>
    </xf>
    <xf numFmtId="167" fontId="115" fillId="0" borderId="65" xfId="0" applyNumberFormat="1" applyFont="1" applyBorder="1" applyAlignment="1">
      <alignment horizontal="center"/>
    </xf>
    <xf numFmtId="193" fontId="115" fillId="0" borderId="13" xfId="0" applyNumberFormat="1" applyFont="1" applyBorder="1" applyAlignment="1">
      <alignment vertic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88" xfId="7" applyNumberFormat="1" applyFont="1" applyFill="1" applyBorder="1" applyAlignment="1">
      <alignment vertical="center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" sqref="C2"/>
    </sheetView>
  </sheetViews>
  <sheetFormatPr defaultColWidth="9.08984375" defaultRowHeight="14"/>
  <cols>
    <col min="1" max="1" width="10.36328125" style="4" customWidth="1"/>
    <col min="2" max="2" width="134.6328125" style="5" bestFit="1" customWidth="1"/>
    <col min="3" max="3" width="39.453125" style="5" customWidth="1"/>
    <col min="4" max="6" width="9.08984375" style="5"/>
    <col min="7" max="7" width="25" style="5" customWidth="1"/>
    <col min="8" max="16384" width="9.08984375" style="5"/>
  </cols>
  <sheetData>
    <row r="1" spans="1:3">
      <c r="A1" s="186"/>
      <c r="B1" s="234" t="s">
        <v>352</v>
      </c>
      <c r="C1" s="186"/>
    </row>
    <row r="2" spans="1:3">
      <c r="A2" s="235">
        <v>1</v>
      </c>
      <c r="B2" s="383" t="s">
        <v>353</v>
      </c>
      <c r="C2" s="95" t="s">
        <v>505</v>
      </c>
    </row>
    <row r="3" spans="1:3">
      <c r="A3" s="235">
        <v>2</v>
      </c>
      <c r="B3" s="384" t="s">
        <v>349</v>
      </c>
      <c r="C3" s="95" t="s">
        <v>495</v>
      </c>
    </row>
    <row r="4" spans="1:3">
      <c r="A4" s="235">
        <v>3</v>
      </c>
      <c r="B4" s="385" t="s">
        <v>354</v>
      </c>
      <c r="C4" s="95" t="s">
        <v>500</v>
      </c>
    </row>
    <row r="5" spans="1:3">
      <c r="A5" s="236">
        <v>4</v>
      </c>
      <c r="B5" s="386" t="s">
        <v>350</v>
      </c>
      <c r="C5" s="95" t="s">
        <v>506</v>
      </c>
    </row>
    <row r="6" spans="1:3" s="237" customFormat="1" ht="45.75" customHeight="1">
      <c r="A6" s="530" t="s">
        <v>429</v>
      </c>
      <c r="B6" s="531"/>
      <c r="C6" s="531"/>
    </row>
    <row r="7" spans="1:3">
      <c r="A7" s="238" t="s">
        <v>31</v>
      </c>
      <c r="B7" s="234" t="s">
        <v>351</v>
      </c>
    </row>
    <row r="8" spans="1:3">
      <c r="A8" s="186">
        <v>1</v>
      </c>
      <c r="B8" s="280" t="s">
        <v>22</v>
      </c>
    </row>
    <row r="9" spans="1:3">
      <c r="A9" s="186">
        <v>2</v>
      </c>
      <c r="B9" s="281" t="s">
        <v>23</v>
      </c>
    </row>
    <row r="10" spans="1:3">
      <c r="A10" s="186">
        <v>3</v>
      </c>
      <c r="B10" s="281" t="s">
        <v>24</v>
      </c>
    </row>
    <row r="11" spans="1:3">
      <c r="A11" s="186">
        <v>4</v>
      </c>
      <c r="B11" s="281" t="s">
        <v>25</v>
      </c>
      <c r="C11" s="100"/>
    </row>
    <row r="12" spans="1:3">
      <c r="A12" s="186">
        <v>5</v>
      </c>
      <c r="B12" s="281" t="s">
        <v>26</v>
      </c>
    </row>
    <row r="13" spans="1:3">
      <c r="A13" s="186">
        <v>6</v>
      </c>
      <c r="B13" s="282" t="s">
        <v>361</v>
      </c>
    </row>
    <row r="14" spans="1:3">
      <c r="A14" s="186">
        <v>7</v>
      </c>
      <c r="B14" s="281" t="s">
        <v>355</v>
      </c>
    </row>
    <row r="15" spans="1:3">
      <c r="A15" s="186">
        <v>8</v>
      </c>
      <c r="B15" s="281" t="s">
        <v>356</v>
      </c>
    </row>
    <row r="16" spans="1:3">
      <c r="A16" s="186">
        <v>9</v>
      </c>
      <c r="B16" s="281" t="s">
        <v>27</v>
      </c>
    </row>
    <row r="17" spans="1:2">
      <c r="A17" s="382" t="s">
        <v>428</v>
      </c>
      <c r="B17" s="381" t="s">
        <v>414</v>
      </c>
    </row>
    <row r="18" spans="1:2">
      <c r="A18" s="186">
        <v>10</v>
      </c>
      <c r="B18" s="281" t="s">
        <v>28</v>
      </c>
    </row>
    <row r="19" spans="1:2">
      <c r="A19" s="186">
        <v>11</v>
      </c>
      <c r="B19" s="282" t="s">
        <v>357</v>
      </c>
    </row>
    <row r="20" spans="1:2">
      <c r="A20" s="186">
        <v>12</v>
      </c>
      <c r="B20" s="282" t="s">
        <v>29</v>
      </c>
    </row>
    <row r="21" spans="1:2">
      <c r="A21" s="433">
        <v>13</v>
      </c>
      <c r="B21" s="434" t="s">
        <v>358</v>
      </c>
    </row>
    <row r="22" spans="1:2">
      <c r="A22" s="433">
        <v>14</v>
      </c>
      <c r="B22" s="435" t="s">
        <v>385</v>
      </c>
    </row>
    <row r="23" spans="1:2">
      <c r="A23" s="436">
        <v>15</v>
      </c>
      <c r="B23" s="437" t="s">
        <v>30</v>
      </c>
    </row>
    <row r="24" spans="1:2">
      <c r="A24" s="436">
        <v>15.1</v>
      </c>
      <c r="B24" s="438" t="s">
        <v>442</v>
      </c>
    </row>
    <row r="25" spans="1:2">
      <c r="A25" s="103"/>
      <c r="B25" s="15"/>
    </row>
    <row r="26" spans="1:2">
      <c r="A26" s="103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7" activePane="bottomRight" state="frozen"/>
      <selection activeCell="B2" sqref="B2"/>
      <selection pane="topRight" activeCell="B2" sqref="B2"/>
      <selection pane="bottomLeft" activeCell="B2" sqref="B2"/>
      <selection pane="bottomRight" activeCell="C52" sqref="C52"/>
    </sheetView>
  </sheetViews>
  <sheetFormatPr defaultColWidth="9.08984375" defaultRowHeight="12.5"/>
  <cols>
    <col min="1" max="1" width="9.54296875" style="103" bestFit="1" customWidth="1"/>
    <col min="2" max="2" width="132.453125" style="4" customWidth="1"/>
    <col min="3" max="3" width="18.453125" style="4" customWidth="1"/>
    <col min="4" max="16384" width="9.08984375" style="4"/>
  </cols>
  <sheetData>
    <row r="1" spans="1:3">
      <c r="A1" s="2" t="s">
        <v>32</v>
      </c>
      <c r="B1" s="3" t="str">
        <f>'Info '!C2</f>
        <v>JSC CARTU BANK</v>
      </c>
    </row>
    <row r="2" spans="1:3" s="90" customFormat="1" ht="15.75" customHeight="1">
      <c r="A2" s="90" t="s">
        <v>33</v>
      </c>
      <c r="B2" s="478">
        <f>'1. key ratios '!B2</f>
        <v>43465</v>
      </c>
    </row>
    <row r="3" spans="1:3" s="90" customFormat="1" ht="15.75" customHeight="1"/>
    <row r="4" spans="1:3" ht="13.5" thickBot="1">
      <c r="A4" s="103" t="s">
        <v>253</v>
      </c>
      <c r="B4" s="167" t="s">
        <v>252</v>
      </c>
    </row>
    <row r="5" spans="1:3" ht="13">
      <c r="A5" s="104" t="s">
        <v>8</v>
      </c>
      <c r="B5" s="105"/>
      <c r="C5" s="106" t="s">
        <v>75</v>
      </c>
    </row>
    <row r="6" spans="1:3" ht="13">
      <c r="A6" s="107">
        <v>1</v>
      </c>
      <c r="B6" s="108" t="s">
        <v>251</v>
      </c>
      <c r="C6" s="109">
        <f>SUM(C7:C11)</f>
        <v>225959708</v>
      </c>
    </row>
    <row r="7" spans="1:3">
      <c r="A7" s="107">
        <v>2</v>
      </c>
      <c r="B7" s="110" t="s">
        <v>250</v>
      </c>
      <c r="C7" s="111">
        <v>114430000</v>
      </c>
    </row>
    <row r="8" spans="1:3">
      <c r="A8" s="107">
        <v>3</v>
      </c>
      <c r="B8" s="112" t="s">
        <v>249</v>
      </c>
      <c r="C8" s="111"/>
    </row>
    <row r="9" spans="1:3">
      <c r="A9" s="107">
        <v>4</v>
      </c>
      <c r="B9" s="112" t="s">
        <v>248</v>
      </c>
      <c r="C9" s="111"/>
    </row>
    <row r="10" spans="1:3">
      <c r="A10" s="107">
        <v>5</v>
      </c>
      <c r="B10" s="112" t="s">
        <v>247</v>
      </c>
      <c r="C10" s="111">
        <v>6838034</v>
      </c>
    </row>
    <row r="11" spans="1:3">
      <c r="A11" s="107">
        <v>6</v>
      </c>
      <c r="B11" s="113" t="s">
        <v>246</v>
      </c>
      <c r="C11" s="111">
        <v>104691674</v>
      </c>
    </row>
    <row r="12" spans="1:3" s="76" customFormat="1" ht="13">
      <c r="A12" s="107">
        <v>7</v>
      </c>
      <c r="B12" s="108" t="s">
        <v>245</v>
      </c>
      <c r="C12" s="114">
        <f>SUM(C13:C27)</f>
        <v>5195996</v>
      </c>
    </row>
    <row r="13" spans="1:3" s="76" customFormat="1">
      <c r="A13" s="107">
        <v>8</v>
      </c>
      <c r="B13" s="115" t="s">
        <v>244</v>
      </c>
      <c r="C13" s="116"/>
    </row>
    <row r="14" spans="1:3" s="76" customFormat="1" ht="25">
      <c r="A14" s="107">
        <v>9</v>
      </c>
      <c r="B14" s="117" t="s">
        <v>243</v>
      </c>
      <c r="C14" s="116"/>
    </row>
    <row r="15" spans="1:3" s="76" customFormat="1">
      <c r="A15" s="107">
        <v>10</v>
      </c>
      <c r="B15" s="118" t="s">
        <v>242</v>
      </c>
      <c r="C15" s="116">
        <v>5195996</v>
      </c>
    </row>
    <row r="16" spans="1:3" s="76" customFormat="1">
      <c r="A16" s="107">
        <v>11</v>
      </c>
      <c r="B16" s="119" t="s">
        <v>241</v>
      </c>
      <c r="C16" s="116"/>
    </row>
    <row r="17" spans="1:3" s="76" customFormat="1">
      <c r="A17" s="107">
        <v>12</v>
      </c>
      <c r="B17" s="118" t="s">
        <v>240</v>
      </c>
      <c r="C17" s="116"/>
    </row>
    <row r="18" spans="1:3" s="76" customFormat="1">
      <c r="A18" s="107">
        <v>13</v>
      </c>
      <c r="B18" s="118" t="s">
        <v>239</v>
      </c>
      <c r="C18" s="116"/>
    </row>
    <row r="19" spans="1:3" s="76" customFormat="1">
      <c r="A19" s="107">
        <v>14</v>
      </c>
      <c r="B19" s="118" t="s">
        <v>238</v>
      </c>
      <c r="C19" s="116"/>
    </row>
    <row r="20" spans="1:3" s="76" customFormat="1">
      <c r="A20" s="107">
        <v>15</v>
      </c>
      <c r="B20" s="118" t="s">
        <v>237</v>
      </c>
      <c r="C20" s="116"/>
    </row>
    <row r="21" spans="1:3" s="76" customFormat="1" ht="25">
      <c r="A21" s="107">
        <v>16</v>
      </c>
      <c r="B21" s="117" t="s">
        <v>236</v>
      </c>
      <c r="C21" s="116"/>
    </row>
    <row r="22" spans="1:3" s="76" customFormat="1">
      <c r="A22" s="107">
        <v>17</v>
      </c>
      <c r="B22" s="120" t="s">
        <v>235</v>
      </c>
      <c r="C22" s="116"/>
    </row>
    <row r="23" spans="1:3" s="76" customFormat="1">
      <c r="A23" s="107">
        <v>18</v>
      </c>
      <c r="B23" s="117" t="s">
        <v>234</v>
      </c>
      <c r="C23" s="116"/>
    </row>
    <row r="24" spans="1:3" s="76" customFormat="1" ht="25">
      <c r="A24" s="107">
        <v>19</v>
      </c>
      <c r="B24" s="117" t="s">
        <v>211</v>
      </c>
      <c r="C24" s="116"/>
    </row>
    <row r="25" spans="1:3" s="76" customFormat="1">
      <c r="A25" s="107">
        <v>20</v>
      </c>
      <c r="B25" s="121" t="s">
        <v>233</v>
      </c>
      <c r="C25" s="116"/>
    </row>
    <row r="26" spans="1:3" s="76" customFormat="1">
      <c r="A26" s="107">
        <v>21</v>
      </c>
      <c r="B26" s="121" t="s">
        <v>232</v>
      </c>
      <c r="C26" s="116"/>
    </row>
    <row r="27" spans="1:3" s="76" customFormat="1">
      <c r="A27" s="107">
        <v>22</v>
      </c>
      <c r="B27" s="121" t="s">
        <v>231</v>
      </c>
      <c r="C27" s="116"/>
    </row>
    <row r="28" spans="1:3" s="76" customFormat="1" ht="13">
      <c r="A28" s="107">
        <v>23</v>
      </c>
      <c r="B28" s="122" t="s">
        <v>230</v>
      </c>
      <c r="C28" s="114">
        <f>C6-C12</f>
        <v>220763712</v>
      </c>
    </row>
    <row r="29" spans="1:3" s="76" customFormat="1" ht="13">
      <c r="A29" s="123"/>
      <c r="B29" s="124"/>
      <c r="C29" s="116"/>
    </row>
    <row r="30" spans="1:3" s="76" customFormat="1" ht="13">
      <c r="A30" s="123">
        <v>24</v>
      </c>
      <c r="B30" s="122" t="s">
        <v>229</v>
      </c>
      <c r="C30" s="114">
        <f>C31+C34</f>
        <v>0</v>
      </c>
    </row>
    <row r="31" spans="1:3" s="76" customFormat="1">
      <c r="A31" s="123">
        <v>25</v>
      </c>
      <c r="B31" s="112" t="s">
        <v>228</v>
      </c>
      <c r="C31" s="125">
        <f>C32+C33</f>
        <v>0</v>
      </c>
    </row>
    <row r="32" spans="1:3" s="76" customFormat="1">
      <c r="A32" s="123">
        <v>26</v>
      </c>
      <c r="B32" s="126" t="s">
        <v>310</v>
      </c>
      <c r="C32" s="116"/>
    </row>
    <row r="33" spans="1:3" s="76" customFormat="1">
      <c r="A33" s="123">
        <v>27</v>
      </c>
      <c r="B33" s="126" t="s">
        <v>227</v>
      </c>
      <c r="C33" s="116"/>
    </row>
    <row r="34" spans="1:3" s="76" customFormat="1">
      <c r="A34" s="123">
        <v>28</v>
      </c>
      <c r="B34" s="112" t="s">
        <v>226</v>
      </c>
      <c r="C34" s="116"/>
    </row>
    <row r="35" spans="1:3" s="76" customFormat="1" ht="13">
      <c r="A35" s="123">
        <v>29</v>
      </c>
      <c r="B35" s="122" t="s">
        <v>225</v>
      </c>
      <c r="C35" s="114">
        <f>SUM(C36:C40)</f>
        <v>0</v>
      </c>
    </row>
    <row r="36" spans="1:3" s="76" customFormat="1">
      <c r="A36" s="123">
        <v>30</v>
      </c>
      <c r="B36" s="117" t="s">
        <v>224</v>
      </c>
      <c r="C36" s="116"/>
    </row>
    <row r="37" spans="1:3" s="76" customFormat="1">
      <c r="A37" s="123">
        <v>31</v>
      </c>
      <c r="B37" s="118" t="s">
        <v>223</v>
      </c>
      <c r="C37" s="116"/>
    </row>
    <row r="38" spans="1:3" s="76" customFormat="1">
      <c r="A38" s="123">
        <v>32</v>
      </c>
      <c r="B38" s="117" t="s">
        <v>222</v>
      </c>
      <c r="C38" s="116"/>
    </row>
    <row r="39" spans="1:3" s="76" customFormat="1" ht="25">
      <c r="A39" s="123">
        <v>33</v>
      </c>
      <c r="B39" s="117" t="s">
        <v>211</v>
      </c>
      <c r="C39" s="116"/>
    </row>
    <row r="40" spans="1:3" s="76" customFormat="1">
      <c r="A40" s="123">
        <v>34</v>
      </c>
      <c r="B40" s="121" t="s">
        <v>221</v>
      </c>
      <c r="C40" s="116"/>
    </row>
    <row r="41" spans="1:3" s="76" customFormat="1" ht="13">
      <c r="A41" s="123">
        <v>35</v>
      </c>
      <c r="B41" s="122" t="s">
        <v>220</v>
      </c>
      <c r="C41" s="114">
        <f>C30-C35</f>
        <v>0</v>
      </c>
    </row>
    <row r="42" spans="1:3" s="76" customFormat="1" ht="13">
      <c r="A42" s="123"/>
      <c r="B42" s="124"/>
      <c r="C42" s="116"/>
    </row>
    <row r="43" spans="1:3" s="76" customFormat="1" ht="13">
      <c r="A43" s="123">
        <v>36</v>
      </c>
      <c r="B43" s="127" t="s">
        <v>219</v>
      </c>
      <c r="C43" s="114">
        <f>SUM(C44:C46)</f>
        <v>211893389</v>
      </c>
    </row>
    <row r="44" spans="1:3" s="76" customFormat="1">
      <c r="A44" s="123">
        <v>37</v>
      </c>
      <c r="B44" s="112" t="s">
        <v>218</v>
      </c>
      <c r="C44" s="116">
        <v>202950960</v>
      </c>
    </row>
    <row r="45" spans="1:3" s="76" customFormat="1">
      <c r="A45" s="123">
        <v>38</v>
      </c>
      <c r="B45" s="112" t="s">
        <v>217</v>
      </c>
      <c r="C45" s="116"/>
    </row>
    <row r="46" spans="1:3" s="76" customFormat="1">
      <c r="A46" s="123">
        <v>39</v>
      </c>
      <c r="B46" s="112" t="s">
        <v>216</v>
      </c>
      <c r="C46" s="116">
        <v>8942429</v>
      </c>
    </row>
    <row r="47" spans="1:3" s="76" customFormat="1" ht="13">
      <c r="A47" s="123">
        <v>40</v>
      </c>
      <c r="B47" s="127" t="s">
        <v>215</v>
      </c>
      <c r="C47" s="114">
        <f>SUM(C48:C51)</f>
        <v>0</v>
      </c>
    </row>
    <row r="48" spans="1:3" s="76" customFormat="1">
      <c r="A48" s="123">
        <v>41</v>
      </c>
      <c r="B48" s="117" t="s">
        <v>214</v>
      </c>
      <c r="C48" s="116"/>
    </row>
    <row r="49" spans="1:3" s="76" customFormat="1">
      <c r="A49" s="123">
        <v>42</v>
      </c>
      <c r="B49" s="118" t="s">
        <v>213</v>
      </c>
      <c r="C49" s="116"/>
    </row>
    <row r="50" spans="1:3" s="76" customFormat="1">
      <c r="A50" s="123">
        <v>43</v>
      </c>
      <c r="B50" s="117" t="s">
        <v>212</v>
      </c>
      <c r="C50" s="116"/>
    </row>
    <row r="51" spans="1:3" s="76" customFormat="1" ht="25">
      <c r="A51" s="123">
        <v>44</v>
      </c>
      <c r="B51" s="117" t="s">
        <v>211</v>
      </c>
      <c r="C51" s="116"/>
    </row>
    <row r="52" spans="1:3" s="76" customFormat="1" ht="13.5" thickBot="1">
      <c r="A52" s="128">
        <v>45</v>
      </c>
      <c r="B52" s="129" t="s">
        <v>210</v>
      </c>
      <c r="C52" s="130">
        <f>C43-C47</f>
        <v>211893389</v>
      </c>
    </row>
    <row r="55" spans="1:3">
      <c r="B55" s="4" t="s">
        <v>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A44" sqref="A44"/>
    </sheetView>
  </sheetViews>
  <sheetFormatPr defaultColWidth="9.08984375" defaultRowHeight="13"/>
  <cols>
    <col min="1" max="1" width="9.453125" style="296" bestFit="1" customWidth="1"/>
    <col min="2" max="2" width="59" style="296" customWidth="1"/>
    <col min="3" max="3" width="16.6328125" style="296" bestFit="1" customWidth="1"/>
    <col min="4" max="4" width="14.36328125" style="296" bestFit="1" customWidth="1"/>
    <col min="5" max="16384" width="9.08984375" style="296"/>
  </cols>
  <sheetData>
    <row r="1" spans="1:4" ht="13.5">
      <c r="A1" s="355" t="s">
        <v>32</v>
      </c>
      <c r="B1" s="356" t="str">
        <f>'Info '!C2</f>
        <v>JSC CARTU BANK</v>
      </c>
    </row>
    <row r="2" spans="1:4" s="263" customFormat="1" ht="15.75" customHeight="1">
      <c r="A2" s="263" t="s">
        <v>33</v>
      </c>
      <c r="B2" s="479">
        <f>'1. key ratios '!B2</f>
        <v>43465</v>
      </c>
    </row>
    <row r="3" spans="1:4" s="263" customFormat="1" ht="15.75" customHeight="1"/>
    <row r="4" spans="1:4" ht="13.5" thickBot="1">
      <c r="A4" s="321" t="s">
        <v>413</v>
      </c>
      <c r="B4" s="364" t="s">
        <v>414</v>
      </c>
    </row>
    <row r="5" spans="1:4" s="365" customFormat="1" ht="12.75" customHeight="1">
      <c r="A5" s="431"/>
      <c r="B5" s="432" t="s">
        <v>417</v>
      </c>
      <c r="C5" s="357" t="s">
        <v>415</v>
      </c>
      <c r="D5" s="358" t="s">
        <v>416</v>
      </c>
    </row>
    <row r="6" spans="1:4" s="366" customFormat="1">
      <c r="A6" s="359">
        <v>1</v>
      </c>
      <c r="B6" s="427" t="s">
        <v>418</v>
      </c>
      <c r="C6" s="427"/>
      <c r="D6" s="360"/>
    </row>
    <row r="7" spans="1:4" s="366" customFormat="1">
      <c r="A7" s="361" t="s">
        <v>404</v>
      </c>
      <c r="B7" s="428" t="s">
        <v>419</v>
      </c>
      <c r="C7" s="494">
        <v>4.4999999999999998E-2</v>
      </c>
      <c r="D7" s="490">
        <f>C7*'5. RWA '!$C$13</f>
        <v>62167897.054463178</v>
      </c>
    </row>
    <row r="8" spans="1:4" s="366" customFormat="1">
      <c r="A8" s="361" t="s">
        <v>405</v>
      </c>
      <c r="B8" s="428" t="s">
        <v>420</v>
      </c>
      <c r="C8" s="495">
        <v>0.06</v>
      </c>
      <c r="D8" s="490">
        <f>C8*'5. RWA '!$C$13</f>
        <v>82890529.405950904</v>
      </c>
    </row>
    <row r="9" spans="1:4" s="366" customFormat="1">
      <c r="A9" s="361" t="s">
        <v>406</v>
      </c>
      <c r="B9" s="428" t="s">
        <v>421</v>
      </c>
      <c r="C9" s="495">
        <v>0.08</v>
      </c>
      <c r="D9" s="490">
        <f>C9*'5. RWA '!$C$13</f>
        <v>110520705.87460122</v>
      </c>
    </row>
    <row r="10" spans="1:4" s="366" customFormat="1">
      <c r="A10" s="359" t="s">
        <v>407</v>
      </c>
      <c r="B10" s="427" t="s">
        <v>422</v>
      </c>
      <c r="C10" s="426"/>
      <c r="D10" s="491"/>
    </row>
    <row r="11" spans="1:4" s="367" customFormat="1">
      <c r="A11" s="362" t="s">
        <v>408</v>
      </c>
      <c r="B11" s="425" t="s">
        <v>423</v>
      </c>
      <c r="C11" s="496">
        <v>2.5000000000000001E-2</v>
      </c>
      <c r="D11" s="490">
        <f>C11*'5. RWA '!$C$13</f>
        <v>34537720.585812882</v>
      </c>
    </row>
    <row r="12" spans="1:4" s="367" customFormat="1">
      <c r="A12" s="362" t="s">
        <v>409</v>
      </c>
      <c r="B12" s="425" t="s">
        <v>424</v>
      </c>
      <c r="C12" s="496">
        <v>0</v>
      </c>
      <c r="D12" s="490">
        <f>C12*'5. RWA '!$C$13</f>
        <v>0</v>
      </c>
    </row>
    <row r="13" spans="1:4" s="367" customFormat="1">
      <c r="A13" s="362" t="s">
        <v>410</v>
      </c>
      <c r="B13" s="425" t="s">
        <v>425</v>
      </c>
      <c r="C13" s="496"/>
      <c r="D13" s="490">
        <f>C13*'5. RWA '!$C$13</f>
        <v>0</v>
      </c>
    </row>
    <row r="14" spans="1:4" s="367" customFormat="1">
      <c r="A14" s="359" t="s">
        <v>411</v>
      </c>
      <c r="B14" s="427" t="s">
        <v>487</v>
      </c>
      <c r="C14" s="497"/>
      <c r="D14" s="491"/>
    </row>
    <row r="15" spans="1:4" s="367" customFormat="1">
      <c r="A15" s="362">
        <v>3.1</v>
      </c>
      <c r="B15" s="425" t="s">
        <v>430</v>
      </c>
      <c r="C15" s="496">
        <v>2.2652167193111292E-2</v>
      </c>
      <c r="D15" s="490">
        <f>C15*'5. RWA '!$C$13</f>
        <v>31294168.847151801</v>
      </c>
    </row>
    <row r="16" spans="1:4" s="367" customFormat="1">
      <c r="A16" s="362">
        <v>3.2</v>
      </c>
      <c r="B16" s="425" t="s">
        <v>431</v>
      </c>
      <c r="C16" s="496">
        <v>3.0268981706821622E-2</v>
      </c>
      <c r="D16" s="490">
        <f>C16*'5. RWA '!$C$13</f>
        <v>41816865.304291464</v>
      </c>
    </row>
    <row r="17" spans="1:6" s="366" customFormat="1">
      <c r="A17" s="362">
        <v>3.3</v>
      </c>
      <c r="B17" s="425" t="s">
        <v>432</v>
      </c>
      <c r="C17" s="496">
        <v>9.681891282869115E-2</v>
      </c>
      <c r="D17" s="490">
        <f>C17*'5. RWA '!$C$13</f>
        <v>133756182.34798037</v>
      </c>
    </row>
    <row r="18" spans="1:6" s="365" customFormat="1" ht="12.75" customHeight="1">
      <c r="A18" s="429"/>
      <c r="B18" s="430" t="s">
        <v>486</v>
      </c>
      <c r="C18" s="426" t="s">
        <v>415</v>
      </c>
      <c r="D18" s="492" t="s">
        <v>416</v>
      </c>
    </row>
    <row r="19" spans="1:6" s="366" customFormat="1">
      <c r="A19" s="363">
        <v>4</v>
      </c>
      <c r="B19" s="425" t="s">
        <v>426</v>
      </c>
      <c r="C19" s="496">
        <f>C7+C11+C12+C13+C15</f>
        <v>9.2652167193111298E-2</v>
      </c>
      <c r="D19" s="490">
        <f>C19*'5. RWA '!$C$13</f>
        <v>127999786.48742788</v>
      </c>
    </row>
    <row r="20" spans="1:6" s="366" customFormat="1">
      <c r="A20" s="363">
        <v>5</v>
      </c>
      <c r="B20" s="425" t="s">
        <v>142</v>
      </c>
      <c r="C20" s="496">
        <f>C8+C11+C12+C13+C16</f>
        <v>0.11526898170682162</v>
      </c>
      <c r="D20" s="490">
        <f>C20*'5. RWA '!$C$13</f>
        <v>159245115.29605526</v>
      </c>
    </row>
    <row r="21" spans="1:6" s="366" customFormat="1" ht="13.5" thickBot="1">
      <c r="A21" s="368" t="s">
        <v>412</v>
      </c>
      <c r="B21" s="369" t="s">
        <v>427</v>
      </c>
      <c r="C21" s="498">
        <f>C9+C11+C12+C13+C17</f>
        <v>0.20181891282869116</v>
      </c>
      <c r="D21" s="493">
        <f>C21*'5. RWA '!$C$13</f>
        <v>278814608.80839449</v>
      </c>
    </row>
    <row r="22" spans="1:6">
      <c r="F22" s="32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pane xSplit="1" ySplit="5" topLeftCell="B24" activePane="bottomRight" state="frozen"/>
      <selection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9.08984375" defaultRowHeight="14"/>
  <cols>
    <col min="1" max="1" width="10.6328125" style="4" customWidth="1"/>
    <col min="2" max="2" width="91.90625" style="4" customWidth="1"/>
    <col min="3" max="3" width="53.08984375" style="4" customWidth="1"/>
    <col min="4" max="4" width="32.36328125" style="4" customWidth="1"/>
    <col min="5" max="5" width="9.453125" style="5" customWidth="1"/>
    <col min="6" max="16384" width="9.08984375" style="5"/>
  </cols>
  <sheetData>
    <row r="1" spans="1:6">
      <c r="A1" s="2" t="s">
        <v>32</v>
      </c>
      <c r="B1" s="3" t="str">
        <f>'Info '!C2</f>
        <v>JSC CARTU BANK</v>
      </c>
      <c r="E1" s="4"/>
      <c r="F1" s="4"/>
    </row>
    <row r="2" spans="1:6" s="90" customFormat="1" ht="15.75" customHeight="1">
      <c r="A2" s="2" t="s">
        <v>33</v>
      </c>
      <c r="B2" s="478">
        <f>'1. key ratios '!B2</f>
        <v>43465</v>
      </c>
    </row>
    <row r="3" spans="1:6" s="90" customFormat="1" ht="15.75" customHeight="1">
      <c r="A3" s="131"/>
    </row>
    <row r="4" spans="1:6" s="90" customFormat="1" ht="15.75" customHeight="1" thickBot="1">
      <c r="A4" s="90" t="s">
        <v>88</v>
      </c>
      <c r="B4" s="254" t="s">
        <v>294</v>
      </c>
      <c r="D4" s="48" t="s">
        <v>75</v>
      </c>
    </row>
    <row r="5" spans="1:6" ht="25">
      <c r="A5" s="132" t="s">
        <v>8</v>
      </c>
      <c r="B5" s="285" t="s">
        <v>348</v>
      </c>
      <c r="C5" s="133" t="s">
        <v>95</v>
      </c>
      <c r="D5" s="134" t="s">
        <v>96</v>
      </c>
    </row>
    <row r="6" spans="1:6">
      <c r="A6" s="96">
        <v>1</v>
      </c>
      <c r="B6" s="135" t="s">
        <v>37</v>
      </c>
      <c r="C6" s="136">
        <v>18222993</v>
      </c>
      <c r="D6" s="137"/>
      <c r="E6" s="138"/>
    </row>
    <row r="7" spans="1:6">
      <c r="A7" s="96">
        <v>2</v>
      </c>
      <c r="B7" s="139" t="s">
        <v>38</v>
      </c>
      <c r="C7" s="140">
        <v>139973197</v>
      </c>
      <c r="D7" s="141"/>
      <c r="E7" s="138"/>
    </row>
    <row r="8" spans="1:6">
      <c r="A8" s="96">
        <v>3</v>
      </c>
      <c r="B8" s="139" t="s">
        <v>39</v>
      </c>
      <c r="C8" s="140">
        <v>119021837</v>
      </c>
      <c r="D8" s="141"/>
      <c r="E8" s="138"/>
    </row>
    <row r="9" spans="1:6">
      <c r="A9" s="96">
        <v>4</v>
      </c>
      <c r="B9" s="139" t="s">
        <v>40</v>
      </c>
      <c r="C9" s="140">
        <v>0</v>
      </c>
      <c r="D9" s="141"/>
      <c r="E9" s="138"/>
    </row>
    <row r="10" spans="1:6">
      <c r="A10" s="96">
        <v>5</v>
      </c>
      <c r="B10" s="139" t="s">
        <v>41</v>
      </c>
      <c r="C10" s="140">
        <v>19309175</v>
      </c>
      <c r="D10" s="141"/>
      <c r="E10" s="138"/>
    </row>
    <row r="11" spans="1:6" ht="14.5">
      <c r="A11" s="96">
        <v>6.1</v>
      </c>
      <c r="B11" s="255" t="s">
        <v>42</v>
      </c>
      <c r="C11" s="142">
        <v>843254304</v>
      </c>
      <c r="D11" s="143"/>
      <c r="E11" s="144"/>
    </row>
    <row r="12" spans="1:6" ht="14.5">
      <c r="A12" s="96">
        <v>6.2</v>
      </c>
      <c r="B12" s="256" t="s">
        <v>43</v>
      </c>
      <c r="C12" s="140">
        <v>-116786909</v>
      </c>
      <c r="D12" s="143"/>
      <c r="E12" s="144"/>
    </row>
    <row r="13" spans="1:6" ht="14.5">
      <c r="A13" s="96" t="s">
        <v>509</v>
      </c>
      <c r="B13" s="499" t="s">
        <v>510</v>
      </c>
      <c r="C13" s="500">
        <v>-8051355</v>
      </c>
      <c r="D13" s="501" t="s">
        <v>511</v>
      </c>
      <c r="E13" s="138"/>
    </row>
    <row r="14" spans="1:6">
      <c r="A14" s="96">
        <v>6</v>
      </c>
      <c r="B14" s="139" t="s">
        <v>44</v>
      </c>
      <c r="C14" s="145">
        <v>726467395</v>
      </c>
      <c r="D14" s="143"/>
      <c r="E14" s="138"/>
    </row>
    <row r="15" spans="1:6">
      <c r="A15" s="96">
        <v>7</v>
      </c>
      <c r="B15" s="139" t="s">
        <v>45</v>
      </c>
      <c r="C15" s="140">
        <v>10944324</v>
      </c>
      <c r="D15" s="141"/>
      <c r="E15" s="138"/>
    </row>
    <row r="16" spans="1:6">
      <c r="A16" s="96">
        <v>8</v>
      </c>
      <c r="B16" s="283" t="s">
        <v>206</v>
      </c>
      <c r="C16" s="140">
        <v>25396007</v>
      </c>
      <c r="D16" s="141"/>
      <c r="E16" s="138"/>
    </row>
    <row r="17" spans="1:5">
      <c r="A17" s="96">
        <v>9</v>
      </c>
      <c r="B17" s="139" t="s">
        <v>46</v>
      </c>
      <c r="C17" s="502">
        <v>4883540</v>
      </c>
      <c r="D17" s="141"/>
      <c r="E17" s="138"/>
    </row>
    <row r="18" spans="1:5" ht="14.5">
      <c r="A18" s="96">
        <v>9.1</v>
      </c>
      <c r="B18" s="146" t="s">
        <v>91</v>
      </c>
      <c r="C18" s="503">
        <v>9372300</v>
      </c>
      <c r="D18" s="504"/>
      <c r="E18" s="138"/>
    </row>
    <row r="19" spans="1:5" ht="14.5">
      <c r="A19" s="96">
        <v>9.1999999999999993</v>
      </c>
      <c r="B19" s="146" t="s">
        <v>512</v>
      </c>
      <c r="C19" s="503">
        <v>-4544620</v>
      </c>
      <c r="D19" s="504"/>
      <c r="E19" s="138"/>
    </row>
    <row r="20" spans="1:5" ht="14.5">
      <c r="A20" s="96">
        <v>9.3000000000000007</v>
      </c>
      <c r="B20" s="146" t="s">
        <v>276</v>
      </c>
      <c r="C20" s="503">
        <v>57000</v>
      </c>
      <c r="D20" s="504"/>
      <c r="E20" s="138"/>
    </row>
    <row r="21" spans="1:5" ht="14.5">
      <c r="A21" s="96">
        <v>9.4</v>
      </c>
      <c r="B21" s="257" t="s">
        <v>513</v>
      </c>
      <c r="C21" s="505">
        <v>-1140</v>
      </c>
      <c r="D21" s="501" t="s">
        <v>511</v>
      </c>
      <c r="E21" s="138"/>
    </row>
    <row r="22" spans="1:5">
      <c r="A22" s="96">
        <v>10</v>
      </c>
      <c r="B22" s="139" t="s">
        <v>47</v>
      </c>
      <c r="C22" s="140">
        <v>18429786</v>
      </c>
      <c r="D22" s="141"/>
      <c r="E22" s="138"/>
    </row>
    <row r="23" spans="1:5">
      <c r="A23" s="506">
        <v>10.1</v>
      </c>
      <c r="B23" s="155" t="s">
        <v>92</v>
      </c>
      <c r="C23" s="148">
        <v>5195996</v>
      </c>
      <c r="D23" s="507" t="s">
        <v>94</v>
      </c>
      <c r="E23" s="152"/>
    </row>
    <row r="24" spans="1:5">
      <c r="A24" s="508">
        <v>11</v>
      </c>
      <c r="B24" s="509" t="s">
        <v>48</v>
      </c>
      <c r="C24" s="510">
        <v>17663848</v>
      </c>
      <c r="D24" s="511"/>
      <c r="E24" s="138"/>
    </row>
    <row r="25" spans="1:5" ht="14.5">
      <c r="A25" s="508"/>
      <c r="B25" s="512" t="s">
        <v>510</v>
      </c>
      <c r="C25" s="510">
        <v>0</v>
      </c>
      <c r="D25" s="501" t="s">
        <v>511</v>
      </c>
      <c r="E25" s="138"/>
    </row>
    <row r="26" spans="1:5">
      <c r="A26" s="508"/>
      <c r="B26" s="512" t="s">
        <v>514</v>
      </c>
      <c r="C26" s="510">
        <v>-47792</v>
      </c>
      <c r="D26" s="511"/>
      <c r="E26" s="138"/>
    </row>
    <row r="27" spans="1:5">
      <c r="A27" s="508"/>
      <c r="B27" s="509" t="s">
        <v>515</v>
      </c>
      <c r="C27" s="510">
        <v>17616056</v>
      </c>
      <c r="D27" s="511"/>
      <c r="E27" s="138"/>
    </row>
    <row r="28" spans="1:5">
      <c r="A28" s="96">
        <v>12</v>
      </c>
      <c r="B28" s="149" t="s">
        <v>49</v>
      </c>
      <c r="C28" s="150">
        <v>1100264310</v>
      </c>
      <c r="D28" s="151"/>
      <c r="E28" s="138"/>
    </row>
    <row r="29" spans="1:5">
      <c r="A29" s="96">
        <v>13</v>
      </c>
      <c r="B29" s="139" t="s">
        <v>51</v>
      </c>
      <c r="C29" s="153">
        <v>14880141</v>
      </c>
      <c r="D29" s="154"/>
      <c r="E29" s="138"/>
    </row>
    <row r="30" spans="1:5">
      <c r="A30" s="96">
        <v>14</v>
      </c>
      <c r="B30" s="139" t="s">
        <v>52</v>
      </c>
      <c r="C30" s="140">
        <v>268528834</v>
      </c>
      <c r="D30" s="141"/>
      <c r="E30" s="138"/>
    </row>
    <row r="31" spans="1:5">
      <c r="A31" s="96">
        <v>15</v>
      </c>
      <c r="B31" s="139" t="s">
        <v>53</v>
      </c>
      <c r="C31" s="140">
        <v>71079325</v>
      </c>
      <c r="D31" s="141"/>
      <c r="E31" s="138"/>
    </row>
    <row r="32" spans="1:5">
      <c r="A32" s="96">
        <v>16</v>
      </c>
      <c r="B32" s="139" t="s">
        <v>54</v>
      </c>
      <c r="C32" s="140">
        <v>299729027</v>
      </c>
      <c r="D32" s="141"/>
      <c r="E32" s="138"/>
    </row>
    <row r="33" spans="1:5">
      <c r="A33" s="96">
        <v>17</v>
      </c>
      <c r="B33" s="139" t="s">
        <v>55</v>
      </c>
      <c r="C33" s="140">
        <v>0</v>
      </c>
      <c r="D33" s="141"/>
      <c r="E33" s="138"/>
    </row>
    <row r="34" spans="1:5">
      <c r="A34" s="96">
        <v>18</v>
      </c>
      <c r="B34" s="139" t="s">
        <v>56</v>
      </c>
      <c r="C34" s="140">
        <v>0</v>
      </c>
      <c r="D34" s="141"/>
      <c r="E34" s="152"/>
    </row>
    <row r="35" spans="1:5">
      <c r="A35" s="96">
        <v>19</v>
      </c>
      <c r="B35" s="139" t="s">
        <v>57</v>
      </c>
      <c r="C35" s="140">
        <v>9716867</v>
      </c>
      <c r="D35" s="141"/>
      <c r="E35" s="138"/>
    </row>
    <row r="36" spans="1:5">
      <c r="A36" s="96">
        <v>20</v>
      </c>
      <c r="B36" s="139" t="s">
        <v>58</v>
      </c>
      <c r="C36" s="140">
        <v>7419448</v>
      </c>
      <c r="D36" s="141"/>
      <c r="E36" s="138"/>
    </row>
    <row r="37" spans="1:5" ht="14.5">
      <c r="A37" s="96">
        <v>20.100000000000001</v>
      </c>
      <c r="B37" s="513" t="s">
        <v>516</v>
      </c>
      <c r="C37" s="500">
        <v>889934</v>
      </c>
      <c r="D37" s="501" t="s">
        <v>511</v>
      </c>
      <c r="E37" s="138"/>
    </row>
    <row r="38" spans="1:5" ht="14.5">
      <c r="A38" s="96">
        <v>21</v>
      </c>
      <c r="B38" s="147" t="s">
        <v>59</v>
      </c>
      <c r="C38" s="148">
        <v>202350960</v>
      </c>
      <c r="D38" s="504"/>
      <c r="E38" s="138"/>
    </row>
    <row r="39" spans="1:5" ht="14.5">
      <c r="A39" s="96">
        <v>21.1</v>
      </c>
      <c r="B39" s="155" t="s">
        <v>93</v>
      </c>
      <c r="C39" s="156">
        <v>202350960</v>
      </c>
      <c r="D39" s="501" t="s">
        <v>517</v>
      </c>
      <c r="E39" s="138"/>
    </row>
    <row r="40" spans="1:5">
      <c r="A40" s="96">
        <v>22</v>
      </c>
      <c r="B40" s="149" t="s">
        <v>60</v>
      </c>
      <c r="C40" s="150">
        <v>873704602</v>
      </c>
      <c r="D40" s="151"/>
      <c r="E40" s="138"/>
    </row>
    <row r="41" spans="1:5" ht="14.5">
      <c r="A41" s="96">
        <v>23</v>
      </c>
      <c r="B41" s="147" t="s">
        <v>62</v>
      </c>
      <c r="C41" s="140">
        <v>114430000</v>
      </c>
      <c r="D41" s="501" t="s">
        <v>518</v>
      </c>
      <c r="E41" s="138"/>
    </row>
    <row r="42" spans="1:5">
      <c r="A42" s="96">
        <v>24</v>
      </c>
      <c r="B42" s="147" t="s">
        <v>63</v>
      </c>
      <c r="C42" s="140">
        <v>0</v>
      </c>
      <c r="D42" s="141"/>
      <c r="E42" s="152"/>
    </row>
    <row r="43" spans="1:5">
      <c r="A43" s="96">
        <v>25</v>
      </c>
      <c r="B43" s="147" t="s">
        <v>64</v>
      </c>
      <c r="C43" s="140">
        <v>0</v>
      </c>
      <c r="D43" s="141"/>
    </row>
    <row r="44" spans="1:5">
      <c r="A44" s="96">
        <v>26</v>
      </c>
      <c r="B44" s="147" t="s">
        <v>65</v>
      </c>
      <c r="C44" s="140">
        <v>0</v>
      </c>
      <c r="D44" s="141"/>
    </row>
    <row r="45" spans="1:5">
      <c r="A45" s="96">
        <v>27</v>
      </c>
      <c r="B45" s="147" t="s">
        <v>66</v>
      </c>
      <c r="C45" s="140">
        <v>7438034</v>
      </c>
      <c r="D45" s="141"/>
    </row>
    <row r="46" spans="1:5" ht="14.5">
      <c r="A46" s="96">
        <v>27.1</v>
      </c>
      <c r="B46" s="514" t="s">
        <v>519</v>
      </c>
      <c r="C46" s="505">
        <v>6838034</v>
      </c>
      <c r="D46" s="501" t="s">
        <v>520</v>
      </c>
    </row>
    <row r="47" spans="1:5" ht="14.5">
      <c r="A47" s="96">
        <v>27.2</v>
      </c>
      <c r="B47" s="514" t="s">
        <v>521</v>
      </c>
      <c r="C47" s="505">
        <v>600000</v>
      </c>
      <c r="D47" s="501" t="s">
        <v>517</v>
      </c>
    </row>
    <row r="48" spans="1:5" ht="14.5">
      <c r="A48" s="96">
        <v>28</v>
      </c>
      <c r="B48" s="147" t="s">
        <v>67</v>
      </c>
      <c r="C48" s="140">
        <v>104691674</v>
      </c>
      <c r="D48" s="501" t="s">
        <v>522</v>
      </c>
    </row>
    <row r="49" spans="1:4">
      <c r="A49" s="96">
        <v>29</v>
      </c>
      <c r="B49" s="147" t="s">
        <v>68</v>
      </c>
      <c r="C49" s="140">
        <v>0</v>
      </c>
      <c r="D49" s="141"/>
    </row>
    <row r="50" spans="1:4" ht="14.5" thickBot="1">
      <c r="A50" s="157">
        <v>30</v>
      </c>
      <c r="B50" s="158" t="s">
        <v>274</v>
      </c>
      <c r="C50" s="159">
        <v>226559708</v>
      </c>
      <c r="D50" s="16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S22" sqref="S22"/>
    </sheetView>
  </sheetViews>
  <sheetFormatPr defaultColWidth="9.08984375" defaultRowHeight="12.5"/>
  <cols>
    <col min="1" max="1" width="10.54296875" style="4" bestFit="1" customWidth="1"/>
    <col min="2" max="2" width="70.453125" style="4" customWidth="1"/>
    <col min="3" max="3" width="13" style="4" bestFit="1" customWidth="1"/>
    <col min="4" max="4" width="16.453125" style="4" bestFit="1" customWidth="1"/>
    <col min="5" max="5" width="13" style="4" bestFit="1" customWidth="1"/>
    <col min="6" max="6" width="16.453125" style="4" bestFit="1" customWidth="1"/>
    <col min="7" max="7" width="13" style="4" bestFit="1" customWidth="1"/>
    <col min="8" max="8" width="13.36328125" style="4" bestFit="1" customWidth="1"/>
    <col min="9" max="9" width="13" style="4" bestFit="1" customWidth="1"/>
    <col min="10" max="10" width="13.36328125" style="4" bestFit="1" customWidth="1"/>
    <col min="11" max="11" width="13" style="4" bestFit="1" customWidth="1"/>
    <col min="12" max="16" width="13" style="46" bestFit="1" customWidth="1"/>
    <col min="17" max="17" width="14.6328125" style="46" customWidth="1"/>
    <col min="18" max="18" width="13" style="46" bestFit="1" customWidth="1"/>
    <col min="19" max="19" width="19.453125" style="46" customWidth="1"/>
    <col min="20" max="16384" width="9.08984375" style="46"/>
  </cols>
  <sheetData>
    <row r="1" spans="1:19">
      <c r="A1" s="2" t="s">
        <v>32</v>
      </c>
      <c r="B1" s="4" t="str">
        <f>'Info '!C2</f>
        <v>JSC CARTU BANK</v>
      </c>
    </row>
    <row r="2" spans="1:19">
      <c r="A2" s="2" t="s">
        <v>33</v>
      </c>
      <c r="B2" s="475">
        <f>'1. key ratios '!B2</f>
        <v>43465</v>
      </c>
    </row>
    <row r="4" spans="1:19" ht="26.5" thickBot="1">
      <c r="A4" s="4" t="s">
        <v>256</v>
      </c>
      <c r="B4" s="307" t="s">
        <v>383</v>
      </c>
    </row>
    <row r="5" spans="1:19" s="293" customFormat="1" ht="13">
      <c r="A5" s="288"/>
      <c r="B5" s="289"/>
      <c r="C5" s="290" t="s">
        <v>0</v>
      </c>
      <c r="D5" s="290" t="s">
        <v>1</v>
      </c>
      <c r="E5" s="290" t="s">
        <v>2</v>
      </c>
      <c r="F5" s="290" t="s">
        <v>3</v>
      </c>
      <c r="G5" s="290" t="s">
        <v>4</v>
      </c>
      <c r="H5" s="290" t="s">
        <v>7</v>
      </c>
      <c r="I5" s="290" t="s">
        <v>10</v>
      </c>
      <c r="J5" s="290" t="s">
        <v>11</v>
      </c>
      <c r="K5" s="290" t="s">
        <v>12</v>
      </c>
      <c r="L5" s="290" t="s">
        <v>13</v>
      </c>
      <c r="M5" s="290" t="s">
        <v>14</v>
      </c>
      <c r="N5" s="290" t="s">
        <v>15</v>
      </c>
      <c r="O5" s="290" t="s">
        <v>366</v>
      </c>
      <c r="P5" s="290" t="s">
        <v>367</v>
      </c>
      <c r="Q5" s="290" t="s">
        <v>368</v>
      </c>
      <c r="R5" s="291" t="s">
        <v>369</v>
      </c>
      <c r="S5" s="292" t="s">
        <v>370</v>
      </c>
    </row>
    <row r="6" spans="1:19" s="293" customFormat="1" ht="99" customHeight="1">
      <c r="A6" s="294"/>
      <c r="B6" s="556" t="s">
        <v>371</v>
      </c>
      <c r="C6" s="552">
        <v>0</v>
      </c>
      <c r="D6" s="553"/>
      <c r="E6" s="552">
        <v>0.2</v>
      </c>
      <c r="F6" s="553"/>
      <c r="G6" s="552">
        <v>0.35</v>
      </c>
      <c r="H6" s="553"/>
      <c r="I6" s="552">
        <v>0.5</v>
      </c>
      <c r="J6" s="553"/>
      <c r="K6" s="552">
        <v>0.75</v>
      </c>
      <c r="L6" s="553"/>
      <c r="M6" s="552">
        <v>1</v>
      </c>
      <c r="N6" s="553"/>
      <c r="O6" s="552">
        <v>1.5</v>
      </c>
      <c r="P6" s="553"/>
      <c r="Q6" s="552">
        <v>2.5</v>
      </c>
      <c r="R6" s="553"/>
      <c r="S6" s="554" t="s">
        <v>255</v>
      </c>
    </row>
    <row r="7" spans="1:19" s="293" customFormat="1" ht="30.75" customHeight="1">
      <c r="A7" s="294"/>
      <c r="B7" s="557"/>
      <c r="C7" s="284" t="s">
        <v>258</v>
      </c>
      <c r="D7" s="284" t="s">
        <v>257</v>
      </c>
      <c r="E7" s="284" t="s">
        <v>258</v>
      </c>
      <c r="F7" s="284" t="s">
        <v>257</v>
      </c>
      <c r="G7" s="284" t="s">
        <v>258</v>
      </c>
      <c r="H7" s="284" t="s">
        <v>257</v>
      </c>
      <c r="I7" s="284" t="s">
        <v>258</v>
      </c>
      <c r="J7" s="284" t="s">
        <v>257</v>
      </c>
      <c r="K7" s="284" t="s">
        <v>258</v>
      </c>
      <c r="L7" s="284" t="s">
        <v>257</v>
      </c>
      <c r="M7" s="284" t="s">
        <v>258</v>
      </c>
      <c r="N7" s="284" t="s">
        <v>257</v>
      </c>
      <c r="O7" s="284" t="s">
        <v>258</v>
      </c>
      <c r="P7" s="284" t="s">
        <v>257</v>
      </c>
      <c r="Q7" s="284" t="s">
        <v>258</v>
      </c>
      <c r="R7" s="284" t="s">
        <v>257</v>
      </c>
      <c r="S7" s="555"/>
    </row>
    <row r="8" spans="1:19" s="163" customFormat="1">
      <c r="A8" s="161">
        <v>1</v>
      </c>
      <c r="B8" s="1" t="s">
        <v>98</v>
      </c>
      <c r="C8" s="162">
        <v>20586288</v>
      </c>
      <c r="D8" s="162"/>
      <c r="E8" s="162"/>
      <c r="F8" s="162"/>
      <c r="G8" s="162"/>
      <c r="H8" s="162"/>
      <c r="I8" s="162"/>
      <c r="J8" s="162"/>
      <c r="K8" s="162"/>
      <c r="L8" s="162"/>
      <c r="M8" s="162">
        <v>138696084</v>
      </c>
      <c r="N8" s="162"/>
      <c r="O8" s="162"/>
      <c r="P8" s="162"/>
      <c r="Q8" s="162"/>
      <c r="R8" s="162"/>
      <c r="S8" s="308">
        <f>$C$6*SUM(C8:D8)+$E$6*SUM(E8:F8)+$G$6*SUM(G8:H8)+$I$6*SUM(I8:J8)+$K$6*SUM(K8:L8)+$M$6*SUM(M8:N8)+$O$6*SUM(O8:P8)+$Q$6*SUM(Q8:R8)</f>
        <v>138696084</v>
      </c>
    </row>
    <row r="9" spans="1:19" s="163" customFormat="1">
      <c r="A9" s="161">
        <v>2</v>
      </c>
      <c r="B9" s="1" t="s">
        <v>99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>
        <v>0</v>
      </c>
      <c r="N9" s="162"/>
      <c r="O9" s="162"/>
      <c r="P9" s="162"/>
      <c r="Q9" s="162"/>
      <c r="R9" s="162"/>
      <c r="S9" s="308">
        <f t="shared" ref="S9:S21" si="0">$C$6*SUM(C9:D9)+$E$6*SUM(E9:F9)+$G$6*SUM(G9:H9)+$I$6*SUM(I9:J9)+$K$6*SUM(K9:L9)+$M$6*SUM(M9:N9)+$O$6*SUM(O9:P9)+$Q$6*SUM(Q9:R9)</f>
        <v>0</v>
      </c>
    </row>
    <row r="10" spans="1:19" s="163" customFormat="1">
      <c r="A10" s="161">
        <v>3</v>
      </c>
      <c r="B10" s="1" t="s">
        <v>277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>
        <v>0</v>
      </c>
      <c r="N10" s="162"/>
      <c r="O10" s="162"/>
      <c r="P10" s="162"/>
      <c r="Q10" s="162"/>
      <c r="R10" s="162"/>
      <c r="S10" s="308">
        <f t="shared" si="0"/>
        <v>0</v>
      </c>
    </row>
    <row r="11" spans="1:19" s="163" customFormat="1">
      <c r="A11" s="161">
        <v>4</v>
      </c>
      <c r="B11" s="1" t="s">
        <v>100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>
        <v>0</v>
      </c>
      <c r="N11" s="162"/>
      <c r="O11" s="162"/>
      <c r="P11" s="162"/>
      <c r="Q11" s="162"/>
      <c r="R11" s="162"/>
      <c r="S11" s="308">
        <f t="shared" si="0"/>
        <v>0</v>
      </c>
    </row>
    <row r="12" spans="1:19" s="163" customFormat="1">
      <c r="A12" s="161">
        <v>5</v>
      </c>
      <c r="B12" s="1" t="s">
        <v>101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>
        <v>0</v>
      </c>
      <c r="N12" s="162"/>
      <c r="O12" s="162"/>
      <c r="P12" s="162"/>
      <c r="Q12" s="162"/>
      <c r="R12" s="162"/>
      <c r="S12" s="308">
        <f t="shared" si="0"/>
        <v>0</v>
      </c>
    </row>
    <row r="13" spans="1:19" s="163" customFormat="1">
      <c r="A13" s="161">
        <v>6</v>
      </c>
      <c r="B13" s="1" t="s">
        <v>102</v>
      </c>
      <c r="C13" s="162">
        <v>0</v>
      </c>
      <c r="D13" s="162"/>
      <c r="E13" s="162">
        <v>51860647.120000012</v>
      </c>
      <c r="F13" s="162"/>
      <c r="G13" s="162"/>
      <c r="H13" s="162"/>
      <c r="I13" s="162">
        <v>61544102.189999998</v>
      </c>
      <c r="J13" s="162"/>
      <c r="K13" s="162"/>
      <c r="L13" s="162"/>
      <c r="M13" s="162">
        <v>5801794.6899999976</v>
      </c>
      <c r="N13" s="162"/>
      <c r="O13" s="162">
        <v>0</v>
      </c>
      <c r="P13" s="162"/>
      <c r="Q13" s="162"/>
      <c r="R13" s="162"/>
      <c r="S13" s="308">
        <f t="shared" si="0"/>
        <v>46945975.208999999</v>
      </c>
    </row>
    <row r="14" spans="1:19" s="163" customFormat="1">
      <c r="A14" s="161">
        <v>7</v>
      </c>
      <c r="B14" s="1" t="s">
        <v>103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>
        <v>566048426.55289304</v>
      </c>
      <c r="N14" s="162">
        <v>82682791.645300999</v>
      </c>
      <c r="O14" s="162"/>
      <c r="P14" s="162"/>
      <c r="Q14" s="162">
        <v>43625181.483000003</v>
      </c>
      <c r="R14" s="162">
        <v>100000</v>
      </c>
      <c r="S14" s="308">
        <f t="shared" si="0"/>
        <v>758044171.90569401</v>
      </c>
    </row>
    <row r="15" spans="1:19" s="163" customFormat="1">
      <c r="A15" s="161">
        <v>8</v>
      </c>
      <c r="B15" s="1" t="s">
        <v>104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>
        <v>0</v>
      </c>
      <c r="N15" s="162"/>
      <c r="O15" s="162"/>
      <c r="P15" s="162"/>
      <c r="Q15" s="162"/>
      <c r="R15" s="162"/>
      <c r="S15" s="308">
        <f t="shared" si="0"/>
        <v>0</v>
      </c>
    </row>
    <row r="16" spans="1:19" s="163" customFormat="1">
      <c r="A16" s="161">
        <v>9</v>
      </c>
      <c r="B16" s="1" t="s">
        <v>105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>
        <v>0</v>
      </c>
      <c r="N16" s="162"/>
      <c r="O16" s="162"/>
      <c r="P16" s="162"/>
      <c r="Q16" s="162"/>
      <c r="R16" s="162"/>
      <c r="S16" s="308">
        <f t="shared" si="0"/>
        <v>0</v>
      </c>
    </row>
    <row r="17" spans="1:19" s="163" customFormat="1">
      <c r="A17" s="161">
        <v>10</v>
      </c>
      <c r="B17" s="1" t="s">
        <v>106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>
        <v>83070985.707718208</v>
      </c>
      <c r="N17" s="162">
        <v>35768.39500000477</v>
      </c>
      <c r="O17" s="162">
        <v>12887283.721594801</v>
      </c>
      <c r="P17" s="162"/>
      <c r="Q17" s="162">
        <v>0</v>
      </c>
      <c r="R17" s="162"/>
      <c r="S17" s="308">
        <f t="shared" si="0"/>
        <v>102437679.68511042</v>
      </c>
    </row>
    <row r="18" spans="1:19" s="163" customFormat="1">
      <c r="A18" s="161">
        <v>11</v>
      </c>
      <c r="B18" s="1" t="s">
        <v>107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>
        <v>0</v>
      </c>
      <c r="N18" s="162"/>
      <c r="O18" s="162"/>
      <c r="P18" s="162"/>
      <c r="Q18" s="162"/>
      <c r="R18" s="162"/>
      <c r="S18" s="308">
        <f t="shared" si="0"/>
        <v>0</v>
      </c>
    </row>
    <row r="19" spans="1:19" s="163" customFormat="1">
      <c r="A19" s="161">
        <v>12</v>
      </c>
      <c r="B19" s="1" t="s">
        <v>108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>
        <v>0</v>
      </c>
      <c r="N19" s="162"/>
      <c r="O19" s="162"/>
      <c r="P19" s="162"/>
      <c r="Q19" s="162"/>
      <c r="R19" s="162"/>
      <c r="S19" s="308">
        <f t="shared" si="0"/>
        <v>0</v>
      </c>
    </row>
    <row r="20" spans="1:19" s="163" customFormat="1">
      <c r="A20" s="161">
        <v>13</v>
      </c>
      <c r="B20" s="1" t="s">
        <v>254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>
        <v>0</v>
      </c>
      <c r="N20" s="162"/>
      <c r="O20" s="162"/>
      <c r="P20" s="162"/>
      <c r="Q20" s="162"/>
      <c r="R20" s="162"/>
      <c r="S20" s="308">
        <f t="shared" si="0"/>
        <v>0</v>
      </c>
    </row>
    <row r="21" spans="1:19" s="163" customFormat="1">
      <c r="A21" s="161">
        <v>14</v>
      </c>
      <c r="B21" s="1" t="s">
        <v>110</v>
      </c>
      <c r="C21" s="162">
        <v>18222993</v>
      </c>
      <c r="D21" s="162"/>
      <c r="E21" s="162">
        <v>0</v>
      </c>
      <c r="F21" s="162"/>
      <c r="G21" s="162"/>
      <c r="H21" s="162">
        <v>0</v>
      </c>
      <c r="I21" s="162">
        <v>0</v>
      </c>
      <c r="J21" s="162"/>
      <c r="K21" s="162"/>
      <c r="L21" s="162"/>
      <c r="M21" s="162">
        <v>68580047.374994993</v>
      </c>
      <c r="N21" s="162">
        <v>1199245.1199999945</v>
      </c>
      <c r="O21" s="162">
        <v>0</v>
      </c>
      <c r="P21" s="162"/>
      <c r="Q21" s="162">
        <v>32196973</v>
      </c>
      <c r="R21" s="162"/>
      <c r="S21" s="308">
        <f t="shared" si="0"/>
        <v>150271724.994995</v>
      </c>
    </row>
    <row r="22" spans="1:19" ht="13.5" thickBot="1">
      <c r="A22" s="164"/>
      <c r="B22" s="165" t="s">
        <v>111</v>
      </c>
      <c r="C22" s="166">
        <f>SUM(C8:C21)</f>
        <v>38809281</v>
      </c>
      <c r="D22" s="166">
        <f t="shared" ref="D22:J22" si="1">SUM(D8:D21)</f>
        <v>0</v>
      </c>
      <c r="E22" s="166">
        <f t="shared" si="1"/>
        <v>51860647.120000012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61544102.189999998</v>
      </c>
      <c r="J22" s="166">
        <f t="shared" si="1"/>
        <v>0</v>
      </c>
      <c r="K22" s="166">
        <f t="shared" ref="K22:S22" si="2">SUM(K8:K21)</f>
        <v>0</v>
      </c>
      <c r="L22" s="166">
        <f t="shared" si="2"/>
        <v>0</v>
      </c>
      <c r="M22" s="166">
        <f t="shared" si="2"/>
        <v>862197338.32560623</v>
      </c>
      <c r="N22" s="166">
        <f t="shared" si="2"/>
        <v>83917805.160301</v>
      </c>
      <c r="O22" s="166">
        <f t="shared" si="2"/>
        <v>12887283.721594801</v>
      </c>
      <c r="P22" s="166">
        <f t="shared" si="2"/>
        <v>0</v>
      </c>
      <c r="Q22" s="166">
        <f t="shared" si="2"/>
        <v>75822154.48300001</v>
      </c>
      <c r="R22" s="166">
        <f t="shared" si="2"/>
        <v>100000</v>
      </c>
      <c r="S22" s="309">
        <f t="shared" si="2"/>
        <v>1196395635.7947993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M7" activePane="bottomRight" state="frozen"/>
      <selection activeCell="B2" sqref="B2"/>
      <selection pane="topRight" activeCell="B2" sqref="B2"/>
      <selection pane="bottomLeft" activeCell="B2" sqref="B2"/>
      <selection pane="bottomRight" activeCell="V24" sqref="V24"/>
    </sheetView>
  </sheetViews>
  <sheetFormatPr defaultColWidth="9.08984375" defaultRowHeight="12.5"/>
  <cols>
    <col min="1" max="1" width="10.54296875" style="4" bestFit="1" customWidth="1"/>
    <col min="2" max="2" width="63.6328125" style="4" bestFit="1" customWidth="1"/>
    <col min="3" max="3" width="19" style="4" customWidth="1"/>
    <col min="4" max="4" width="19.54296875" style="4" customWidth="1"/>
    <col min="5" max="5" width="31.08984375" style="4" customWidth="1"/>
    <col min="6" max="6" width="29.08984375" style="4" customWidth="1"/>
    <col min="7" max="7" width="28.54296875" style="4" customWidth="1"/>
    <col min="8" max="8" width="26.453125" style="4" customWidth="1"/>
    <col min="9" max="9" width="23.6328125" style="4" customWidth="1"/>
    <col min="10" max="10" width="21.54296875" style="4" customWidth="1"/>
    <col min="11" max="11" width="15.6328125" style="4" customWidth="1"/>
    <col min="12" max="12" width="13.36328125" style="4" customWidth="1"/>
    <col min="13" max="13" width="20.90625" style="4" customWidth="1"/>
    <col min="14" max="14" width="19.36328125" style="4" customWidth="1"/>
    <col min="15" max="15" width="18.453125" style="4" customWidth="1"/>
    <col min="16" max="16" width="19" style="4" customWidth="1"/>
    <col min="17" max="17" width="20.36328125" style="4" customWidth="1"/>
    <col min="18" max="18" width="18" style="4" customWidth="1"/>
    <col min="19" max="19" width="26.08984375" style="4" customWidth="1"/>
    <col min="20" max="22" width="15.6328125" style="4" customWidth="1"/>
    <col min="23" max="16384" width="9.08984375" style="46"/>
  </cols>
  <sheetData>
    <row r="1" spans="1:22">
      <c r="A1" s="2" t="s">
        <v>32</v>
      </c>
      <c r="B1" s="4" t="str">
        <f>'Info '!C2</f>
        <v>JSC CARTU BANK</v>
      </c>
    </row>
    <row r="2" spans="1:22">
      <c r="A2" s="2" t="s">
        <v>33</v>
      </c>
      <c r="B2" s="475">
        <f>'1. key ratios '!B2</f>
        <v>43465</v>
      </c>
    </row>
    <row r="4" spans="1:22" ht="13.5" thickBot="1">
      <c r="A4" s="4" t="s">
        <v>374</v>
      </c>
      <c r="B4" s="167" t="s">
        <v>97</v>
      </c>
      <c r="V4" s="48" t="s">
        <v>75</v>
      </c>
    </row>
    <row r="5" spans="1:22" ht="12.75" customHeight="1">
      <c r="A5" s="168"/>
      <c r="B5" s="169"/>
      <c r="C5" s="558" t="s">
        <v>285</v>
      </c>
      <c r="D5" s="559"/>
      <c r="E5" s="559"/>
      <c r="F5" s="559"/>
      <c r="G5" s="559"/>
      <c r="H5" s="559"/>
      <c r="I5" s="559"/>
      <c r="J5" s="559"/>
      <c r="K5" s="559"/>
      <c r="L5" s="560"/>
      <c r="M5" s="561" t="s">
        <v>286</v>
      </c>
      <c r="N5" s="562"/>
      <c r="O5" s="562"/>
      <c r="P5" s="562"/>
      <c r="Q5" s="562"/>
      <c r="R5" s="562"/>
      <c r="S5" s="563"/>
      <c r="T5" s="566" t="s">
        <v>372</v>
      </c>
      <c r="U5" s="566" t="s">
        <v>373</v>
      </c>
      <c r="V5" s="564" t="s">
        <v>123</v>
      </c>
    </row>
    <row r="6" spans="1:22" s="102" customFormat="1" ht="100">
      <c r="A6" s="99"/>
      <c r="B6" s="170"/>
      <c r="C6" s="171" t="s">
        <v>112</v>
      </c>
      <c r="D6" s="260" t="s">
        <v>113</v>
      </c>
      <c r="E6" s="198" t="s">
        <v>288</v>
      </c>
      <c r="F6" s="198" t="s">
        <v>289</v>
      </c>
      <c r="G6" s="260" t="s">
        <v>292</v>
      </c>
      <c r="H6" s="260" t="s">
        <v>287</v>
      </c>
      <c r="I6" s="260" t="s">
        <v>114</v>
      </c>
      <c r="J6" s="260" t="s">
        <v>115</v>
      </c>
      <c r="K6" s="172" t="s">
        <v>116</v>
      </c>
      <c r="L6" s="173" t="s">
        <v>117</v>
      </c>
      <c r="M6" s="171" t="s">
        <v>290</v>
      </c>
      <c r="N6" s="172" t="s">
        <v>118</v>
      </c>
      <c r="O6" s="172" t="s">
        <v>119</v>
      </c>
      <c r="P6" s="172" t="s">
        <v>120</v>
      </c>
      <c r="Q6" s="172" t="s">
        <v>121</v>
      </c>
      <c r="R6" s="172" t="s">
        <v>122</v>
      </c>
      <c r="S6" s="286" t="s">
        <v>291</v>
      </c>
      <c r="T6" s="567"/>
      <c r="U6" s="567"/>
      <c r="V6" s="565"/>
    </row>
    <row r="7" spans="1:22" s="163" customFormat="1">
      <c r="A7" s="174">
        <v>1</v>
      </c>
      <c r="B7" s="1" t="s">
        <v>98</v>
      </c>
      <c r="C7" s="175"/>
      <c r="D7" s="162"/>
      <c r="E7" s="162"/>
      <c r="F7" s="162"/>
      <c r="G7" s="162"/>
      <c r="H7" s="162"/>
      <c r="I7" s="162"/>
      <c r="J7" s="162"/>
      <c r="K7" s="162"/>
      <c r="L7" s="176"/>
      <c r="M7" s="175"/>
      <c r="N7" s="162"/>
      <c r="O7" s="162"/>
      <c r="P7" s="162"/>
      <c r="Q7" s="162"/>
      <c r="R7" s="162"/>
      <c r="S7" s="176"/>
      <c r="T7" s="295"/>
      <c r="U7" s="295"/>
      <c r="V7" s="177">
        <f>SUM(C7:S7)</f>
        <v>0</v>
      </c>
    </row>
    <row r="8" spans="1:22" s="163" customFormat="1">
      <c r="A8" s="174">
        <v>2</v>
      </c>
      <c r="B8" s="1" t="s">
        <v>99</v>
      </c>
      <c r="C8" s="175"/>
      <c r="D8" s="162"/>
      <c r="E8" s="162"/>
      <c r="F8" s="162"/>
      <c r="G8" s="162"/>
      <c r="H8" s="162"/>
      <c r="I8" s="162"/>
      <c r="J8" s="162"/>
      <c r="K8" s="162"/>
      <c r="L8" s="176"/>
      <c r="M8" s="175"/>
      <c r="N8" s="162"/>
      <c r="O8" s="162"/>
      <c r="P8" s="162"/>
      <c r="Q8" s="162"/>
      <c r="R8" s="162"/>
      <c r="S8" s="176"/>
      <c r="T8" s="295"/>
      <c r="U8" s="295"/>
      <c r="V8" s="177">
        <f t="shared" ref="V8:V20" si="0">SUM(C8:S8)</f>
        <v>0</v>
      </c>
    </row>
    <row r="9" spans="1:22" s="163" customFormat="1">
      <c r="A9" s="174">
        <v>3</v>
      </c>
      <c r="B9" s="1" t="s">
        <v>278</v>
      </c>
      <c r="C9" s="175"/>
      <c r="D9" s="162"/>
      <c r="E9" s="162"/>
      <c r="F9" s="162"/>
      <c r="G9" s="162"/>
      <c r="H9" s="162"/>
      <c r="I9" s="162"/>
      <c r="J9" s="162"/>
      <c r="K9" s="162"/>
      <c r="L9" s="176"/>
      <c r="M9" s="175"/>
      <c r="N9" s="162"/>
      <c r="O9" s="162"/>
      <c r="P9" s="162"/>
      <c r="Q9" s="162"/>
      <c r="R9" s="162"/>
      <c r="S9" s="176"/>
      <c r="T9" s="295"/>
      <c r="U9" s="295"/>
      <c r="V9" s="177">
        <f t="shared" si="0"/>
        <v>0</v>
      </c>
    </row>
    <row r="10" spans="1:22" s="163" customFormat="1">
      <c r="A10" s="174">
        <v>4</v>
      </c>
      <c r="B10" s="1" t="s">
        <v>100</v>
      </c>
      <c r="C10" s="175"/>
      <c r="D10" s="162"/>
      <c r="E10" s="162"/>
      <c r="F10" s="162"/>
      <c r="G10" s="162"/>
      <c r="H10" s="162"/>
      <c r="I10" s="162"/>
      <c r="J10" s="162"/>
      <c r="K10" s="162"/>
      <c r="L10" s="176"/>
      <c r="M10" s="175"/>
      <c r="N10" s="162"/>
      <c r="O10" s="162"/>
      <c r="P10" s="162"/>
      <c r="Q10" s="162"/>
      <c r="R10" s="162"/>
      <c r="S10" s="176"/>
      <c r="T10" s="295"/>
      <c r="U10" s="295"/>
      <c r="V10" s="177">
        <f t="shared" si="0"/>
        <v>0</v>
      </c>
    </row>
    <row r="11" spans="1:22" s="163" customFormat="1">
      <c r="A11" s="174">
        <v>5</v>
      </c>
      <c r="B11" s="1" t="s">
        <v>101</v>
      </c>
      <c r="C11" s="175"/>
      <c r="D11" s="162"/>
      <c r="E11" s="162"/>
      <c r="F11" s="162"/>
      <c r="G11" s="162"/>
      <c r="H11" s="162"/>
      <c r="I11" s="162"/>
      <c r="J11" s="162"/>
      <c r="K11" s="162"/>
      <c r="L11" s="176"/>
      <c r="M11" s="175"/>
      <c r="N11" s="162"/>
      <c r="O11" s="162"/>
      <c r="P11" s="162"/>
      <c r="Q11" s="162"/>
      <c r="R11" s="162"/>
      <c r="S11" s="176"/>
      <c r="T11" s="295"/>
      <c r="U11" s="295"/>
      <c r="V11" s="177">
        <f t="shared" si="0"/>
        <v>0</v>
      </c>
    </row>
    <row r="12" spans="1:22" s="163" customFormat="1">
      <c r="A12" s="174">
        <v>6</v>
      </c>
      <c r="B12" s="1" t="s">
        <v>102</v>
      </c>
      <c r="C12" s="175"/>
      <c r="D12" s="162"/>
      <c r="E12" s="162"/>
      <c r="F12" s="162"/>
      <c r="G12" s="162"/>
      <c r="H12" s="162"/>
      <c r="I12" s="162"/>
      <c r="J12" s="162"/>
      <c r="K12" s="162"/>
      <c r="L12" s="176"/>
      <c r="M12" s="175"/>
      <c r="N12" s="162"/>
      <c r="O12" s="162"/>
      <c r="P12" s="162"/>
      <c r="Q12" s="162"/>
      <c r="R12" s="162"/>
      <c r="S12" s="176"/>
      <c r="T12" s="295"/>
      <c r="U12" s="295"/>
      <c r="V12" s="177">
        <f t="shared" si="0"/>
        <v>0</v>
      </c>
    </row>
    <row r="13" spans="1:22" s="163" customFormat="1">
      <c r="A13" s="174">
        <v>7</v>
      </c>
      <c r="B13" s="1" t="s">
        <v>103</v>
      </c>
      <c r="C13" s="175"/>
      <c r="D13" s="162">
        <v>10711764.118533369</v>
      </c>
      <c r="E13" s="162"/>
      <c r="F13" s="162"/>
      <c r="G13" s="162"/>
      <c r="H13" s="162"/>
      <c r="I13" s="162"/>
      <c r="J13" s="162"/>
      <c r="K13" s="162"/>
      <c r="L13" s="176"/>
      <c r="M13" s="175"/>
      <c r="N13" s="162"/>
      <c r="O13" s="162"/>
      <c r="P13" s="162"/>
      <c r="Q13" s="162"/>
      <c r="R13" s="162"/>
      <c r="S13" s="176"/>
      <c r="T13" s="295">
        <v>3515787.8549127374</v>
      </c>
      <c r="U13" s="295">
        <v>7195976.2636206308</v>
      </c>
      <c r="V13" s="177">
        <f t="shared" si="0"/>
        <v>10711764.118533369</v>
      </c>
    </row>
    <row r="14" spans="1:22" s="163" customFormat="1">
      <c r="A14" s="174">
        <v>8</v>
      </c>
      <c r="B14" s="1" t="s">
        <v>104</v>
      </c>
      <c r="C14" s="175"/>
      <c r="D14" s="162"/>
      <c r="E14" s="162"/>
      <c r="F14" s="162"/>
      <c r="G14" s="162"/>
      <c r="H14" s="162"/>
      <c r="I14" s="162"/>
      <c r="J14" s="162"/>
      <c r="K14" s="162"/>
      <c r="L14" s="176"/>
      <c r="M14" s="175"/>
      <c r="N14" s="162"/>
      <c r="O14" s="162"/>
      <c r="P14" s="162"/>
      <c r="Q14" s="162"/>
      <c r="R14" s="162"/>
      <c r="S14" s="176"/>
      <c r="T14" s="295"/>
      <c r="U14" s="295"/>
      <c r="V14" s="177">
        <f t="shared" si="0"/>
        <v>0</v>
      </c>
    </row>
    <row r="15" spans="1:22" s="163" customFormat="1">
      <c r="A15" s="174">
        <v>9</v>
      </c>
      <c r="B15" s="1" t="s">
        <v>105</v>
      </c>
      <c r="C15" s="175"/>
      <c r="D15" s="162"/>
      <c r="E15" s="162"/>
      <c r="F15" s="162"/>
      <c r="G15" s="162"/>
      <c r="H15" s="162"/>
      <c r="I15" s="162"/>
      <c r="J15" s="162"/>
      <c r="K15" s="162"/>
      <c r="L15" s="176"/>
      <c r="M15" s="175"/>
      <c r="N15" s="162"/>
      <c r="O15" s="162"/>
      <c r="P15" s="162"/>
      <c r="Q15" s="162"/>
      <c r="R15" s="162"/>
      <c r="S15" s="176"/>
      <c r="T15" s="295"/>
      <c r="U15" s="295"/>
      <c r="V15" s="177">
        <f t="shared" si="0"/>
        <v>0</v>
      </c>
    </row>
    <row r="16" spans="1:22" s="163" customFormat="1">
      <c r="A16" s="174">
        <v>10</v>
      </c>
      <c r="B16" s="1" t="s">
        <v>106</v>
      </c>
      <c r="C16" s="175"/>
      <c r="D16" s="162">
        <v>0</v>
      </c>
      <c r="E16" s="162"/>
      <c r="F16" s="162"/>
      <c r="G16" s="162"/>
      <c r="H16" s="162"/>
      <c r="I16" s="162"/>
      <c r="J16" s="162"/>
      <c r="K16" s="162"/>
      <c r="L16" s="176"/>
      <c r="M16" s="175"/>
      <c r="N16" s="162"/>
      <c r="O16" s="162"/>
      <c r="P16" s="162"/>
      <c r="Q16" s="162"/>
      <c r="R16" s="162"/>
      <c r="S16" s="176"/>
      <c r="T16" s="295">
        <v>0</v>
      </c>
      <c r="U16" s="295"/>
      <c r="V16" s="177">
        <f t="shared" si="0"/>
        <v>0</v>
      </c>
    </row>
    <row r="17" spans="1:22" s="163" customFormat="1">
      <c r="A17" s="174">
        <v>11</v>
      </c>
      <c r="B17" s="1" t="s">
        <v>107</v>
      </c>
      <c r="C17" s="175"/>
      <c r="D17" s="162"/>
      <c r="E17" s="162"/>
      <c r="F17" s="162"/>
      <c r="G17" s="162"/>
      <c r="H17" s="162"/>
      <c r="I17" s="162"/>
      <c r="J17" s="162"/>
      <c r="K17" s="162"/>
      <c r="L17" s="176"/>
      <c r="M17" s="175"/>
      <c r="N17" s="162"/>
      <c r="O17" s="162"/>
      <c r="P17" s="162"/>
      <c r="Q17" s="162"/>
      <c r="R17" s="162"/>
      <c r="S17" s="176"/>
      <c r="T17" s="295"/>
      <c r="U17" s="295"/>
      <c r="V17" s="177">
        <f t="shared" si="0"/>
        <v>0</v>
      </c>
    </row>
    <row r="18" spans="1:22" s="163" customFormat="1">
      <c r="A18" s="174">
        <v>12</v>
      </c>
      <c r="B18" s="1" t="s">
        <v>108</v>
      </c>
      <c r="C18" s="175"/>
      <c r="D18" s="162"/>
      <c r="E18" s="162"/>
      <c r="F18" s="162"/>
      <c r="G18" s="162"/>
      <c r="H18" s="162"/>
      <c r="I18" s="162"/>
      <c r="J18" s="162"/>
      <c r="K18" s="162"/>
      <c r="L18" s="176"/>
      <c r="M18" s="175"/>
      <c r="N18" s="162"/>
      <c r="O18" s="162"/>
      <c r="P18" s="162"/>
      <c r="Q18" s="162"/>
      <c r="R18" s="162"/>
      <c r="S18" s="176"/>
      <c r="T18" s="295"/>
      <c r="U18" s="295"/>
      <c r="V18" s="177">
        <f t="shared" si="0"/>
        <v>0</v>
      </c>
    </row>
    <row r="19" spans="1:22" s="163" customFormat="1">
      <c r="A19" s="174">
        <v>13</v>
      </c>
      <c r="B19" s="1" t="s">
        <v>109</v>
      </c>
      <c r="C19" s="175"/>
      <c r="D19" s="162"/>
      <c r="E19" s="162"/>
      <c r="F19" s="162"/>
      <c r="G19" s="162"/>
      <c r="H19" s="162"/>
      <c r="I19" s="162"/>
      <c r="J19" s="162"/>
      <c r="K19" s="162"/>
      <c r="L19" s="176"/>
      <c r="M19" s="175"/>
      <c r="N19" s="162"/>
      <c r="O19" s="162"/>
      <c r="P19" s="162"/>
      <c r="Q19" s="162"/>
      <c r="R19" s="162"/>
      <c r="S19" s="176"/>
      <c r="T19" s="295"/>
      <c r="U19" s="295"/>
      <c r="V19" s="177">
        <f t="shared" si="0"/>
        <v>0</v>
      </c>
    </row>
    <row r="20" spans="1:22" s="163" customFormat="1">
      <c r="A20" s="174">
        <v>14</v>
      </c>
      <c r="B20" s="1" t="s">
        <v>110</v>
      </c>
      <c r="C20" s="175"/>
      <c r="D20" s="162">
        <v>1540620.6717654397</v>
      </c>
      <c r="E20" s="162"/>
      <c r="F20" s="162"/>
      <c r="G20" s="162"/>
      <c r="H20" s="162"/>
      <c r="I20" s="162"/>
      <c r="J20" s="162"/>
      <c r="K20" s="162"/>
      <c r="L20" s="176"/>
      <c r="M20" s="175"/>
      <c r="N20" s="162"/>
      <c r="O20" s="162"/>
      <c r="P20" s="162"/>
      <c r="Q20" s="162"/>
      <c r="R20" s="162"/>
      <c r="S20" s="176"/>
      <c r="T20" s="295">
        <v>1540620.6717654397</v>
      </c>
      <c r="U20" s="295"/>
      <c r="V20" s="177">
        <f t="shared" si="0"/>
        <v>1540620.6717654397</v>
      </c>
    </row>
    <row r="21" spans="1:22" ht="13.5" thickBot="1">
      <c r="A21" s="164"/>
      <c r="B21" s="178" t="s">
        <v>111</v>
      </c>
      <c r="C21" s="179">
        <f>SUM(C7:C20)</f>
        <v>0</v>
      </c>
      <c r="D21" s="166">
        <f t="shared" ref="D21:V21" si="1">SUM(D7:D20)</f>
        <v>12252384.790298808</v>
      </c>
      <c r="E21" s="166">
        <f t="shared" si="1"/>
        <v>0</v>
      </c>
      <c r="F21" s="166">
        <f t="shared" si="1"/>
        <v>0</v>
      </c>
      <c r="G21" s="166">
        <f t="shared" si="1"/>
        <v>0</v>
      </c>
      <c r="H21" s="166">
        <f t="shared" si="1"/>
        <v>0</v>
      </c>
      <c r="I21" s="166">
        <f t="shared" si="1"/>
        <v>0</v>
      </c>
      <c r="J21" s="166">
        <f t="shared" si="1"/>
        <v>0</v>
      </c>
      <c r="K21" s="166">
        <f t="shared" si="1"/>
        <v>0</v>
      </c>
      <c r="L21" s="180">
        <f t="shared" si="1"/>
        <v>0</v>
      </c>
      <c r="M21" s="179">
        <f t="shared" si="1"/>
        <v>0</v>
      </c>
      <c r="N21" s="166">
        <f t="shared" si="1"/>
        <v>0</v>
      </c>
      <c r="O21" s="166">
        <f t="shared" si="1"/>
        <v>0</v>
      </c>
      <c r="P21" s="166">
        <f t="shared" si="1"/>
        <v>0</v>
      </c>
      <c r="Q21" s="166">
        <f t="shared" si="1"/>
        <v>0</v>
      </c>
      <c r="R21" s="166">
        <f t="shared" si="1"/>
        <v>0</v>
      </c>
      <c r="S21" s="180">
        <f>SUM(S7:S20)</f>
        <v>0</v>
      </c>
      <c r="T21" s="180">
        <f>SUM(T7:T20)</f>
        <v>5056408.5266781766</v>
      </c>
      <c r="U21" s="180">
        <f t="shared" ref="U21" si="2">SUM(U7:U20)</f>
        <v>7195976.2636206308</v>
      </c>
      <c r="V21" s="181">
        <f t="shared" si="1"/>
        <v>12252384.790298808</v>
      </c>
    </row>
    <row r="24" spans="1:22">
      <c r="A24" s="7"/>
      <c r="B24" s="7"/>
      <c r="C24" s="74"/>
      <c r="D24" s="74"/>
      <c r="E24" s="74"/>
    </row>
    <row r="25" spans="1:22">
      <c r="A25" s="182"/>
      <c r="B25" s="182"/>
      <c r="C25" s="7"/>
      <c r="D25" s="74"/>
      <c r="E25" s="74"/>
    </row>
    <row r="26" spans="1:22">
      <c r="A26" s="182"/>
      <c r="B26" s="75"/>
      <c r="C26" s="7"/>
      <c r="D26" s="74"/>
      <c r="E26" s="74"/>
    </row>
    <row r="27" spans="1:22">
      <c r="A27" s="182"/>
      <c r="B27" s="182"/>
      <c r="C27" s="7"/>
      <c r="D27" s="74"/>
      <c r="E27" s="74"/>
    </row>
    <row r="28" spans="1:22">
      <c r="A28" s="182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C22" sqref="C22:G22"/>
    </sheetView>
  </sheetViews>
  <sheetFormatPr defaultColWidth="9.08984375" defaultRowHeight="13"/>
  <cols>
    <col min="1" max="1" width="10.54296875" style="4" bestFit="1" customWidth="1"/>
    <col min="2" max="2" width="101.90625" style="4" customWidth="1"/>
    <col min="3" max="4" width="15.453125" style="296" customWidth="1"/>
    <col min="5" max="5" width="17.6328125" style="296" customWidth="1"/>
    <col min="6" max="6" width="15.90625" style="296" customWidth="1"/>
    <col min="7" max="7" width="17.453125" style="296" customWidth="1"/>
    <col min="8" max="8" width="15.36328125" style="296" customWidth="1"/>
    <col min="9" max="16384" width="9.08984375" style="46"/>
  </cols>
  <sheetData>
    <row r="1" spans="1:9">
      <c r="A1" s="2" t="s">
        <v>32</v>
      </c>
      <c r="B1" s="4" t="str">
        <f>'Info '!C2</f>
        <v>JSC CARTU BANK</v>
      </c>
    </row>
    <row r="2" spans="1:9">
      <c r="A2" s="2" t="s">
        <v>33</v>
      </c>
      <c r="B2" s="475">
        <f>'1. key ratios '!B2</f>
        <v>43465</v>
      </c>
    </row>
    <row r="4" spans="1:9" ht="13.5" thickBot="1">
      <c r="A4" s="2" t="s">
        <v>260</v>
      </c>
      <c r="B4" s="167" t="s">
        <v>384</v>
      </c>
    </row>
    <row r="5" spans="1:9">
      <c r="A5" s="168"/>
      <c r="B5" s="183"/>
      <c r="C5" s="297" t="s">
        <v>0</v>
      </c>
      <c r="D5" s="297" t="s">
        <v>1</v>
      </c>
      <c r="E5" s="297" t="s">
        <v>2</v>
      </c>
      <c r="F5" s="297" t="s">
        <v>3</v>
      </c>
      <c r="G5" s="298" t="s">
        <v>4</v>
      </c>
      <c r="H5" s="299" t="s">
        <v>7</v>
      </c>
      <c r="I5" s="184"/>
    </row>
    <row r="6" spans="1:9" s="184" customFormat="1" ht="12.75" customHeight="1">
      <c r="A6" s="185"/>
      <c r="B6" s="570" t="s">
        <v>259</v>
      </c>
      <c r="C6" s="572" t="s">
        <v>376</v>
      </c>
      <c r="D6" s="574" t="s">
        <v>375</v>
      </c>
      <c r="E6" s="575"/>
      <c r="F6" s="572" t="s">
        <v>380</v>
      </c>
      <c r="G6" s="572" t="s">
        <v>381</v>
      </c>
      <c r="H6" s="568" t="s">
        <v>379</v>
      </c>
    </row>
    <row r="7" spans="1:9" ht="39">
      <c r="A7" s="187"/>
      <c r="B7" s="571"/>
      <c r="C7" s="573"/>
      <c r="D7" s="300" t="s">
        <v>378</v>
      </c>
      <c r="E7" s="300" t="s">
        <v>377</v>
      </c>
      <c r="F7" s="573"/>
      <c r="G7" s="573"/>
      <c r="H7" s="569"/>
      <c r="I7" s="184"/>
    </row>
    <row r="8" spans="1:9">
      <c r="A8" s="185">
        <v>1</v>
      </c>
      <c r="B8" s="1" t="s">
        <v>98</v>
      </c>
      <c r="C8" s="301">
        <v>159282372</v>
      </c>
      <c r="D8" s="302"/>
      <c r="E8" s="301"/>
      <c r="F8" s="301">
        <v>138696084</v>
      </c>
      <c r="G8" s="303">
        <v>138696084</v>
      </c>
      <c r="H8" s="305">
        <f>IFERROR(G8/(C8+E8),0)</f>
        <v>0.87075601812358749</v>
      </c>
    </row>
    <row r="9" spans="1:9" ht="15" customHeight="1">
      <c r="A9" s="185">
        <v>2</v>
      </c>
      <c r="B9" s="1" t="s">
        <v>99</v>
      </c>
      <c r="C9" s="301">
        <v>0</v>
      </c>
      <c r="D9" s="302"/>
      <c r="E9" s="301"/>
      <c r="F9" s="301">
        <v>0</v>
      </c>
      <c r="G9" s="303">
        <v>0</v>
      </c>
      <c r="H9" s="305">
        <f t="shared" ref="H9:H21" si="0">IFERROR(G9/(C9+E9),0)</f>
        <v>0</v>
      </c>
    </row>
    <row r="10" spans="1:9">
      <c r="A10" s="185">
        <v>3</v>
      </c>
      <c r="B10" s="1" t="s">
        <v>278</v>
      </c>
      <c r="C10" s="301">
        <v>0</v>
      </c>
      <c r="D10" s="302"/>
      <c r="E10" s="301"/>
      <c r="F10" s="301">
        <v>0</v>
      </c>
      <c r="G10" s="303">
        <v>0</v>
      </c>
      <c r="H10" s="305">
        <f t="shared" si="0"/>
        <v>0</v>
      </c>
    </row>
    <row r="11" spans="1:9">
      <c r="A11" s="185">
        <v>4</v>
      </c>
      <c r="B11" s="1" t="s">
        <v>100</v>
      </c>
      <c r="C11" s="301">
        <v>0</v>
      </c>
      <c r="D11" s="302"/>
      <c r="E11" s="301"/>
      <c r="F11" s="301">
        <v>0</v>
      </c>
      <c r="G11" s="303">
        <v>0</v>
      </c>
      <c r="H11" s="305">
        <f t="shared" si="0"/>
        <v>0</v>
      </c>
    </row>
    <row r="12" spans="1:9">
      <c r="A12" s="185">
        <v>5</v>
      </c>
      <c r="B12" s="1" t="s">
        <v>101</v>
      </c>
      <c r="C12" s="301">
        <v>0</v>
      </c>
      <c r="D12" s="302"/>
      <c r="E12" s="301"/>
      <c r="F12" s="301">
        <v>0</v>
      </c>
      <c r="G12" s="303">
        <v>0</v>
      </c>
      <c r="H12" s="305">
        <f t="shared" si="0"/>
        <v>0</v>
      </c>
    </row>
    <row r="13" spans="1:9">
      <c r="A13" s="185">
        <v>6</v>
      </c>
      <c r="B13" s="1" t="s">
        <v>102</v>
      </c>
      <c r="C13" s="301">
        <v>119206544</v>
      </c>
      <c r="D13" s="302"/>
      <c r="E13" s="301"/>
      <c r="F13" s="301">
        <v>46945975.208999999</v>
      </c>
      <c r="G13" s="303">
        <v>46945975.208999999</v>
      </c>
      <c r="H13" s="305">
        <f t="shared" si="0"/>
        <v>0.39382045342242283</v>
      </c>
    </row>
    <row r="14" spans="1:9">
      <c r="A14" s="185">
        <v>7</v>
      </c>
      <c r="B14" s="1" t="s">
        <v>103</v>
      </c>
      <c r="C14" s="301">
        <v>609673608.03589308</v>
      </c>
      <c r="D14" s="302">
        <v>105961865.49530095</v>
      </c>
      <c r="E14" s="301">
        <v>82782791.645300999</v>
      </c>
      <c r="F14" s="301">
        <v>758044171.90569401</v>
      </c>
      <c r="G14" s="303">
        <v>747332407.78716063</v>
      </c>
      <c r="H14" s="305">
        <f t="shared" si="0"/>
        <v>1.0792483225387641</v>
      </c>
    </row>
    <row r="15" spans="1:9">
      <c r="A15" s="185">
        <v>8</v>
      </c>
      <c r="B15" s="1" t="s">
        <v>104</v>
      </c>
      <c r="C15" s="301">
        <v>0</v>
      </c>
      <c r="D15" s="302"/>
      <c r="E15" s="301">
        <v>0</v>
      </c>
      <c r="F15" s="301">
        <v>0</v>
      </c>
      <c r="G15" s="303">
        <v>0</v>
      </c>
      <c r="H15" s="305">
        <f t="shared" si="0"/>
        <v>0</v>
      </c>
    </row>
    <row r="16" spans="1:9">
      <c r="A16" s="185">
        <v>9</v>
      </c>
      <c r="B16" s="1" t="s">
        <v>105</v>
      </c>
      <c r="C16" s="301">
        <v>0</v>
      </c>
      <c r="D16" s="302"/>
      <c r="E16" s="301">
        <v>0</v>
      </c>
      <c r="F16" s="301">
        <v>0</v>
      </c>
      <c r="G16" s="303">
        <v>0</v>
      </c>
      <c r="H16" s="305">
        <f t="shared" si="0"/>
        <v>0</v>
      </c>
    </row>
    <row r="17" spans="1:8">
      <c r="A17" s="185">
        <v>10</v>
      </c>
      <c r="B17" s="1" t="s">
        <v>106</v>
      </c>
      <c r="C17" s="301">
        <v>95958269.429313004</v>
      </c>
      <c r="D17" s="302">
        <v>62981.390000009538</v>
      </c>
      <c r="E17" s="301">
        <v>35768.39500000477</v>
      </c>
      <c r="F17" s="301">
        <v>102437679.68511042</v>
      </c>
      <c r="G17" s="303">
        <v>102437679.68511042</v>
      </c>
      <c r="H17" s="305">
        <f t="shared" si="0"/>
        <v>1.0671254382755571</v>
      </c>
    </row>
    <row r="18" spans="1:8">
      <c r="A18" s="185">
        <v>11</v>
      </c>
      <c r="B18" s="1" t="s">
        <v>107</v>
      </c>
      <c r="C18" s="301">
        <v>0</v>
      </c>
      <c r="D18" s="302"/>
      <c r="E18" s="301">
        <v>0</v>
      </c>
      <c r="F18" s="301">
        <v>0</v>
      </c>
      <c r="G18" s="303">
        <v>0</v>
      </c>
      <c r="H18" s="305">
        <f t="shared" si="0"/>
        <v>0</v>
      </c>
    </row>
    <row r="19" spans="1:8">
      <c r="A19" s="185">
        <v>12</v>
      </c>
      <c r="B19" s="1" t="s">
        <v>108</v>
      </c>
      <c r="C19" s="301">
        <v>0</v>
      </c>
      <c r="D19" s="302"/>
      <c r="E19" s="301">
        <v>0</v>
      </c>
      <c r="F19" s="301">
        <v>0</v>
      </c>
      <c r="G19" s="303">
        <v>0</v>
      </c>
      <c r="H19" s="305">
        <f t="shared" si="0"/>
        <v>0</v>
      </c>
    </row>
    <row r="20" spans="1:8">
      <c r="A20" s="185">
        <v>13</v>
      </c>
      <c r="B20" s="1" t="s">
        <v>254</v>
      </c>
      <c r="C20" s="301">
        <v>0</v>
      </c>
      <c r="D20" s="302"/>
      <c r="E20" s="301">
        <v>0</v>
      </c>
      <c r="F20" s="301">
        <v>0</v>
      </c>
      <c r="G20" s="303">
        <v>0</v>
      </c>
      <c r="H20" s="305">
        <f t="shared" si="0"/>
        <v>0</v>
      </c>
    </row>
    <row r="21" spans="1:8">
      <c r="A21" s="185">
        <v>14</v>
      </c>
      <c r="B21" s="1" t="s">
        <v>110</v>
      </c>
      <c r="C21" s="301">
        <v>119000013.37499499</v>
      </c>
      <c r="D21" s="302">
        <v>2398490.239999989</v>
      </c>
      <c r="E21" s="301">
        <v>1199245.1199999945</v>
      </c>
      <c r="F21" s="301">
        <v>150271724.994995</v>
      </c>
      <c r="G21" s="303">
        <v>148731104.32322955</v>
      </c>
      <c r="H21" s="305">
        <f t="shared" si="0"/>
        <v>1.2373712299516608</v>
      </c>
    </row>
    <row r="22" spans="1:8" ht="13.5" thickBot="1">
      <c r="A22" s="188"/>
      <c r="B22" s="189" t="s">
        <v>111</v>
      </c>
      <c r="C22" s="304">
        <f>SUM(C8:C21)</f>
        <v>1103120806.8402011</v>
      </c>
      <c r="D22" s="304">
        <f>SUM(D8:D21)</f>
        <v>108423337.12530096</v>
      </c>
      <c r="E22" s="304">
        <f>SUM(E8:E21)</f>
        <v>84017805.160301</v>
      </c>
      <c r="F22" s="304">
        <f>SUM(F8:F21)</f>
        <v>1196395635.7947993</v>
      </c>
      <c r="G22" s="304">
        <f>SUM(G8:G21)</f>
        <v>1184143251.0045006</v>
      </c>
      <c r="H22" s="306">
        <f>G22/(C22+E22)</f>
        <v>0.99747682286994788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I24" sqref="I24"/>
    </sheetView>
  </sheetViews>
  <sheetFormatPr defaultColWidth="9.08984375" defaultRowHeight="13"/>
  <cols>
    <col min="1" max="1" width="10.54296875" style="296" bestFit="1" customWidth="1"/>
    <col min="2" max="2" width="104.08984375" style="296" customWidth="1"/>
    <col min="3" max="11" width="12.6328125" style="296" customWidth="1"/>
    <col min="12" max="16384" width="9.08984375" style="296"/>
  </cols>
  <sheetData>
    <row r="1" spans="1:11">
      <c r="A1" s="296" t="s">
        <v>32</v>
      </c>
      <c r="B1" s="296" t="str">
        <f>'Info '!C2</f>
        <v>JSC CARTU BANK</v>
      </c>
    </row>
    <row r="2" spans="1:11">
      <c r="A2" s="296" t="s">
        <v>33</v>
      </c>
      <c r="B2" s="477">
        <f>'1. key ratios '!B2</f>
        <v>43465</v>
      </c>
      <c r="C2" s="321"/>
      <c r="D2" s="321"/>
    </row>
    <row r="3" spans="1:11">
      <c r="B3" s="321"/>
      <c r="C3" s="321"/>
      <c r="D3" s="321"/>
    </row>
    <row r="4" spans="1:11" ht="13.5" thickBot="1">
      <c r="A4" s="296" t="s">
        <v>256</v>
      </c>
      <c r="B4" s="348" t="s">
        <v>385</v>
      </c>
      <c r="C4" s="321"/>
      <c r="D4" s="321"/>
    </row>
    <row r="5" spans="1:11" ht="30" customHeight="1">
      <c r="A5" s="576"/>
      <c r="B5" s="577"/>
      <c r="C5" s="578" t="s">
        <v>438</v>
      </c>
      <c r="D5" s="578"/>
      <c r="E5" s="578"/>
      <c r="F5" s="578" t="s">
        <v>439</v>
      </c>
      <c r="G5" s="578"/>
      <c r="H5" s="578"/>
      <c r="I5" s="578" t="s">
        <v>440</v>
      </c>
      <c r="J5" s="578"/>
      <c r="K5" s="579"/>
    </row>
    <row r="6" spans="1:11">
      <c r="A6" s="322"/>
      <c r="B6" s="323"/>
      <c r="C6" s="53" t="s">
        <v>71</v>
      </c>
      <c r="D6" s="53" t="s">
        <v>72</v>
      </c>
      <c r="E6" s="53" t="s">
        <v>73</v>
      </c>
      <c r="F6" s="53" t="s">
        <v>71</v>
      </c>
      <c r="G6" s="53" t="s">
        <v>72</v>
      </c>
      <c r="H6" s="53" t="s">
        <v>73</v>
      </c>
      <c r="I6" s="53" t="s">
        <v>71</v>
      </c>
      <c r="J6" s="53" t="s">
        <v>72</v>
      </c>
      <c r="K6" s="53" t="s">
        <v>73</v>
      </c>
    </row>
    <row r="7" spans="1:11">
      <c r="A7" s="324" t="s">
        <v>388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>
      <c r="A8" s="327">
        <v>1</v>
      </c>
      <c r="B8" s="328" t="s">
        <v>386</v>
      </c>
      <c r="C8" s="329"/>
      <c r="D8" s="329"/>
      <c r="E8" s="329"/>
      <c r="F8" s="516">
        <v>70263515.463043451</v>
      </c>
      <c r="G8" s="517">
        <v>233595524.70269787</v>
      </c>
      <c r="H8" s="517">
        <v>303859040.16574132</v>
      </c>
      <c r="I8" s="517">
        <v>38087273.94815217</v>
      </c>
      <c r="J8" s="517">
        <v>157121724.44275874</v>
      </c>
      <c r="K8" s="515">
        <v>195208998.39091086</v>
      </c>
    </row>
    <row r="9" spans="1:11">
      <c r="A9" s="324" t="s">
        <v>389</v>
      </c>
      <c r="B9" s="325"/>
      <c r="C9" s="518"/>
      <c r="D9" s="518"/>
      <c r="E9" s="518"/>
      <c r="F9" s="518"/>
      <c r="G9" s="518"/>
      <c r="H9" s="518"/>
      <c r="I9" s="518"/>
      <c r="J9" s="518"/>
      <c r="K9" s="326"/>
    </row>
    <row r="10" spans="1:11">
      <c r="A10" s="330">
        <v>2</v>
      </c>
      <c r="B10" s="331" t="s">
        <v>397</v>
      </c>
      <c r="C10" s="516">
        <v>13296712.702140357</v>
      </c>
      <c r="D10" s="517">
        <v>170076601.14808804</v>
      </c>
      <c r="E10" s="517">
        <v>183373313.85022846</v>
      </c>
      <c r="F10" s="516">
        <v>0</v>
      </c>
      <c r="G10" s="517">
        <v>0</v>
      </c>
      <c r="H10" s="517">
        <v>0</v>
      </c>
      <c r="I10" s="516">
        <v>598024.64726462623</v>
      </c>
      <c r="J10" s="517">
        <v>2685592.6923297285</v>
      </c>
      <c r="K10" s="515">
        <v>3283617.3395943553</v>
      </c>
    </row>
    <row r="11" spans="1:11">
      <c r="A11" s="330">
        <v>3</v>
      </c>
      <c r="B11" s="331" t="s">
        <v>391</v>
      </c>
      <c r="C11" s="516">
        <v>95126240.335869566</v>
      </c>
      <c r="D11" s="517">
        <v>633646450.23781514</v>
      </c>
      <c r="E11" s="517">
        <v>728772690.57368481</v>
      </c>
      <c r="F11" s="516">
        <v>37963882.421478599</v>
      </c>
      <c r="G11" s="517">
        <v>56189391.646367453</v>
      </c>
      <c r="H11" s="517">
        <v>94153274.06784603</v>
      </c>
      <c r="I11" s="516">
        <v>21143575.439201083</v>
      </c>
      <c r="J11" s="517">
        <v>19495727.954084676</v>
      </c>
      <c r="K11" s="515">
        <v>40639303.393285759</v>
      </c>
    </row>
    <row r="12" spans="1:11">
      <c r="A12" s="330">
        <v>4</v>
      </c>
      <c r="B12" s="331" t="s">
        <v>392</v>
      </c>
      <c r="C12" s="516">
        <v>0</v>
      </c>
      <c r="D12" s="517">
        <v>0</v>
      </c>
      <c r="E12" s="517">
        <v>0</v>
      </c>
      <c r="F12" s="516">
        <v>0</v>
      </c>
      <c r="G12" s="517">
        <v>0</v>
      </c>
      <c r="H12" s="517">
        <v>0</v>
      </c>
      <c r="I12" s="516">
        <v>0</v>
      </c>
      <c r="J12" s="517">
        <v>0</v>
      </c>
      <c r="K12" s="515">
        <v>0</v>
      </c>
    </row>
    <row r="13" spans="1:11">
      <c r="A13" s="330">
        <v>5</v>
      </c>
      <c r="B13" s="331" t="s">
        <v>400</v>
      </c>
      <c r="C13" s="516">
        <v>37831871.590716749</v>
      </c>
      <c r="D13" s="517">
        <v>63160743.44087524</v>
      </c>
      <c r="E13" s="517">
        <v>100992615.03159201</v>
      </c>
      <c r="F13" s="516">
        <v>6855841.6303791245</v>
      </c>
      <c r="G13" s="517">
        <v>11869176.490036983</v>
      </c>
      <c r="H13" s="517">
        <v>18725018.120416101</v>
      </c>
      <c r="I13" s="516">
        <v>2523230.7525590537</v>
      </c>
      <c r="J13" s="517">
        <v>4354703.3962658281</v>
      </c>
      <c r="K13" s="515">
        <v>6877934.1488248799</v>
      </c>
    </row>
    <row r="14" spans="1:11">
      <c r="A14" s="330">
        <v>6</v>
      </c>
      <c r="B14" s="331" t="s">
        <v>433</v>
      </c>
      <c r="C14" s="516"/>
      <c r="D14" s="517"/>
      <c r="E14" s="517"/>
      <c r="F14" s="516"/>
      <c r="G14" s="517"/>
      <c r="H14" s="517"/>
      <c r="I14" s="516"/>
      <c r="J14" s="517"/>
      <c r="K14" s="515"/>
    </row>
    <row r="15" spans="1:11">
      <c r="A15" s="330">
        <v>7</v>
      </c>
      <c r="B15" s="331" t="s">
        <v>434</v>
      </c>
      <c r="C15" s="516">
        <v>8646097.8695652168</v>
      </c>
      <c r="D15" s="517">
        <v>12453270.173913043</v>
      </c>
      <c r="E15" s="517">
        <v>21099368.043478262</v>
      </c>
      <c r="F15" s="516">
        <v>4599683.9997826088</v>
      </c>
      <c r="G15" s="517">
        <v>2867032.1921663033</v>
      </c>
      <c r="H15" s="517">
        <v>7466716.191948913</v>
      </c>
      <c r="I15" s="516">
        <v>4599683.9997826088</v>
      </c>
      <c r="J15" s="517">
        <v>2867032.1921663033</v>
      </c>
      <c r="K15" s="515">
        <v>7466716.191948913</v>
      </c>
    </row>
    <row r="16" spans="1:11">
      <c r="A16" s="330">
        <v>8</v>
      </c>
      <c r="B16" s="332" t="s">
        <v>393</v>
      </c>
      <c r="C16" s="519">
        <f>SUM(C10:C15)</f>
        <v>154900922.49829188</v>
      </c>
      <c r="D16" s="519">
        <f t="shared" ref="D16:K16" si="0">SUM(D10:D15)</f>
        <v>879337065.00069141</v>
      </c>
      <c r="E16" s="519">
        <f t="shared" si="0"/>
        <v>1034237987.4989835</v>
      </c>
      <c r="F16" s="519">
        <f t="shared" si="0"/>
        <v>49419408.051640332</v>
      </c>
      <c r="G16" s="519">
        <f t="shared" si="0"/>
        <v>70925600.328570738</v>
      </c>
      <c r="H16" s="519">
        <f t="shared" si="0"/>
        <v>120345008.38021106</v>
      </c>
      <c r="I16" s="519">
        <f t="shared" si="0"/>
        <v>28864514.838807374</v>
      </c>
      <c r="J16" s="519">
        <f t="shared" si="0"/>
        <v>29403056.234846532</v>
      </c>
      <c r="K16" s="520">
        <f t="shared" si="0"/>
        <v>58267571.073653907</v>
      </c>
    </row>
    <row r="17" spans="1:11">
      <c r="A17" s="324" t="s">
        <v>390</v>
      </c>
      <c r="B17" s="325"/>
      <c r="C17" s="516"/>
      <c r="D17" s="517"/>
      <c r="E17" s="517"/>
      <c r="F17" s="516"/>
      <c r="G17" s="517"/>
      <c r="H17" s="517"/>
      <c r="I17" s="516"/>
      <c r="J17" s="517"/>
      <c r="K17" s="515"/>
    </row>
    <row r="18" spans="1:11">
      <c r="A18" s="330">
        <v>9</v>
      </c>
      <c r="B18" s="331" t="s">
        <v>396</v>
      </c>
      <c r="C18" s="516">
        <v>0</v>
      </c>
      <c r="D18" s="517">
        <v>0</v>
      </c>
      <c r="E18" s="517">
        <v>0</v>
      </c>
      <c r="F18" s="516">
        <v>0</v>
      </c>
      <c r="G18" s="517">
        <v>0</v>
      </c>
      <c r="H18" s="517">
        <v>0</v>
      </c>
      <c r="I18" s="516">
        <v>0</v>
      </c>
      <c r="J18" s="517">
        <v>0</v>
      </c>
      <c r="K18" s="515">
        <v>0</v>
      </c>
    </row>
    <row r="19" spans="1:11">
      <c r="A19" s="330">
        <v>10</v>
      </c>
      <c r="B19" s="331" t="s">
        <v>435</v>
      </c>
      <c r="C19" s="516">
        <v>208521182.49956521</v>
      </c>
      <c r="D19" s="517">
        <v>349280002.60109133</v>
      </c>
      <c r="E19" s="517">
        <v>557801185.10065663</v>
      </c>
      <c r="F19" s="516">
        <v>2660904.7862987188</v>
      </c>
      <c r="G19" s="517">
        <v>3044796.6209283108</v>
      </c>
      <c r="H19" s="517">
        <v>5705701.4072270282</v>
      </c>
      <c r="I19" s="516">
        <v>34900670.066950895</v>
      </c>
      <c r="J19" s="517">
        <v>123333818.16847616</v>
      </c>
      <c r="K19" s="515">
        <v>158234488.23542708</v>
      </c>
    </row>
    <row r="20" spans="1:11">
      <c r="A20" s="330">
        <v>11</v>
      </c>
      <c r="B20" s="331" t="s">
        <v>395</v>
      </c>
      <c r="C20" s="516">
        <v>19077221.209456511</v>
      </c>
      <c r="D20" s="517">
        <v>5933069.2267391281</v>
      </c>
      <c r="E20" s="517">
        <v>25010290.436195649</v>
      </c>
      <c r="F20" s="516">
        <v>0</v>
      </c>
      <c r="G20" s="517">
        <v>0</v>
      </c>
      <c r="H20" s="517">
        <v>0</v>
      </c>
      <c r="I20" s="516">
        <v>0</v>
      </c>
      <c r="J20" s="517">
        <v>0</v>
      </c>
      <c r="K20" s="515">
        <v>0</v>
      </c>
    </row>
    <row r="21" spans="1:11" ht="13.5" thickBot="1">
      <c r="A21" s="333">
        <v>12</v>
      </c>
      <c r="B21" s="334" t="s">
        <v>394</v>
      </c>
      <c r="C21" s="521">
        <f>SUM(C18:C20)</f>
        <v>227598403.70902172</v>
      </c>
      <c r="D21" s="521">
        <f t="shared" ref="D21:K21" si="1">SUM(D18:D20)</f>
        <v>355213071.82783043</v>
      </c>
      <c r="E21" s="521">
        <f t="shared" si="1"/>
        <v>582811475.53685224</v>
      </c>
      <c r="F21" s="521">
        <f t="shared" si="1"/>
        <v>2660904.7862987188</v>
      </c>
      <c r="G21" s="521">
        <f t="shared" si="1"/>
        <v>3044796.6209283108</v>
      </c>
      <c r="H21" s="521">
        <f t="shared" si="1"/>
        <v>5705701.4072270282</v>
      </c>
      <c r="I21" s="521">
        <f t="shared" si="1"/>
        <v>34900670.066950895</v>
      </c>
      <c r="J21" s="521">
        <f t="shared" si="1"/>
        <v>123333818.16847616</v>
      </c>
      <c r="K21" s="522">
        <f t="shared" si="1"/>
        <v>158234488.23542708</v>
      </c>
    </row>
    <row r="22" spans="1:11" ht="38.25" customHeight="1" thickBot="1">
      <c r="A22" s="335"/>
      <c r="B22" s="336"/>
      <c r="C22" s="336"/>
      <c r="D22" s="336"/>
      <c r="E22" s="336"/>
      <c r="F22" s="580" t="s">
        <v>437</v>
      </c>
      <c r="G22" s="578"/>
      <c r="H22" s="578"/>
      <c r="I22" s="580" t="s">
        <v>401</v>
      </c>
      <c r="J22" s="578"/>
      <c r="K22" s="579"/>
    </row>
    <row r="23" spans="1:11">
      <c r="A23" s="337">
        <v>13</v>
      </c>
      <c r="B23" s="338" t="s">
        <v>386</v>
      </c>
      <c r="C23" s="339"/>
      <c r="D23" s="339"/>
      <c r="E23" s="339"/>
      <c r="F23" s="523">
        <f>F8</f>
        <v>70263515.463043451</v>
      </c>
      <c r="G23" s="523">
        <f t="shared" ref="G23:K23" si="2">G8</f>
        <v>233595524.70269787</v>
      </c>
      <c r="H23" s="523">
        <f t="shared" si="2"/>
        <v>303859040.16574132</v>
      </c>
      <c r="I23" s="523">
        <f t="shared" si="2"/>
        <v>38087273.94815217</v>
      </c>
      <c r="J23" s="523">
        <f t="shared" si="2"/>
        <v>157121724.44275874</v>
      </c>
      <c r="K23" s="524">
        <f t="shared" si="2"/>
        <v>195208998.39091086</v>
      </c>
    </row>
    <row r="24" spans="1:11" ht="13.5" thickBot="1">
      <c r="A24" s="340">
        <v>14</v>
      </c>
      <c r="B24" s="341" t="s">
        <v>398</v>
      </c>
      <c r="C24" s="342"/>
      <c r="D24" s="343"/>
      <c r="E24" s="344"/>
      <c r="F24" s="525">
        <f>MAX(F16-F21,F16*0.25)</f>
        <v>46758503.26534161</v>
      </c>
      <c r="G24" s="525">
        <f t="shared" ref="G24:K24" si="3">MAX(G16-G21,G16*0.25)</f>
        <v>67880803.707642421</v>
      </c>
      <c r="H24" s="525">
        <f t="shared" si="3"/>
        <v>114639306.97298403</v>
      </c>
      <c r="I24" s="525">
        <f t="shared" si="3"/>
        <v>7216128.7097018436</v>
      </c>
      <c r="J24" s="525">
        <f t="shared" si="3"/>
        <v>7350764.0587116331</v>
      </c>
      <c r="K24" s="526">
        <f t="shared" si="3"/>
        <v>14566892.768413477</v>
      </c>
    </row>
    <row r="25" spans="1:11" ht="13.5" thickBot="1">
      <c r="A25" s="345">
        <v>15</v>
      </c>
      <c r="B25" s="346" t="s">
        <v>399</v>
      </c>
      <c r="C25" s="347"/>
      <c r="D25" s="347"/>
      <c r="E25" s="347"/>
      <c r="F25" s="527">
        <f>F23/F24</f>
        <v>1.5026895763604189</v>
      </c>
      <c r="G25" s="527">
        <f t="shared" ref="G25:K25" si="4">G23/G24</f>
        <v>3.4412604439507883</v>
      </c>
      <c r="H25" s="527">
        <f t="shared" si="4"/>
        <v>2.6505659200936109</v>
      </c>
      <c r="I25" s="527">
        <f t="shared" si="4"/>
        <v>5.2780757495282895</v>
      </c>
      <c r="J25" s="527">
        <f t="shared" si="4"/>
        <v>21.374883371008025</v>
      </c>
      <c r="K25" s="528">
        <f t="shared" si="4"/>
        <v>13.400867398035473</v>
      </c>
    </row>
    <row r="27" spans="1:11" ht="25.5">
      <c r="B27" s="320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8984375" defaultRowHeight="12.5"/>
  <cols>
    <col min="1" max="1" width="10.54296875" style="4" bestFit="1" customWidth="1"/>
    <col min="2" max="2" width="64.1796875" style="4" customWidth="1"/>
    <col min="3" max="3" width="12.54296875" style="4" bestFit="1" customWidth="1"/>
    <col min="4" max="4" width="11.453125" style="4" customWidth="1"/>
    <col min="5" max="5" width="15.90625" style="4" customWidth="1"/>
    <col min="6" max="13" width="12.6328125" style="4" customWidth="1"/>
    <col min="14" max="14" width="22.08984375" style="4" customWidth="1"/>
    <col min="15" max="16384" width="9.08984375" style="46"/>
  </cols>
  <sheetData>
    <row r="1" spans="1:14">
      <c r="A1" s="4" t="s">
        <v>32</v>
      </c>
      <c r="B1" s="4" t="str">
        <f>'Info '!C2</f>
        <v>JSC CARTU BANK</v>
      </c>
    </row>
    <row r="2" spans="1:14" ht="14.25" customHeight="1">
      <c r="A2" s="4" t="s">
        <v>33</v>
      </c>
      <c r="B2" s="475">
        <f>'1. key ratios '!B2</f>
        <v>43465</v>
      </c>
    </row>
    <row r="3" spans="1:14" ht="14.25" customHeight="1"/>
    <row r="4" spans="1:14" ht="13.5" thickBot="1">
      <c r="A4" s="4" t="s">
        <v>272</v>
      </c>
      <c r="B4" s="259" t="s">
        <v>30</v>
      </c>
    </row>
    <row r="5" spans="1:14" s="195" customFormat="1">
      <c r="A5" s="191"/>
      <c r="B5" s="192"/>
      <c r="C5" s="193" t="s">
        <v>0</v>
      </c>
      <c r="D5" s="193" t="s">
        <v>1</v>
      </c>
      <c r="E5" s="193" t="s">
        <v>2</v>
      </c>
      <c r="F5" s="193" t="s">
        <v>3</v>
      </c>
      <c r="G5" s="193" t="s">
        <v>4</v>
      </c>
      <c r="H5" s="193" t="s">
        <v>7</v>
      </c>
      <c r="I5" s="193" t="s">
        <v>10</v>
      </c>
      <c r="J5" s="193" t="s">
        <v>11</v>
      </c>
      <c r="K5" s="193" t="s">
        <v>12</v>
      </c>
      <c r="L5" s="193" t="s">
        <v>13</v>
      </c>
      <c r="M5" s="193" t="s">
        <v>14</v>
      </c>
      <c r="N5" s="194" t="s">
        <v>15</v>
      </c>
    </row>
    <row r="6" spans="1:14" ht="25">
      <c r="A6" s="196"/>
      <c r="B6" s="197"/>
      <c r="C6" s="198" t="s">
        <v>271</v>
      </c>
      <c r="D6" s="199" t="s">
        <v>270</v>
      </c>
      <c r="E6" s="200" t="s">
        <v>269</v>
      </c>
      <c r="F6" s="201">
        <v>0</v>
      </c>
      <c r="G6" s="201">
        <v>0.2</v>
      </c>
      <c r="H6" s="201">
        <v>0.35</v>
      </c>
      <c r="I6" s="201">
        <v>0.5</v>
      </c>
      <c r="J6" s="201">
        <v>0.75</v>
      </c>
      <c r="K6" s="201">
        <v>1</v>
      </c>
      <c r="L6" s="201">
        <v>1.5</v>
      </c>
      <c r="M6" s="201">
        <v>2.5</v>
      </c>
      <c r="N6" s="258" t="s">
        <v>284</v>
      </c>
    </row>
    <row r="7" spans="1:14" ht="14">
      <c r="A7" s="202">
        <v>1</v>
      </c>
      <c r="B7" s="203" t="s">
        <v>268</v>
      </c>
      <c r="C7" s="204">
        <f>SUM(C8:C13)</f>
        <v>0</v>
      </c>
      <c r="D7" s="197"/>
      <c r="E7" s="205">
        <f t="shared" ref="E7:M7" si="0">SUM(E8:E13)</f>
        <v>0</v>
      </c>
      <c r="F7" s="206">
        <f>SUM(F8:F13)</f>
        <v>0</v>
      </c>
      <c r="G7" s="206">
        <f t="shared" si="0"/>
        <v>0</v>
      </c>
      <c r="H7" s="206">
        <f t="shared" si="0"/>
        <v>0</v>
      </c>
      <c r="I7" s="206">
        <f t="shared" si="0"/>
        <v>0</v>
      </c>
      <c r="J7" s="206">
        <f t="shared" si="0"/>
        <v>0</v>
      </c>
      <c r="K7" s="206">
        <f t="shared" si="0"/>
        <v>0</v>
      </c>
      <c r="L7" s="206">
        <f t="shared" si="0"/>
        <v>0</v>
      </c>
      <c r="M7" s="206">
        <f t="shared" si="0"/>
        <v>0</v>
      </c>
      <c r="N7" s="207">
        <f>SUM(N8:N13)</f>
        <v>0</v>
      </c>
    </row>
    <row r="8" spans="1:14" ht="14">
      <c r="A8" s="202">
        <v>1.1000000000000001</v>
      </c>
      <c r="B8" s="208" t="s">
        <v>266</v>
      </c>
      <c r="C8" s="206">
        <v>0</v>
      </c>
      <c r="D8" s="209">
        <v>0.02</v>
      </c>
      <c r="E8" s="205">
        <f>C8*D8</f>
        <v>0</v>
      </c>
      <c r="F8" s="206"/>
      <c r="G8" s="206"/>
      <c r="H8" s="206"/>
      <c r="I8" s="206"/>
      <c r="J8" s="206"/>
      <c r="K8" s="206"/>
      <c r="L8" s="206"/>
      <c r="M8" s="206"/>
      <c r="N8" s="207">
        <f>SUMPRODUCT($F$6:$M$6,F8:M8)</f>
        <v>0</v>
      </c>
    </row>
    <row r="9" spans="1:14" ht="14">
      <c r="A9" s="202">
        <v>1.2</v>
      </c>
      <c r="B9" s="208" t="s">
        <v>265</v>
      </c>
      <c r="C9" s="206">
        <v>0</v>
      </c>
      <c r="D9" s="209">
        <v>0.05</v>
      </c>
      <c r="E9" s="205">
        <f>C9*D9</f>
        <v>0</v>
      </c>
      <c r="F9" s="206"/>
      <c r="G9" s="206"/>
      <c r="H9" s="206"/>
      <c r="I9" s="206"/>
      <c r="J9" s="206"/>
      <c r="K9" s="206"/>
      <c r="L9" s="206"/>
      <c r="M9" s="206"/>
      <c r="N9" s="207">
        <f t="shared" ref="N9:N12" si="1">SUMPRODUCT($F$6:$M$6,F9:M9)</f>
        <v>0</v>
      </c>
    </row>
    <row r="10" spans="1:14" ht="14">
      <c r="A10" s="202">
        <v>1.3</v>
      </c>
      <c r="B10" s="208" t="s">
        <v>264</v>
      </c>
      <c r="C10" s="206">
        <v>0</v>
      </c>
      <c r="D10" s="209">
        <v>0.08</v>
      </c>
      <c r="E10" s="205">
        <f>C10*D10</f>
        <v>0</v>
      </c>
      <c r="F10" s="206"/>
      <c r="G10" s="206"/>
      <c r="H10" s="206"/>
      <c r="I10" s="206"/>
      <c r="J10" s="206"/>
      <c r="K10" s="206"/>
      <c r="L10" s="206"/>
      <c r="M10" s="206"/>
      <c r="N10" s="207">
        <f>SUMPRODUCT($F$6:$M$6,F10:M10)</f>
        <v>0</v>
      </c>
    </row>
    <row r="11" spans="1:14" ht="14">
      <c r="A11" s="202">
        <v>1.4</v>
      </c>
      <c r="B11" s="208" t="s">
        <v>263</v>
      </c>
      <c r="C11" s="206">
        <v>0</v>
      </c>
      <c r="D11" s="209">
        <v>0.11</v>
      </c>
      <c r="E11" s="205">
        <f>C11*D11</f>
        <v>0</v>
      </c>
      <c r="F11" s="206"/>
      <c r="G11" s="206"/>
      <c r="H11" s="206"/>
      <c r="I11" s="206"/>
      <c r="J11" s="206"/>
      <c r="K11" s="206"/>
      <c r="L11" s="206"/>
      <c r="M11" s="206"/>
      <c r="N11" s="207">
        <f t="shared" si="1"/>
        <v>0</v>
      </c>
    </row>
    <row r="12" spans="1:14" ht="14">
      <c r="A12" s="202">
        <v>1.5</v>
      </c>
      <c r="B12" s="208" t="s">
        <v>262</v>
      </c>
      <c r="C12" s="206">
        <v>0</v>
      </c>
      <c r="D12" s="209">
        <v>0.14000000000000001</v>
      </c>
      <c r="E12" s="205">
        <f>C12*D12</f>
        <v>0</v>
      </c>
      <c r="F12" s="206"/>
      <c r="G12" s="206"/>
      <c r="H12" s="206"/>
      <c r="I12" s="206"/>
      <c r="J12" s="206"/>
      <c r="K12" s="206"/>
      <c r="L12" s="206"/>
      <c r="M12" s="206"/>
      <c r="N12" s="207">
        <f t="shared" si="1"/>
        <v>0</v>
      </c>
    </row>
    <row r="13" spans="1:14" ht="14">
      <c r="A13" s="202">
        <v>1.6</v>
      </c>
      <c r="B13" s="210" t="s">
        <v>261</v>
      </c>
      <c r="C13" s="206">
        <v>0</v>
      </c>
      <c r="D13" s="211"/>
      <c r="E13" s="206"/>
      <c r="F13" s="206"/>
      <c r="G13" s="206"/>
      <c r="H13" s="206"/>
      <c r="I13" s="206"/>
      <c r="J13" s="206"/>
      <c r="K13" s="206"/>
      <c r="L13" s="206"/>
      <c r="M13" s="206"/>
      <c r="N13" s="207">
        <f>SUMPRODUCT($F$6:$M$6,F13:M13)</f>
        <v>0</v>
      </c>
    </row>
    <row r="14" spans="1:14" ht="14">
      <c r="A14" s="202">
        <v>2</v>
      </c>
      <c r="B14" s="212" t="s">
        <v>267</v>
      </c>
      <c r="C14" s="204">
        <f>SUM(C15:C20)</f>
        <v>0</v>
      </c>
      <c r="D14" s="197"/>
      <c r="E14" s="205">
        <f t="shared" ref="E14:M14" si="2">SUM(E15:E20)</f>
        <v>0</v>
      </c>
      <c r="F14" s="206">
        <f t="shared" si="2"/>
        <v>0</v>
      </c>
      <c r="G14" s="206">
        <f t="shared" si="2"/>
        <v>0</v>
      </c>
      <c r="H14" s="206">
        <f t="shared" si="2"/>
        <v>0</v>
      </c>
      <c r="I14" s="206">
        <f t="shared" si="2"/>
        <v>0</v>
      </c>
      <c r="J14" s="206">
        <f t="shared" si="2"/>
        <v>0</v>
      </c>
      <c r="K14" s="206">
        <f t="shared" si="2"/>
        <v>0</v>
      </c>
      <c r="L14" s="206">
        <f t="shared" si="2"/>
        <v>0</v>
      </c>
      <c r="M14" s="206">
        <f t="shared" si="2"/>
        <v>0</v>
      </c>
      <c r="N14" s="207">
        <f>SUM(N15:N20)</f>
        <v>0</v>
      </c>
    </row>
    <row r="15" spans="1:14" ht="14">
      <c r="A15" s="202">
        <v>2.1</v>
      </c>
      <c r="B15" s="210" t="s">
        <v>266</v>
      </c>
      <c r="C15" s="206"/>
      <c r="D15" s="209">
        <v>5.0000000000000001E-3</v>
      </c>
      <c r="E15" s="205">
        <f>C15*D15</f>
        <v>0</v>
      </c>
      <c r="F15" s="206"/>
      <c r="G15" s="206"/>
      <c r="H15" s="206"/>
      <c r="I15" s="206"/>
      <c r="J15" s="206"/>
      <c r="K15" s="206"/>
      <c r="L15" s="206"/>
      <c r="M15" s="206"/>
      <c r="N15" s="207">
        <f>SUMPRODUCT($F$6:$M$6,F15:M15)</f>
        <v>0</v>
      </c>
    </row>
    <row r="16" spans="1:14" ht="14">
      <c r="A16" s="202">
        <v>2.2000000000000002</v>
      </c>
      <c r="B16" s="210" t="s">
        <v>265</v>
      </c>
      <c r="C16" s="206"/>
      <c r="D16" s="209">
        <v>0.01</v>
      </c>
      <c r="E16" s="205">
        <f>C16*D16</f>
        <v>0</v>
      </c>
      <c r="F16" s="206"/>
      <c r="G16" s="206"/>
      <c r="H16" s="206"/>
      <c r="I16" s="206"/>
      <c r="J16" s="206"/>
      <c r="K16" s="206"/>
      <c r="L16" s="206"/>
      <c r="M16" s="206"/>
      <c r="N16" s="207">
        <f t="shared" ref="N16:N20" si="3">SUMPRODUCT($F$6:$M$6,F16:M16)</f>
        <v>0</v>
      </c>
    </row>
    <row r="17" spans="1:14" ht="14">
      <c r="A17" s="202">
        <v>2.2999999999999998</v>
      </c>
      <c r="B17" s="210" t="s">
        <v>264</v>
      </c>
      <c r="C17" s="206"/>
      <c r="D17" s="209">
        <v>0.02</v>
      </c>
      <c r="E17" s="205">
        <f>C17*D17</f>
        <v>0</v>
      </c>
      <c r="F17" s="206"/>
      <c r="G17" s="206"/>
      <c r="H17" s="206"/>
      <c r="I17" s="206"/>
      <c r="J17" s="206"/>
      <c r="K17" s="206"/>
      <c r="L17" s="206"/>
      <c r="M17" s="206"/>
      <c r="N17" s="207">
        <f t="shared" si="3"/>
        <v>0</v>
      </c>
    </row>
    <row r="18" spans="1:14" ht="14">
      <c r="A18" s="202">
        <v>2.4</v>
      </c>
      <c r="B18" s="210" t="s">
        <v>263</v>
      </c>
      <c r="C18" s="206"/>
      <c r="D18" s="209">
        <v>0.03</v>
      </c>
      <c r="E18" s="205">
        <f>C18*D18</f>
        <v>0</v>
      </c>
      <c r="F18" s="206"/>
      <c r="G18" s="206"/>
      <c r="H18" s="206"/>
      <c r="I18" s="206"/>
      <c r="J18" s="206"/>
      <c r="K18" s="206"/>
      <c r="L18" s="206"/>
      <c r="M18" s="206"/>
      <c r="N18" s="207">
        <f t="shared" si="3"/>
        <v>0</v>
      </c>
    </row>
    <row r="19" spans="1:14" ht="14">
      <c r="A19" s="202">
        <v>2.5</v>
      </c>
      <c r="B19" s="210" t="s">
        <v>262</v>
      </c>
      <c r="C19" s="206"/>
      <c r="D19" s="209">
        <v>0.04</v>
      </c>
      <c r="E19" s="205">
        <f>C19*D19</f>
        <v>0</v>
      </c>
      <c r="F19" s="206"/>
      <c r="G19" s="206"/>
      <c r="H19" s="206"/>
      <c r="I19" s="206"/>
      <c r="J19" s="206"/>
      <c r="K19" s="206"/>
      <c r="L19" s="206"/>
      <c r="M19" s="206"/>
      <c r="N19" s="207">
        <f t="shared" si="3"/>
        <v>0</v>
      </c>
    </row>
    <row r="20" spans="1:14" ht="14">
      <c r="A20" s="202">
        <v>2.6</v>
      </c>
      <c r="B20" s="210" t="s">
        <v>261</v>
      </c>
      <c r="C20" s="206"/>
      <c r="D20" s="211"/>
      <c r="E20" s="213"/>
      <c r="F20" s="206"/>
      <c r="G20" s="206"/>
      <c r="H20" s="206"/>
      <c r="I20" s="206"/>
      <c r="J20" s="206"/>
      <c r="K20" s="206"/>
      <c r="L20" s="206"/>
      <c r="M20" s="206"/>
      <c r="N20" s="207">
        <f t="shared" si="3"/>
        <v>0</v>
      </c>
    </row>
    <row r="21" spans="1:14" ht="14.5" thickBot="1">
      <c r="A21" s="214"/>
      <c r="B21" s="215" t="s">
        <v>111</v>
      </c>
      <c r="C21" s="190">
        <f>C14+C7</f>
        <v>0</v>
      </c>
      <c r="D21" s="216"/>
      <c r="E21" s="217">
        <f>E14+E7</f>
        <v>0</v>
      </c>
      <c r="F21" s="218">
        <f>F7+F14</f>
        <v>0</v>
      </c>
      <c r="G21" s="218">
        <f t="shared" ref="G21:L21" si="4">G7+G14</f>
        <v>0</v>
      </c>
      <c r="H21" s="218">
        <f t="shared" si="4"/>
        <v>0</v>
      </c>
      <c r="I21" s="218">
        <f t="shared" si="4"/>
        <v>0</v>
      </c>
      <c r="J21" s="218">
        <f t="shared" si="4"/>
        <v>0</v>
      </c>
      <c r="K21" s="218">
        <f t="shared" si="4"/>
        <v>0</v>
      </c>
      <c r="L21" s="218">
        <f t="shared" si="4"/>
        <v>0</v>
      </c>
      <c r="M21" s="218">
        <f>M7+M14</f>
        <v>0</v>
      </c>
      <c r="N21" s="219">
        <f>N14+N7</f>
        <v>0</v>
      </c>
    </row>
    <row r="22" spans="1:14">
      <c r="E22" s="220"/>
      <c r="F22" s="220"/>
      <c r="G22" s="220"/>
      <c r="H22" s="220"/>
      <c r="I22" s="220"/>
      <c r="J22" s="220"/>
      <c r="K22" s="220"/>
      <c r="L22" s="220"/>
      <c r="M22" s="22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/>
  </sheetViews>
  <sheetFormatPr defaultRowHeight="14.5"/>
  <cols>
    <col min="1" max="1" width="11.453125" customWidth="1"/>
    <col min="2" max="2" width="76.90625" style="393" customWidth="1"/>
    <col min="3" max="3" width="22.90625" customWidth="1"/>
  </cols>
  <sheetData>
    <row r="1" spans="1:3">
      <c r="A1" s="2" t="s">
        <v>32</v>
      </c>
      <c r="B1" t="str">
        <f>'Info '!C2</f>
        <v>JSC CARTU BANK</v>
      </c>
    </row>
    <row r="2" spans="1:3">
      <c r="A2" s="2" t="s">
        <v>33</v>
      </c>
      <c r="B2" s="476">
        <f>'1. key ratios '!B2</f>
        <v>43465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394" t="s">
        <v>443</v>
      </c>
      <c r="B5" s="395"/>
      <c r="C5" s="396"/>
    </row>
    <row r="6" spans="1:3">
      <c r="A6" s="397">
        <v>1</v>
      </c>
      <c r="B6" s="398" t="s">
        <v>444</v>
      </c>
      <c r="C6" s="399">
        <v>1108316802.8402011</v>
      </c>
    </row>
    <row r="7" spans="1:3">
      <c r="A7" s="397">
        <v>2</v>
      </c>
      <c r="B7" s="398" t="s">
        <v>445</v>
      </c>
      <c r="C7" s="399">
        <v>-5195996</v>
      </c>
    </row>
    <row r="8" spans="1:3" ht="23">
      <c r="A8" s="400">
        <v>3</v>
      </c>
      <c r="B8" s="401" t="s">
        <v>446</v>
      </c>
      <c r="C8" s="399">
        <f>C6+C7</f>
        <v>1103120806.8402011</v>
      </c>
    </row>
    <row r="9" spans="1:3">
      <c r="A9" s="394" t="s">
        <v>447</v>
      </c>
      <c r="B9" s="395"/>
      <c r="C9" s="402"/>
    </row>
    <row r="10" spans="1:3">
      <c r="A10" s="403">
        <v>4</v>
      </c>
      <c r="B10" s="404" t="s">
        <v>448</v>
      </c>
      <c r="C10" s="399"/>
    </row>
    <row r="11" spans="1:3">
      <c r="A11" s="403">
        <v>5</v>
      </c>
      <c r="B11" s="405" t="s">
        <v>449</v>
      </c>
      <c r="C11" s="399"/>
    </row>
    <row r="12" spans="1:3">
      <c r="A12" s="403" t="s">
        <v>450</v>
      </c>
      <c r="B12" s="405" t="s">
        <v>451</v>
      </c>
      <c r="C12" s="399"/>
    </row>
    <row r="13" spans="1:3" ht="23">
      <c r="A13" s="406">
        <v>6</v>
      </c>
      <c r="B13" s="404" t="s">
        <v>452</v>
      </c>
      <c r="C13" s="399"/>
    </row>
    <row r="14" spans="1:3">
      <c r="A14" s="406">
        <v>7</v>
      </c>
      <c r="B14" s="407" t="s">
        <v>453</v>
      </c>
      <c r="C14" s="399"/>
    </row>
    <row r="15" spans="1:3">
      <c r="A15" s="408">
        <v>8</v>
      </c>
      <c r="B15" s="409" t="s">
        <v>454</v>
      </c>
      <c r="C15" s="399"/>
    </row>
    <row r="16" spans="1:3">
      <c r="A16" s="406">
        <v>9</v>
      </c>
      <c r="B16" s="407" t="s">
        <v>455</v>
      </c>
      <c r="C16" s="399"/>
    </row>
    <row r="17" spans="1:3">
      <c r="A17" s="406">
        <v>10</v>
      </c>
      <c r="B17" s="407" t="s">
        <v>456</v>
      </c>
      <c r="C17" s="399"/>
    </row>
    <row r="18" spans="1:3">
      <c r="A18" s="410">
        <v>11</v>
      </c>
      <c r="B18" s="411" t="s">
        <v>457</v>
      </c>
      <c r="C18" s="412">
        <f>SUM(C10:C17)</f>
        <v>0</v>
      </c>
    </row>
    <row r="19" spans="1:3">
      <c r="A19" s="413" t="s">
        <v>458</v>
      </c>
      <c r="B19" s="414"/>
      <c r="C19" s="415"/>
    </row>
    <row r="20" spans="1:3">
      <c r="A20" s="416">
        <v>12</v>
      </c>
      <c r="B20" s="404" t="s">
        <v>459</v>
      </c>
      <c r="C20" s="399"/>
    </row>
    <row r="21" spans="1:3">
      <c r="A21" s="416">
        <v>13</v>
      </c>
      <c r="B21" s="404" t="s">
        <v>460</v>
      </c>
      <c r="C21" s="399"/>
    </row>
    <row r="22" spans="1:3">
      <c r="A22" s="416">
        <v>14</v>
      </c>
      <c r="B22" s="404" t="s">
        <v>461</v>
      </c>
      <c r="C22" s="399"/>
    </row>
    <row r="23" spans="1:3" ht="23">
      <c r="A23" s="416" t="s">
        <v>462</v>
      </c>
      <c r="B23" s="404" t="s">
        <v>463</v>
      </c>
      <c r="C23" s="399"/>
    </row>
    <row r="24" spans="1:3">
      <c r="A24" s="416">
        <v>15</v>
      </c>
      <c r="B24" s="404" t="s">
        <v>464</v>
      </c>
      <c r="C24" s="399"/>
    </row>
    <row r="25" spans="1:3">
      <c r="A25" s="416" t="s">
        <v>465</v>
      </c>
      <c r="B25" s="404" t="s">
        <v>466</v>
      </c>
      <c r="C25" s="399"/>
    </row>
    <row r="26" spans="1:3">
      <c r="A26" s="417">
        <v>16</v>
      </c>
      <c r="B26" s="418" t="s">
        <v>467</v>
      </c>
      <c r="C26" s="412">
        <f>SUM(C20:C25)</f>
        <v>0</v>
      </c>
    </row>
    <row r="27" spans="1:3">
      <c r="A27" s="394" t="s">
        <v>468</v>
      </c>
      <c r="B27" s="395"/>
      <c r="C27" s="402"/>
    </row>
    <row r="28" spans="1:3">
      <c r="A28" s="419">
        <v>17</v>
      </c>
      <c r="B28" s="405" t="s">
        <v>469</v>
      </c>
      <c r="C28" s="399">
        <v>108423337.12530094</v>
      </c>
    </row>
    <row r="29" spans="1:3">
      <c r="A29" s="419">
        <v>18</v>
      </c>
      <c r="B29" s="405" t="s">
        <v>470</v>
      </c>
      <c r="C29" s="399">
        <v>-24405531.964999989</v>
      </c>
    </row>
    <row r="30" spans="1:3">
      <c r="A30" s="417">
        <v>19</v>
      </c>
      <c r="B30" s="418" t="s">
        <v>471</v>
      </c>
      <c r="C30" s="412">
        <f>C28+C29</f>
        <v>84017805.160300955</v>
      </c>
    </row>
    <row r="31" spans="1:3">
      <c r="A31" s="394" t="s">
        <v>472</v>
      </c>
      <c r="B31" s="395"/>
      <c r="C31" s="402"/>
    </row>
    <row r="32" spans="1:3" ht="23">
      <c r="A32" s="419" t="s">
        <v>473</v>
      </c>
      <c r="B32" s="404" t="s">
        <v>474</v>
      </c>
      <c r="C32" s="420"/>
    </row>
    <row r="33" spans="1:3">
      <c r="A33" s="419" t="s">
        <v>475</v>
      </c>
      <c r="B33" s="405" t="s">
        <v>476</v>
      </c>
      <c r="C33" s="420"/>
    </row>
    <row r="34" spans="1:3">
      <c r="A34" s="394" t="s">
        <v>477</v>
      </c>
      <c r="B34" s="395"/>
      <c r="C34" s="402"/>
    </row>
    <row r="35" spans="1:3">
      <c r="A35" s="421">
        <v>20</v>
      </c>
      <c r="B35" s="422" t="s">
        <v>478</v>
      </c>
      <c r="C35" s="412">
        <v>220763712</v>
      </c>
    </row>
    <row r="36" spans="1:3">
      <c r="A36" s="417">
        <v>21</v>
      </c>
      <c r="B36" s="418" t="s">
        <v>479</v>
      </c>
      <c r="C36" s="412">
        <f>C8+C18+C26+C30</f>
        <v>1187138612.0005021</v>
      </c>
    </row>
    <row r="37" spans="1:3">
      <c r="A37" s="394" t="s">
        <v>480</v>
      </c>
      <c r="B37" s="395"/>
      <c r="C37" s="402"/>
    </row>
    <row r="38" spans="1:3">
      <c r="A38" s="417">
        <v>22</v>
      </c>
      <c r="B38" s="418" t="s">
        <v>480</v>
      </c>
      <c r="C38" s="529">
        <f t="shared" ref="C38" si="0">C35/C36</f>
        <v>0.18596287726500688</v>
      </c>
    </row>
    <row r="39" spans="1:3">
      <c r="A39" s="394" t="s">
        <v>481</v>
      </c>
      <c r="B39" s="395"/>
      <c r="C39" s="402"/>
    </row>
    <row r="40" spans="1:3">
      <c r="A40" s="423" t="s">
        <v>482</v>
      </c>
      <c r="B40" s="404" t="s">
        <v>483</v>
      </c>
      <c r="C40" s="420"/>
    </row>
    <row r="41" spans="1:3" ht="23">
      <c r="A41" s="424" t="s">
        <v>484</v>
      </c>
      <c r="B41" s="398" t="s">
        <v>485</v>
      </c>
      <c r="C41" s="4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15" sqref="C15"/>
    </sheetView>
  </sheetViews>
  <sheetFormatPr defaultColWidth="9.08984375" defaultRowHeight="14"/>
  <cols>
    <col min="1" max="1" width="9.54296875" style="3" bestFit="1" customWidth="1"/>
    <col min="2" max="2" width="86" style="3" customWidth="1"/>
    <col min="3" max="7" width="13.36328125" style="4" customWidth="1"/>
    <col min="8" max="13" width="6.6328125" style="5" customWidth="1"/>
    <col min="14" max="16384" width="9.08984375" style="5"/>
  </cols>
  <sheetData>
    <row r="1" spans="1:8">
      <c r="A1" s="2" t="s">
        <v>32</v>
      </c>
      <c r="B1" s="3" t="str">
        <f>'Info '!C2</f>
        <v>JSC CARTU BANK</v>
      </c>
    </row>
    <row r="2" spans="1:8">
      <c r="A2" s="2" t="s">
        <v>33</v>
      </c>
      <c r="B2" s="474">
        <v>43465</v>
      </c>
      <c r="C2" s="7"/>
      <c r="D2" s="7"/>
      <c r="E2" s="7"/>
      <c r="F2" s="7"/>
      <c r="G2" s="7"/>
      <c r="H2" s="8"/>
    </row>
    <row r="3" spans="1:8">
      <c r="A3" s="2"/>
      <c r="B3" s="6"/>
      <c r="C3" s="7"/>
      <c r="D3" s="7"/>
      <c r="E3" s="7"/>
      <c r="F3" s="7"/>
      <c r="G3" s="7"/>
      <c r="H3" s="8"/>
    </row>
    <row r="4" spans="1:8" ht="14.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8</v>
      </c>
      <c r="B5" s="12"/>
      <c r="C5" s="442" t="s">
        <v>488</v>
      </c>
      <c r="D5" s="442" t="s">
        <v>489</v>
      </c>
      <c r="E5" s="442" t="s">
        <v>490</v>
      </c>
      <c r="F5" s="442" t="s">
        <v>491</v>
      </c>
      <c r="G5" s="441" t="s">
        <v>492</v>
      </c>
    </row>
    <row r="6" spans="1:8">
      <c r="B6" s="239" t="s">
        <v>144</v>
      </c>
      <c r="C6" s="329"/>
      <c r="D6" s="329"/>
      <c r="E6" s="329"/>
      <c r="F6" s="329"/>
      <c r="G6" s="354"/>
    </row>
    <row r="7" spans="1:8">
      <c r="A7" s="13"/>
      <c r="B7" s="240" t="s">
        <v>138</v>
      </c>
      <c r="C7" s="329"/>
      <c r="D7" s="329"/>
      <c r="E7" s="329"/>
      <c r="F7" s="329"/>
      <c r="G7" s="354"/>
    </row>
    <row r="8" spans="1:8">
      <c r="A8" s="387">
        <v>1</v>
      </c>
      <c r="B8" s="14" t="s">
        <v>143</v>
      </c>
      <c r="C8" s="443">
        <v>220763712</v>
      </c>
      <c r="D8" s="443">
        <v>213601018</v>
      </c>
      <c r="E8" s="443">
        <v>225887221</v>
      </c>
      <c r="F8" s="443">
        <v>221513688</v>
      </c>
      <c r="G8" s="448">
        <v>222346884</v>
      </c>
    </row>
    <row r="9" spans="1:8">
      <c r="A9" s="387">
        <v>2</v>
      </c>
      <c r="B9" s="14" t="s">
        <v>142</v>
      </c>
      <c r="C9" s="443">
        <v>220763712</v>
      </c>
      <c r="D9" s="443">
        <v>213601018</v>
      </c>
      <c r="E9" s="443">
        <v>225887221</v>
      </c>
      <c r="F9" s="443">
        <v>221513688</v>
      </c>
      <c r="G9" s="448">
        <v>222346884</v>
      </c>
    </row>
    <row r="10" spans="1:8">
      <c r="A10" s="387">
        <v>3</v>
      </c>
      <c r="B10" s="14" t="s">
        <v>141</v>
      </c>
      <c r="C10" s="443">
        <v>432657101</v>
      </c>
      <c r="D10" s="443">
        <v>449664223.14069903</v>
      </c>
      <c r="E10" s="443">
        <v>443649135</v>
      </c>
      <c r="F10" s="443">
        <v>437184479</v>
      </c>
      <c r="G10" s="448">
        <v>453666585</v>
      </c>
    </row>
    <row r="11" spans="1:8">
      <c r="A11" s="388"/>
      <c r="B11" s="239" t="s">
        <v>140</v>
      </c>
      <c r="C11" s="329"/>
      <c r="D11" s="329"/>
      <c r="E11" s="329"/>
      <c r="F11" s="329"/>
      <c r="G11" s="354"/>
    </row>
    <row r="12" spans="1:8" ht="15" customHeight="1">
      <c r="A12" s="387">
        <v>4</v>
      </c>
      <c r="B12" s="14" t="s">
        <v>273</v>
      </c>
      <c r="C12" s="443">
        <v>1381508823.4325151</v>
      </c>
      <c r="D12" s="443">
        <v>1435351301.9981868</v>
      </c>
      <c r="E12" s="443">
        <v>1328011675.2486753</v>
      </c>
      <c r="F12" s="443">
        <v>1275546929.1857946</v>
      </c>
      <c r="G12" s="448">
        <v>1384981108.0658476</v>
      </c>
    </row>
    <row r="13" spans="1:8">
      <c r="A13" s="388"/>
      <c r="B13" s="239" t="s">
        <v>139</v>
      </c>
      <c r="C13" s="329"/>
      <c r="D13" s="329"/>
      <c r="E13" s="329"/>
      <c r="F13" s="329"/>
      <c r="G13" s="354"/>
    </row>
    <row r="14" spans="1:8" s="15" customFormat="1">
      <c r="A14" s="387"/>
      <c r="B14" s="240" t="s">
        <v>138</v>
      </c>
      <c r="C14" s="329"/>
      <c r="D14" s="329"/>
      <c r="E14" s="329"/>
      <c r="F14" s="329"/>
      <c r="G14" s="354"/>
    </row>
    <row r="15" spans="1:8">
      <c r="A15" s="389">
        <v>5</v>
      </c>
      <c r="B15" s="14" t="str">
        <f>"Common equity Tier 1 ratio &gt;="&amp;TEXT('9.1. Capital Requirements'!C19*100,"#.##")&amp;"%"</f>
        <v>Common equity Tier 1 ratio &gt;=9.27%</v>
      </c>
      <c r="C15" s="444">
        <f>C8/$C$12</f>
        <v>0.15979898807413156</v>
      </c>
      <c r="D15" s="444">
        <v>0.14881445239408703</v>
      </c>
      <c r="E15" s="444">
        <v>0.17009430354420774</v>
      </c>
      <c r="F15" s="444">
        <v>0.17366173123978773</v>
      </c>
      <c r="G15" s="449">
        <v>0.1605414562733723</v>
      </c>
    </row>
    <row r="16" spans="1:8" ht="15" customHeight="1">
      <c r="A16" s="389">
        <v>6</v>
      </c>
      <c r="B16" s="14" t="str">
        <f>"Tier 1 ratio &gt;="&amp;TEXT('9.1. Capital Requirements'!C20*100,"#.##")&amp;"%"</f>
        <v>Tier 1 ratio &gt;=11.53%</v>
      </c>
      <c r="C16" s="444">
        <f t="shared" ref="C16:C17" si="0">C9/$C$12</f>
        <v>0.15979898807413156</v>
      </c>
      <c r="D16" s="444">
        <v>0.14881445239408703</v>
      </c>
      <c r="E16" s="444">
        <v>0.17009430354420774</v>
      </c>
      <c r="F16" s="444">
        <v>0.17366173123978773</v>
      </c>
      <c r="G16" s="449">
        <v>0.1605414562733723</v>
      </c>
    </row>
    <row r="17" spans="1:7">
      <c r="A17" s="389">
        <v>7</v>
      </c>
      <c r="B17" s="14" t="str">
        <f>"Total Regulatory Capital ratio &gt;="&amp;TEXT('9.1. Capital Requirements'!C21*100,"#.##")&amp;"%"</f>
        <v>Total Regulatory Capital ratio &gt;=20.18%</v>
      </c>
      <c r="C17" s="444">
        <f t="shared" si="0"/>
        <v>0.31317722598760855</v>
      </c>
      <c r="D17" s="444">
        <v>0.31327816578053802</v>
      </c>
      <c r="E17" s="444">
        <v>0.33407020681269611</v>
      </c>
      <c r="F17" s="444">
        <v>0.34274276312127772</v>
      </c>
      <c r="G17" s="449">
        <v>0.32756156914916623</v>
      </c>
    </row>
    <row r="18" spans="1:7">
      <c r="A18" s="388"/>
      <c r="B18" s="241" t="s">
        <v>137</v>
      </c>
      <c r="C18" s="329"/>
      <c r="D18" s="329"/>
      <c r="E18" s="329"/>
      <c r="F18" s="329"/>
      <c r="G18" s="354"/>
    </row>
    <row r="19" spans="1:7" ht="15" customHeight="1">
      <c r="A19" s="390">
        <v>8</v>
      </c>
      <c r="B19" s="14" t="s">
        <v>136</v>
      </c>
      <c r="C19" s="444">
        <v>6.8869777669524818E-2</v>
      </c>
      <c r="D19" s="444">
        <v>6.7875055063455161E-2</v>
      </c>
      <c r="E19" s="444">
        <v>6.611481981600173E-2</v>
      </c>
      <c r="F19" s="444">
        <v>6.4290428998735091E-2</v>
      </c>
      <c r="G19" s="449">
        <v>7.3158591556390137E-2</v>
      </c>
    </row>
    <row r="20" spans="1:7">
      <c r="A20" s="390">
        <v>9</v>
      </c>
      <c r="B20" s="14" t="s">
        <v>135</v>
      </c>
      <c r="C20" s="444">
        <v>2.576856840823501E-2</v>
      </c>
      <c r="D20" s="444">
        <v>2.5758209009402611E-2</v>
      </c>
      <c r="E20" s="444">
        <v>2.5472257280309791E-2</v>
      </c>
      <c r="F20" s="444">
        <v>2.4809920266217596E-2</v>
      </c>
      <c r="G20" s="449">
        <v>2.5540477584322863E-2</v>
      </c>
    </row>
    <row r="21" spans="1:7">
      <c r="A21" s="390">
        <v>10</v>
      </c>
      <c r="B21" s="14" t="s">
        <v>134</v>
      </c>
      <c r="C21" s="444">
        <v>3.1701715649815776E-2</v>
      </c>
      <c r="D21" s="444">
        <v>3.4090797916205354E-2</v>
      </c>
      <c r="E21" s="444">
        <v>2.7478556203355656E-2</v>
      </c>
      <c r="F21" s="444">
        <v>2.7734569733938414E-2</v>
      </c>
      <c r="G21" s="449">
        <v>6.5490311591041545E-2</v>
      </c>
    </row>
    <row r="22" spans="1:7">
      <c r="A22" s="390">
        <v>11</v>
      </c>
      <c r="B22" s="14" t="s">
        <v>133</v>
      </c>
      <c r="C22" s="444">
        <v>4.3101209261289804E-2</v>
      </c>
      <c r="D22" s="444">
        <v>4.2116846054052554E-2</v>
      </c>
      <c r="E22" s="444">
        <v>4.0642562535691942E-2</v>
      </c>
      <c r="F22" s="444">
        <v>3.9480508732517489E-2</v>
      </c>
      <c r="G22" s="449">
        <v>4.7618113972067277E-2</v>
      </c>
    </row>
    <row r="23" spans="1:7">
      <c r="A23" s="390">
        <v>12</v>
      </c>
      <c r="B23" s="14" t="s">
        <v>279</v>
      </c>
      <c r="C23" s="444">
        <v>1.5245647500718669E-2</v>
      </c>
      <c r="D23" s="444">
        <v>1.2306832207069357E-2</v>
      </c>
      <c r="E23" s="444">
        <v>5.4002580139866233E-3</v>
      </c>
      <c r="F23" s="444">
        <v>-3.5526042975723968E-3</v>
      </c>
      <c r="G23" s="449">
        <v>3.1961449752794607E-2</v>
      </c>
    </row>
    <row r="24" spans="1:7">
      <c r="A24" s="390">
        <v>13</v>
      </c>
      <c r="B24" s="14" t="s">
        <v>280</v>
      </c>
      <c r="C24" s="444">
        <v>7.7733662887247201E-2</v>
      </c>
      <c r="D24" s="444">
        <v>6.2518158545612795E-2</v>
      </c>
      <c r="E24" s="444">
        <v>2.7118849221469978E-2</v>
      </c>
      <c r="F24" s="444">
        <v>-1.7778028940639259E-2</v>
      </c>
      <c r="G24" s="449">
        <v>0.18274620411736575</v>
      </c>
    </row>
    <row r="25" spans="1:7">
      <c r="A25" s="388"/>
      <c r="B25" s="241" t="s">
        <v>359</v>
      </c>
      <c r="C25" s="329"/>
      <c r="D25" s="329"/>
      <c r="E25" s="329"/>
      <c r="F25" s="329"/>
      <c r="G25" s="354"/>
    </row>
    <row r="26" spans="1:7">
      <c r="A26" s="390">
        <v>14</v>
      </c>
      <c r="B26" s="14" t="s">
        <v>132</v>
      </c>
      <c r="C26" s="444">
        <v>0.35914968422147536</v>
      </c>
      <c r="D26" s="444">
        <v>0.35195794650276119</v>
      </c>
      <c r="E26" s="444">
        <v>0.35901517103269759</v>
      </c>
      <c r="F26" s="444">
        <v>0.36286175405840498</v>
      </c>
      <c r="G26" s="449">
        <v>0.34025328625435719</v>
      </c>
    </row>
    <row r="27" spans="1:7" ht="15" customHeight="1">
      <c r="A27" s="390">
        <v>15</v>
      </c>
      <c r="B27" s="14" t="s">
        <v>131</v>
      </c>
      <c r="C27" s="444">
        <v>0.13849547929493877</v>
      </c>
      <c r="D27" s="444">
        <v>0.13898104895210672</v>
      </c>
      <c r="E27" s="444">
        <v>0.13679783620183003</v>
      </c>
      <c r="F27" s="444">
        <v>0.13602443817391682</v>
      </c>
      <c r="G27" s="449">
        <v>0.13576706370856095</v>
      </c>
    </row>
    <row r="28" spans="1:7">
      <c r="A28" s="390">
        <v>16</v>
      </c>
      <c r="B28" s="14" t="s">
        <v>130</v>
      </c>
      <c r="C28" s="444">
        <v>0.61752701946481858</v>
      </c>
      <c r="D28" s="444">
        <v>0.60736406053144276</v>
      </c>
      <c r="E28" s="444">
        <v>0.62810038186619921</v>
      </c>
      <c r="F28" s="444">
        <v>0.67262294025373848</v>
      </c>
      <c r="G28" s="449">
        <v>0.71678159581347045</v>
      </c>
    </row>
    <row r="29" spans="1:7" ht="15" customHeight="1">
      <c r="A29" s="390">
        <v>17</v>
      </c>
      <c r="B29" s="14" t="s">
        <v>129</v>
      </c>
      <c r="C29" s="444">
        <v>0.60607663353181018</v>
      </c>
      <c r="D29" s="444">
        <v>0.6237976955187633</v>
      </c>
      <c r="E29" s="444">
        <v>0.61327939040067136</v>
      </c>
      <c r="F29" s="444">
        <v>0.63655547923715017</v>
      </c>
      <c r="G29" s="449">
        <v>0.66725696484970509</v>
      </c>
    </row>
    <row r="30" spans="1:7">
      <c r="A30" s="390">
        <v>18</v>
      </c>
      <c r="B30" s="14" t="s">
        <v>128</v>
      </c>
      <c r="C30" s="444">
        <v>2.8948492293526806E-2</v>
      </c>
      <c r="D30" s="444">
        <v>-5.3431982249165788E-3</v>
      </c>
      <c r="E30" s="444">
        <v>-2.0147445656733431E-2</v>
      </c>
      <c r="F30" s="444">
        <v>-1.9377253118775473E-2</v>
      </c>
      <c r="G30" s="449">
        <v>-9.6214623537984045E-2</v>
      </c>
    </row>
    <row r="31" spans="1:7" ht="15" customHeight="1">
      <c r="A31" s="388"/>
      <c r="B31" s="241" t="s">
        <v>360</v>
      </c>
      <c r="C31" s="329"/>
      <c r="D31" s="329"/>
      <c r="E31" s="329"/>
      <c r="F31" s="329"/>
      <c r="G31" s="354"/>
    </row>
    <row r="32" spans="1:7" ht="15" customHeight="1">
      <c r="A32" s="390">
        <v>19</v>
      </c>
      <c r="B32" s="14" t="s">
        <v>127</v>
      </c>
      <c r="C32" s="444">
        <v>0.25456700581335773</v>
      </c>
      <c r="D32" s="444">
        <v>0.28523671467693701</v>
      </c>
      <c r="E32" s="444">
        <v>0.22332010762719298</v>
      </c>
      <c r="F32" s="444">
        <v>0.22015644145575586</v>
      </c>
      <c r="G32" s="449">
        <v>0.28035423311277063</v>
      </c>
    </row>
    <row r="33" spans="1:7" ht="15" customHeight="1">
      <c r="A33" s="390">
        <v>20</v>
      </c>
      <c r="B33" s="14" t="s">
        <v>126</v>
      </c>
      <c r="C33" s="444">
        <v>0.87460779793397492</v>
      </c>
      <c r="D33" s="444">
        <v>0.84514146195679363</v>
      </c>
      <c r="E33" s="444">
        <v>0.88068725586693641</v>
      </c>
      <c r="F33" s="444">
        <v>0.88233805725238668</v>
      </c>
      <c r="G33" s="449">
        <v>0.85615191971623805</v>
      </c>
    </row>
    <row r="34" spans="1:7" ht="15" customHeight="1">
      <c r="A34" s="390">
        <v>21</v>
      </c>
      <c r="B34" s="14" t="s">
        <v>125</v>
      </c>
      <c r="C34" s="444">
        <v>0.3086605244879751</v>
      </c>
      <c r="D34" s="444">
        <v>0.32447579899455464</v>
      </c>
      <c r="E34" s="444">
        <v>0.26527037926271257</v>
      </c>
      <c r="F34" s="444">
        <v>0.2869520884448844</v>
      </c>
      <c r="G34" s="449">
        <v>0.36041979800983492</v>
      </c>
    </row>
    <row r="35" spans="1:7" ht="15" customHeight="1">
      <c r="A35" s="391"/>
      <c r="B35" s="241" t="s">
        <v>403</v>
      </c>
      <c r="C35" s="329"/>
      <c r="D35" s="329"/>
      <c r="E35" s="329"/>
      <c r="F35" s="329"/>
      <c r="G35" s="354"/>
    </row>
    <row r="36" spans="1:7">
      <c r="A36" s="390">
        <v>22</v>
      </c>
      <c r="B36" s="14" t="s">
        <v>386</v>
      </c>
      <c r="C36" s="445">
        <v>303859040.16574132</v>
      </c>
      <c r="D36" s="445">
        <v>293208220.02744257</v>
      </c>
      <c r="E36" s="445">
        <v>274583991.79835111</v>
      </c>
      <c r="F36" s="445">
        <v>289354525.5604893</v>
      </c>
      <c r="G36" s="450">
        <v>321657293.63456398</v>
      </c>
    </row>
    <row r="37" spans="1:7" ht="15" customHeight="1">
      <c r="A37" s="390">
        <v>23</v>
      </c>
      <c r="B37" s="14" t="s">
        <v>398</v>
      </c>
      <c r="C37" s="446">
        <v>114639306.97298403</v>
      </c>
      <c r="D37" s="446">
        <v>104455906.5296901</v>
      </c>
      <c r="E37" s="446">
        <v>105898565.50430945</v>
      </c>
      <c r="F37" s="446">
        <v>93050473.308957562</v>
      </c>
      <c r="G37" s="451">
        <v>119615147.8031279</v>
      </c>
    </row>
    <row r="38" spans="1:7" ht="14.5" thickBot="1">
      <c r="A38" s="392">
        <v>24</v>
      </c>
      <c r="B38" s="242" t="s">
        <v>387</v>
      </c>
      <c r="C38" s="447">
        <v>2.6505659200936109</v>
      </c>
      <c r="D38" s="447">
        <v>2.807004694790546</v>
      </c>
      <c r="E38" s="447">
        <v>2.5928962350975109</v>
      </c>
      <c r="F38" s="447">
        <v>3.1096513028981487</v>
      </c>
      <c r="G38" s="452">
        <v>2.6891016693301508</v>
      </c>
    </row>
    <row r="39" spans="1:7">
      <c r="A39" s="16"/>
    </row>
    <row r="40" spans="1:7">
      <c r="B40" s="320"/>
    </row>
    <row r="41" spans="1:7" ht="50.5">
      <c r="B41" s="320" t="s">
        <v>402</v>
      </c>
    </row>
    <row r="43" spans="1:7">
      <c r="B43" s="3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08984375" defaultRowHeight="14"/>
  <cols>
    <col min="1" max="1" width="9.54296875" style="4" bestFit="1" customWidth="1"/>
    <col min="2" max="2" width="55.08984375" style="4" bestFit="1" customWidth="1"/>
    <col min="3" max="3" width="13" style="4" customWidth="1"/>
    <col min="4" max="4" width="13.36328125" style="4" customWidth="1"/>
    <col min="5" max="5" width="14.54296875" style="4" customWidth="1"/>
    <col min="6" max="6" width="11.6328125" style="4" customWidth="1"/>
    <col min="7" max="7" width="13.6328125" style="4" customWidth="1"/>
    <col min="8" max="8" width="14.54296875" style="4" customWidth="1"/>
    <col min="9" max="16384" width="9.08984375" style="5"/>
  </cols>
  <sheetData>
    <row r="1" spans="1:8">
      <c r="A1" s="2" t="s">
        <v>32</v>
      </c>
      <c r="B1" s="4" t="str">
        <f>'Info '!C2</f>
        <v>JSC CARTU BANK</v>
      </c>
    </row>
    <row r="2" spans="1:8">
      <c r="A2" s="2" t="s">
        <v>33</v>
      </c>
      <c r="B2" s="475">
        <f>'1. key ratios '!B2</f>
        <v>43465</v>
      </c>
    </row>
    <row r="3" spans="1:8">
      <c r="A3" s="2"/>
    </row>
    <row r="4" spans="1:8" ht="14.5" thickBot="1">
      <c r="A4" s="17" t="s">
        <v>34</v>
      </c>
      <c r="B4" s="18" t="s">
        <v>35</v>
      </c>
      <c r="C4" s="17"/>
      <c r="D4" s="19"/>
      <c r="E4" s="19"/>
      <c r="F4" s="20"/>
      <c r="G4" s="20"/>
      <c r="H4" s="21" t="s">
        <v>75</v>
      </c>
    </row>
    <row r="5" spans="1:8">
      <c r="A5" s="22"/>
      <c r="B5" s="23"/>
      <c r="C5" s="532" t="s">
        <v>70</v>
      </c>
      <c r="D5" s="533"/>
      <c r="E5" s="534"/>
      <c r="F5" s="532" t="s">
        <v>74</v>
      </c>
      <c r="G5" s="533"/>
      <c r="H5" s="535"/>
    </row>
    <row r="6" spans="1:8">
      <c r="A6" s="24" t="s">
        <v>8</v>
      </c>
      <c r="B6" s="25" t="s">
        <v>36</v>
      </c>
      <c r="C6" s="26" t="s">
        <v>71</v>
      </c>
      <c r="D6" s="26" t="s">
        <v>72</v>
      </c>
      <c r="E6" s="26" t="s">
        <v>73</v>
      </c>
      <c r="F6" s="26" t="s">
        <v>71</v>
      </c>
      <c r="G6" s="26" t="s">
        <v>72</v>
      </c>
      <c r="H6" s="27" t="s">
        <v>73</v>
      </c>
    </row>
    <row r="7" spans="1:8">
      <c r="A7" s="24">
        <v>1</v>
      </c>
      <c r="B7" s="28" t="s">
        <v>37</v>
      </c>
      <c r="C7" s="29">
        <v>9319981</v>
      </c>
      <c r="D7" s="29">
        <v>8903012</v>
      </c>
      <c r="E7" s="30">
        <f>C7+D7</f>
        <v>18222993</v>
      </c>
      <c r="F7" s="31">
        <v>8875180</v>
      </c>
      <c r="G7" s="32">
        <v>7334063</v>
      </c>
      <c r="H7" s="33">
        <f>F7+G7</f>
        <v>16209243</v>
      </c>
    </row>
    <row r="8" spans="1:8">
      <c r="A8" s="24">
        <v>2</v>
      </c>
      <c r="B8" s="28" t="s">
        <v>38</v>
      </c>
      <c r="C8" s="29">
        <v>1277113</v>
      </c>
      <c r="D8" s="29">
        <v>138696084</v>
      </c>
      <c r="E8" s="30">
        <f t="shared" ref="E8:E20" si="0">C8+D8</f>
        <v>139973197</v>
      </c>
      <c r="F8" s="31">
        <v>13143935</v>
      </c>
      <c r="G8" s="32">
        <v>170485201</v>
      </c>
      <c r="H8" s="33">
        <f t="shared" ref="H8:H20" si="1">F8+G8</f>
        <v>183629136</v>
      </c>
    </row>
    <row r="9" spans="1:8">
      <c r="A9" s="24">
        <v>3</v>
      </c>
      <c r="B9" s="28" t="s">
        <v>39</v>
      </c>
      <c r="C9" s="29">
        <v>48753575</v>
      </c>
      <c r="D9" s="29">
        <v>70268262</v>
      </c>
      <c r="E9" s="30">
        <f t="shared" si="0"/>
        <v>119021837</v>
      </c>
      <c r="F9" s="31">
        <v>51073440</v>
      </c>
      <c r="G9" s="32">
        <v>110087329</v>
      </c>
      <c r="H9" s="33">
        <f t="shared" si="1"/>
        <v>161160769</v>
      </c>
    </row>
    <row r="10" spans="1:8">
      <c r="A10" s="24">
        <v>4</v>
      </c>
      <c r="B10" s="28" t="s">
        <v>40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41</v>
      </c>
      <c r="C11" s="29">
        <v>19309175</v>
      </c>
      <c r="D11" s="29">
        <v>0</v>
      </c>
      <c r="E11" s="30">
        <f t="shared" si="0"/>
        <v>19309175</v>
      </c>
      <c r="F11" s="31">
        <v>27977834</v>
      </c>
      <c r="G11" s="32">
        <v>0</v>
      </c>
      <c r="H11" s="33">
        <f t="shared" si="1"/>
        <v>27977834</v>
      </c>
    </row>
    <row r="12" spans="1:8">
      <c r="A12" s="24">
        <v>6.1</v>
      </c>
      <c r="B12" s="34" t="s">
        <v>42</v>
      </c>
      <c r="C12" s="29">
        <v>322521987</v>
      </c>
      <c r="D12" s="29">
        <v>520732317</v>
      </c>
      <c r="E12" s="30">
        <f t="shared" si="0"/>
        <v>843254304</v>
      </c>
      <c r="F12" s="31">
        <v>232106019</v>
      </c>
      <c r="G12" s="32">
        <v>587424123</v>
      </c>
      <c r="H12" s="33">
        <f t="shared" si="1"/>
        <v>819530142</v>
      </c>
    </row>
    <row r="13" spans="1:8">
      <c r="A13" s="24">
        <v>6.2</v>
      </c>
      <c r="B13" s="34" t="s">
        <v>43</v>
      </c>
      <c r="C13" s="29">
        <v>-41978301</v>
      </c>
      <c r="D13" s="29">
        <v>-74808608</v>
      </c>
      <c r="E13" s="30">
        <f t="shared" si="0"/>
        <v>-116786909</v>
      </c>
      <c r="F13" s="31">
        <v>-29269410</v>
      </c>
      <c r="G13" s="32">
        <v>-81995791</v>
      </c>
      <c r="H13" s="33">
        <f t="shared" si="1"/>
        <v>-111265201</v>
      </c>
    </row>
    <row r="14" spans="1:8">
      <c r="A14" s="24">
        <v>6</v>
      </c>
      <c r="B14" s="28" t="s">
        <v>44</v>
      </c>
      <c r="C14" s="30">
        <f>C12+C13</f>
        <v>280543686</v>
      </c>
      <c r="D14" s="30">
        <f>D12+D13</f>
        <v>445923709</v>
      </c>
      <c r="E14" s="30">
        <f t="shared" si="0"/>
        <v>726467395</v>
      </c>
      <c r="F14" s="30">
        <f>F12+F13</f>
        <v>202836609</v>
      </c>
      <c r="G14" s="30">
        <f>G12+G13</f>
        <v>505428332</v>
      </c>
      <c r="H14" s="33">
        <f t="shared" si="1"/>
        <v>708264941</v>
      </c>
    </row>
    <row r="15" spans="1:8">
      <c r="A15" s="24">
        <v>7</v>
      </c>
      <c r="B15" s="28" t="s">
        <v>45</v>
      </c>
      <c r="C15" s="29">
        <v>8565505</v>
      </c>
      <c r="D15" s="29">
        <v>2378819</v>
      </c>
      <c r="E15" s="30">
        <f t="shared" si="0"/>
        <v>10944324</v>
      </c>
      <c r="F15" s="31">
        <v>6158878</v>
      </c>
      <c r="G15" s="32">
        <v>2641872</v>
      </c>
      <c r="H15" s="33">
        <f t="shared" si="1"/>
        <v>8800750</v>
      </c>
    </row>
    <row r="16" spans="1:8">
      <c r="A16" s="24">
        <v>8</v>
      </c>
      <c r="B16" s="28" t="s">
        <v>206</v>
      </c>
      <c r="C16" s="29">
        <v>25396007</v>
      </c>
      <c r="D16" s="29" t="s">
        <v>493</v>
      </c>
      <c r="E16" s="30">
        <f>C16</f>
        <v>25396007</v>
      </c>
      <c r="F16" s="31">
        <v>31891349</v>
      </c>
      <c r="G16" s="32" t="s">
        <v>493</v>
      </c>
      <c r="H16" s="33">
        <f>F16</f>
        <v>31891349</v>
      </c>
    </row>
    <row r="17" spans="1:8">
      <c r="A17" s="24">
        <v>9</v>
      </c>
      <c r="B17" s="28" t="s">
        <v>46</v>
      </c>
      <c r="C17" s="29">
        <v>4883540</v>
      </c>
      <c r="D17" s="29">
        <v>0</v>
      </c>
      <c r="E17" s="30">
        <f t="shared" si="0"/>
        <v>4883540</v>
      </c>
      <c r="F17" s="31">
        <v>2883540</v>
      </c>
      <c r="G17" s="32">
        <v>0</v>
      </c>
      <c r="H17" s="33">
        <f t="shared" si="1"/>
        <v>2883540</v>
      </c>
    </row>
    <row r="18" spans="1:8">
      <c r="A18" s="24">
        <v>10</v>
      </c>
      <c r="B18" s="28" t="s">
        <v>47</v>
      </c>
      <c r="C18" s="29">
        <v>18429786</v>
      </c>
      <c r="D18" s="29" t="s">
        <v>493</v>
      </c>
      <c r="E18" s="30">
        <f>C18</f>
        <v>18429786</v>
      </c>
      <c r="F18" s="31">
        <v>21008400</v>
      </c>
      <c r="G18" s="32" t="s">
        <v>493</v>
      </c>
      <c r="H18" s="33">
        <f>F18</f>
        <v>21008400</v>
      </c>
    </row>
    <row r="19" spans="1:8">
      <c r="A19" s="24">
        <v>11</v>
      </c>
      <c r="B19" s="28" t="s">
        <v>48</v>
      </c>
      <c r="C19" s="29">
        <v>16941453</v>
      </c>
      <c r="D19" s="29">
        <v>674603</v>
      </c>
      <c r="E19" s="30">
        <f t="shared" si="0"/>
        <v>17616056</v>
      </c>
      <c r="F19" s="31">
        <v>31456336</v>
      </c>
      <c r="G19" s="32">
        <v>748708</v>
      </c>
      <c r="H19" s="33">
        <f t="shared" si="1"/>
        <v>32205044</v>
      </c>
    </row>
    <row r="20" spans="1:8">
      <c r="A20" s="24">
        <v>12</v>
      </c>
      <c r="B20" s="36" t="s">
        <v>49</v>
      </c>
      <c r="C20" s="30">
        <f>SUM(C7:C11)+SUM(C14:C19)</f>
        <v>433419821</v>
      </c>
      <c r="D20" s="30">
        <f>SUM(D7:D11)+SUM(D14:D19)</f>
        <v>666844489</v>
      </c>
      <c r="E20" s="30">
        <f t="shared" si="0"/>
        <v>1100264310</v>
      </c>
      <c r="F20" s="30">
        <f>SUM(F7:F11)+SUM(F14:F19)</f>
        <v>397305501</v>
      </c>
      <c r="G20" s="30">
        <f>SUM(G7:G11)+SUM(G14:G19)</f>
        <v>796725505</v>
      </c>
      <c r="H20" s="33">
        <f t="shared" si="1"/>
        <v>1194031006</v>
      </c>
    </row>
    <row r="21" spans="1:8">
      <c r="A21" s="24"/>
      <c r="B21" s="25" t="s">
        <v>50</v>
      </c>
      <c r="C21" s="37" t="s">
        <v>494</v>
      </c>
      <c r="D21" s="37"/>
      <c r="E21" s="37"/>
      <c r="F21" s="38" t="s">
        <v>494</v>
      </c>
      <c r="G21" s="39"/>
      <c r="H21" s="40"/>
    </row>
    <row r="22" spans="1:8">
      <c r="A22" s="24">
        <v>13</v>
      </c>
      <c r="B22" s="28" t="s">
        <v>51</v>
      </c>
      <c r="C22" s="29">
        <v>51736</v>
      </c>
      <c r="D22" s="29">
        <v>14828405</v>
      </c>
      <c r="E22" s="30">
        <f>C22+D22</f>
        <v>14880141</v>
      </c>
      <c r="F22" s="31">
        <v>55619</v>
      </c>
      <c r="G22" s="32">
        <v>14362697</v>
      </c>
      <c r="H22" s="33">
        <f>F22+G22</f>
        <v>14418316</v>
      </c>
    </row>
    <row r="23" spans="1:8">
      <c r="A23" s="24">
        <v>14</v>
      </c>
      <c r="B23" s="28" t="s">
        <v>52</v>
      </c>
      <c r="C23" s="29">
        <v>49993261</v>
      </c>
      <c r="D23" s="29">
        <v>218535573</v>
      </c>
      <c r="E23" s="30">
        <f t="shared" ref="E23:E30" si="2">C23+D23</f>
        <v>268528834</v>
      </c>
      <c r="F23" s="31">
        <v>53680244</v>
      </c>
      <c r="G23" s="32">
        <v>236008693</v>
      </c>
      <c r="H23" s="33">
        <f t="shared" ref="H23:H30" si="3">F23+G23</f>
        <v>289688937</v>
      </c>
    </row>
    <row r="24" spans="1:8">
      <c r="A24" s="24">
        <v>15</v>
      </c>
      <c r="B24" s="28" t="s">
        <v>53</v>
      </c>
      <c r="C24" s="29">
        <v>44213771</v>
      </c>
      <c r="D24" s="29">
        <v>26865554</v>
      </c>
      <c r="E24" s="30">
        <f t="shared" si="2"/>
        <v>71079325</v>
      </c>
      <c r="F24" s="31">
        <v>71805764</v>
      </c>
      <c r="G24" s="32">
        <v>68857713</v>
      </c>
      <c r="H24" s="33">
        <f t="shared" si="3"/>
        <v>140663477</v>
      </c>
    </row>
    <row r="25" spans="1:8">
      <c r="A25" s="24">
        <v>16</v>
      </c>
      <c r="B25" s="28" t="s">
        <v>54</v>
      </c>
      <c r="C25" s="29">
        <v>13135455</v>
      </c>
      <c r="D25" s="29">
        <v>286593572</v>
      </c>
      <c r="E25" s="30">
        <f t="shared" si="2"/>
        <v>299729027</v>
      </c>
      <c r="F25" s="31">
        <v>9488556</v>
      </c>
      <c r="G25" s="32">
        <v>249704187</v>
      </c>
      <c r="H25" s="33">
        <f t="shared" si="3"/>
        <v>259192743</v>
      </c>
    </row>
    <row r="26" spans="1:8">
      <c r="A26" s="24">
        <v>17</v>
      </c>
      <c r="B26" s="28" t="s">
        <v>55</v>
      </c>
      <c r="C26" s="37"/>
      <c r="D26" s="37"/>
      <c r="E26" s="30">
        <f t="shared" si="2"/>
        <v>0</v>
      </c>
      <c r="F26" s="38"/>
      <c r="G26" s="39"/>
      <c r="H26" s="33">
        <f t="shared" si="3"/>
        <v>0</v>
      </c>
    </row>
    <row r="27" spans="1:8">
      <c r="A27" s="24">
        <v>18</v>
      </c>
      <c r="B27" s="28" t="s">
        <v>56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25922000</v>
      </c>
      <c r="H27" s="33">
        <f t="shared" si="3"/>
        <v>25922000</v>
      </c>
    </row>
    <row r="28" spans="1:8">
      <c r="A28" s="24">
        <v>19</v>
      </c>
      <c r="B28" s="28" t="s">
        <v>57</v>
      </c>
      <c r="C28" s="29">
        <v>204065</v>
      </c>
      <c r="D28" s="29">
        <v>9512802</v>
      </c>
      <c r="E28" s="30">
        <f t="shared" si="2"/>
        <v>9716867</v>
      </c>
      <c r="F28" s="31">
        <v>83746</v>
      </c>
      <c r="G28" s="32">
        <v>4840068</v>
      </c>
      <c r="H28" s="33">
        <f t="shared" si="3"/>
        <v>4923814</v>
      </c>
    </row>
    <row r="29" spans="1:8">
      <c r="A29" s="24">
        <v>20</v>
      </c>
      <c r="B29" s="28" t="s">
        <v>58</v>
      </c>
      <c r="C29" s="29">
        <v>1957456</v>
      </c>
      <c r="D29" s="29">
        <v>5461992</v>
      </c>
      <c r="E29" s="30">
        <f t="shared" si="2"/>
        <v>7419448</v>
      </c>
      <c r="F29" s="31">
        <v>3692577</v>
      </c>
      <c r="G29" s="32">
        <v>5465178</v>
      </c>
      <c r="H29" s="33">
        <f t="shared" si="3"/>
        <v>9157755</v>
      </c>
    </row>
    <row r="30" spans="1:8">
      <c r="A30" s="24">
        <v>21</v>
      </c>
      <c r="B30" s="28" t="s">
        <v>59</v>
      </c>
      <c r="C30" s="29">
        <v>0</v>
      </c>
      <c r="D30" s="29">
        <v>202350960</v>
      </c>
      <c r="E30" s="30">
        <f t="shared" si="2"/>
        <v>202350960</v>
      </c>
      <c r="F30" s="31">
        <v>0</v>
      </c>
      <c r="G30" s="32">
        <v>220985050</v>
      </c>
      <c r="H30" s="33">
        <f t="shared" si="3"/>
        <v>220985050</v>
      </c>
    </row>
    <row r="31" spans="1:8">
      <c r="A31" s="24">
        <v>22</v>
      </c>
      <c r="B31" s="36" t="s">
        <v>60</v>
      </c>
      <c r="C31" s="30">
        <f>SUM(C22:C30)</f>
        <v>109555744</v>
      </c>
      <c r="D31" s="30">
        <f>SUM(D22:D30)</f>
        <v>764148858</v>
      </c>
      <c r="E31" s="30">
        <f>C31+D31</f>
        <v>873704602</v>
      </c>
      <c r="F31" s="30">
        <f>SUM(F22:F30)</f>
        <v>138806506</v>
      </c>
      <c r="G31" s="30">
        <f>SUM(G22:G30)</f>
        <v>826145586</v>
      </c>
      <c r="H31" s="33">
        <f>F31+G31</f>
        <v>964952092</v>
      </c>
    </row>
    <row r="32" spans="1:8">
      <c r="A32" s="24"/>
      <c r="B32" s="25" t="s">
        <v>61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62</v>
      </c>
      <c r="C33" s="29">
        <v>114430000</v>
      </c>
      <c r="D33" s="37" t="s">
        <v>493</v>
      </c>
      <c r="E33" s="30">
        <f>C33</f>
        <v>114430000</v>
      </c>
      <c r="F33" s="31">
        <v>114430000</v>
      </c>
      <c r="G33" s="39" t="s">
        <v>493</v>
      </c>
      <c r="H33" s="33">
        <f>F33</f>
        <v>114430000</v>
      </c>
    </row>
    <row r="34" spans="1:8">
      <c r="A34" s="24">
        <v>24</v>
      </c>
      <c r="B34" s="28" t="s">
        <v>63</v>
      </c>
      <c r="C34" s="29">
        <v>0</v>
      </c>
      <c r="D34" s="37" t="s">
        <v>493</v>
      </c>
      <c r="E34" s="30">
        <f t="shared" ref="E34:E40" si="4">C34</f>
        <v>0</v>
      </c>
      <c r="F34" s="31">
        <v>0</v>
      </c>
      <c r="G34" s="39" t="s">
        <v>493</v>
      </c>
      <c r="H34" s="33">
        <f t="shared" ref="H34:H40" si="5">F34</f>
        <v>0</v>
      </c>
    </row>
    <row r="35" spans="1:8">
      <c r="A35" s="24">
        <v>25</v>
      </c>
      <c r="B35" s="35" t="s">
        <v>64</v>
      </c>
      <c r="C35" s="29">
        <v>0</v>
      </c>
      <c r="D35" s="37" t="s">
        <v>493</v>
      </c>
      <c r="E35" s="30">
        <f t="shared" si="4"/>
        <v>0</v>
      </c>
      <c r="F35" s="31">
        <v>0</v>
      </c>
      <c r="G35" s="39" t="s">
        <v>493</v>
      </c>
      <c r="H35" s="33">
        <f t="shared" si="5"/>
        <v>0</v>
      </c>
    </row>
    <row r="36" spans="1:8">
      <c r="A36" s="24">
        <v>26</v>
      </c>
      <c r="B36" s="28" t="s">
        <v>65</v>
      </c>
      <c r="C36" s="29">
        <v>0</v>
      </c>
      <c r="D36" s="37" t="s">
        <v>493</v>
      </c>
      <c r="E36" s="30">
        <f t="shared" si="4"/>
        <v>0</v>
      </c>
      <c r="F36" s="31">
        <v>0</v>
      </c>
      <c r="G36" s="39" t="s">
        <v>493</v>
      </c>
      <c r="H36" s="33">
        <f t="shared" si="5"/>
        <v>0</v>
      </c>
    </row>
    <row r="37" spans="1:8">
      <c r="A37" s="24">
        <v>27</v>
      </c>
      <c r="B37" s="28" t="s">
        <v>66</v>
      </c>
      <c r="C37" s="29">
        <v>7438034</v>
      </c>
      <c r="D37" s="37" t="s">
        <v>493</v>
      </c>
      <c r="E37" s="30">
        <f t="shared" si="4"/>
        <v>7438034</v>
      </c>
      <c r="F37" s="31">
        <v>7438034</v>
      </c>
      <c r="G37" s="39" t="s">
        <v>493</v>
      </c>
      <c r="H37" s="33">
        <f t="shared" si="5"/>
        <v>7438034</v>
      </c>
    </row>
    <row r="38" spans="1:8">
      <c r="A38" s="24">
        <v>28</v>
      </c>
      <c r="B38" s="28" t="s">
        <v>67</v>
      </c>
      <c r="C38" s="29">
        <v>104691674</v>
      </c>
      <c r="D38" s="37" t="s">
        <v>493</v>
      </c>
      <c r="E38" s="30">
        <f t="shared" si="4"/>
        <v>104691674</v>
      </c>
      <c r="F38" s="31">
        <v>107210880</v>
      </c>
      <c r="G38" s="39" t="s">
        <v>493</v>
      </c>
      <c r="H38" s="33">
        <f t="shared" si="5"/>
        <v>107210880</v>
      </c>
    </row>
    <row r="39" spans="1:8">
      <c r="A39" s="24">
        <v>29</v>
      </c>
      <c r="B39" s="28" t="s">
        <v>68</v>
      </c>
      <c r="C39" s="29">
        <v>0</v>
      </c>
      <c r="D39" s="37" t="s">
        <v>493</v>
      </c>
      <c r="E39" s="30">
        <f t="shared" si="4"/>
        <v>0</v>
      </c>
      <c r="F39" s="31">
        <v>0</v>
      </c>
      <c r="G39" s="39" t="s">
        <v>493</v>
      </c>
      <c r="H39" s="33">
        <f t="shared" si="5"/>
        <v>0</v>
      </c>
    </row>
    <row r="40" spans="1:8">
      <c r="A40" s="24">
        <v>30</v>
      </c>
      <c r="B40" s="287" t="s">
        <v>274</v>
      </c>
      <c r="C40" s="29">
        <f>SUM(C33:C39)</f>
        <v>226559708</v>
      </c>
      <c r="D40" s="37"/>
      <c r="E40" s="30">
        <f t="shared" si="4"/>
        <v>226559708</v>
      </c>
      <c r="F40" s="31">
        <f>SUM(F33:F39)</f>
        <v>229078914</v>
      </c>
      <c r="G40" s="39"/>
      <c r="H40" s="33">
        <f t="shared" si="5"/>
        <v>229078914</v>
      </c>
    </row>
    <row r="41" spans="1:8" ht="14.5" thickBot="1">
      <c r="A41" s="41">
        <v>31</v>
      </c>
      <c r="B41" s="42" t="s">
        <v>69</v>
      </c>
      <c r="C41" s="43">
        <f>C31+C40</f>
        <v>336115452</v>
      </c>
      <c r="D41" s="43">
        <f>D31+D40</f>
        <v>764148858</v>
      </c>
      <c r="E41" s="43">
        <f>C41+D41</f>
        <v>1100264310</v>
      </c>
      <c r="F41" s="43">
        <f>F31+F40</f>
        <v>367885420</v>
      </c>
      <c r="G41" s="43">
        <f>G31+G40</f>
        <v>826145586</v>
      </c>
      <c r="H41" s="44">
        <f>F41+G41</f>
        <v>1194031006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3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8984375" defaultRowHeight="12.5"/>
  <cols>
    <col min="1" max="1" width="9.54296875" style="4" bestFit="1" customWidth="1"/>
    <col min="2" max="2" width="89.08984375" style="4" customWidth="1"/>
    <col min="3" max="7" width="12.6328125" style="4" customWidth="1"/>
    <col min="8" max="8" width="12.6328125" style="462" customWidth="1"/>
    <col min="9" max="9" width="8.90625" style="4" customWidth="1"/>
    <col min="10" max="16384" width="9.08984375" style="4"/>
  </cols>
  <sheetData>
    <row r="1" spans="1:8">
      <c r="A1" s="2" t="s">
        <v>32</v>
      </c>
      <c r="B1" s="3" t="str">
        <f>'Info '!C2</f>
        <v>JSC CARTU BANK</v>
      </c>
      <c r="C1" s="3"/>
    </row>
    <row r="2" spans="1:8">
      <c r="A2" s="2" t="s">
        <v>33</v>
      </c>
      <c r="B2" s="474">
        <f>'1. key ratios '!B2</f>
        <v>43465</v>
      </c>
      <c r="C2" s="6"/>
      <c r="D2" s="7"/>
      <c r="E2" s="7"/>
      <c r="F2" s="7"/>
      <c r="G2" s="7"/>
      <c r="H2" s="463"/>
    </row>
    <row r="3" spans="1:8">
      <c r="A3" s="2"/>
      <c r="B3" s="3"/>
      <c r="C3" s="6"/>
      <c r="D3" s="7"/>
      <c r="E3" s="7"/>
      <c r="F3" s="7"/>
      <c r="G3" s="7"/>
      <c r="H3" s="463"/>
    </row>
    <row r="4" spans="1:8" ht="13.5" thickBot="1">
      <c r="A4" s="47" t="s">
        <v>201</v>
      </c>
      <c r="B4" s="243" t="s">
        <v>24</v>
      </c>
      <c r="C4" s="17"/>
      <c r="D4" s="19"/>
      <c r="E4" s="19"/>
      <c r="F4" s="20"/>
      <c r="G4" s="20"/>
      <c r="H4" s="464" t="s">
        <v>75</v>
      </c>
    </row>
    <row r="5" spans="1:8">
      <c r="A5" s="49" t="s">
        <v>8</v>
      </c>
      <c r="B5" s="50"/>
      <c r="C5" s="532" t="s">
        <v>70</v>
      </c>
      <c r="D5" s="533"/>
      <c r="E5" s="534"/>
      <c r="F5" s="532" t="s">
        <v>74</v>
      </c>
      <c r="G5" s="533"/>
      <c r="H5" s="535"/>
    </row>
    <row r="6" spans="1:8">
      <c r="A6" s="51" t="s">
        <v>8</v>
      </c>
      <c r="B6" s="52"/>
      <c r="C6" s="53" t="s">
        <v>71</v>
      </c>
      <c r="D6" s="53" t="s">
        <v>72</v>
      </c>
      <c r="E6" s="53" t="s">
        <v>73</v>
      </c>
      <c r="F6" s="53" t="s">
        <v>71</v>
      </c>
      <c r="G6" s="53" t="s">
        <v>72</v>
      </c>
      <c r="H6" s="465" t="s">
        <v>73</v>
      </c>
    </row>
    <row r="7" spans="1:8" ht="13">
      <c r="A7" s="54"/>
      <c r="B7" s="243" t="s">
        <v>200</v>
      </c>
      <c r="C7" s="55"/>
      <c r="D7" s="55"/>
      <c r="E7" s="55"/>
      <c r="F7" s="55"/>
      <c r="G7" s="55"/>
      <c r="H7" s="466"/>
    </row>
    <row r="8" spans="1:8" ht="13.5">
      <c r="A8" s="54">
        <v>1</v>
      </c>
      <c r="B8" s="56" t="s">
        <v>199</v>
      </c>
      <c r="C8" s="453">
        <v>4144635</v>
      </c>
      <c r="D8" s="453">
        <v>1958266</v>
      </c>
      <c r="E8" s="459">
        <f>C8+D8</f>
        <v>6102901</v>
      </c>
      <c r="F8" s="453">
        <v>5747716</v>
      </c>
      <c r="G8" s="453">
        <v>109078</v>
      </c>
      <c r="H8" s="467">
        <f t="shared" ref="H8:H22" si="0">F8+G8</f>
        <v>5856794</v>
      </c>
    </row>
    <row r="9" spans="1:8" ht="13.5">
      <c r="A9" s="54">
        <v>2</v>
      </c>
      <c r="B9" s="56" t="s">
        <v>198</v>
      </c>
      <c r="C9" s="454">
        <f>SUM(C10:C18)</f>
        <v>24280650</v>
      </c>
      <c r="D9" s="454">
        <f>SUM(D10:D18)</f>
        <v>42810302</v>
      </c>
      <c r="E9" s="459">
        <f t="shared" ref="E9:E66" si="1">C9+D9</f>
        <v>67090952</v>
      </c>
      <c r="F9" s="454">
        <f>SUM(F10:F18)</f>
        <v>22400155</v>
      </c>
      <c r="G9" s="454">
        <f>SUM(G10:G18)</f>
        <v>47707008</v>
      </c>
      <c r="H9" s="467">
        <f t="shared" si="0"/>
        <v>70107163</v>
      </c>
    </row>
    <row r="10" spans="1:8" ht="13.5">
      <c r="A10" s="54">
        <v>2.1</v>
      </c>
      <c r="B10" s="57" t="s">
        <v>197</v>
      </c>
      <c r="C10" s="453">
        <v>8114</v>
      </c>
      <c r="D10" s="453">
        <v>0</v>
      </c>
      <c r="E10" s="459">
        <f t="shared" si="1"/>
        <v>8114</v>
      </c>
      <c r="F10" s="453">
        <v>283626</v>
      </c>
      <c r="G10" s="453">
        <v>0</v>
      </c>
      <c r="H10" s="467">
        <f t="shared" si="0"/>
        <v>283626</v>
      </c>
    </row>
    <row r="11" spans="1:8" ht="13.5">
      <c r="A11" s="54">
        <v>2.2000000000000002</v>
      </c>
      <c r="B11" s="57" t="s">
        <v>196</v>
      </c>
      <c r="C11" s="453">
        <v>13380252.359999999</v>
      </c>
      <c r="D11" s="453">
        <v>21619063.920000002</v>
      </c>
      <c r="E11" s="459">
        <f t="shared" si="1"/>
        <v>34999316.280000001</v>
      </c>
      <c r="F11" s="453">
        <v>11367362.09</v>
      </c>
      <c r="G11" s="453">
        <v>26486705.910000004</v>
      </c>
      <c r="H11" s="467">
        <f t="shared" si="0"/>
        <v>37854068</v>
      </c>
    </row>
    <row r="12" spans="1:8" ht="13.5">
      <c r="A12" s="54">
        <v>2.2999999999999998</v>
      </c>
      <c r="B12" s="57" t="s">
        <v>195</v>
      </c>
      <c r="C12" s="453">
        <v>0</v>
      </c>
      <c r="D12" s="453">
        <v>279976.34000000003</v>
      </c>
      <c r="E12" s="459">
        <f t="shared" si="1"/>
        <v>279976.34000000003</v>
      </c>
      <c r="F12" s="453">
        <v>0</v>
      </c>
      <c r="G12" s="453">
        <v>394097.58999999997</v>
      </c>
      <c r="H12" s="467">
        <f t="shared" si="0"/>
        <v>394097.58999999997</v>
      </c>
    </row>
    <row r="13" spans="1:8" ht="13.5">
      <c r="A13" s="54">
        <v>2.4</v>
      </c>
      <c r="B13" s="57" t="s">
        <v>194</v>
      </c>
      <c r="C13" s="453">
        <v>1951071.11</v>
      </c>
      <c r="D13" s="453">
        <v>2938932.8200000003</v>
      </c>
      <c r="E13" s="459">
        <f t="shared" si="1"/>
        <v>4890003.9300000006</v>
      </c>
      <c r="F13" s="453">
        <v>1890985.0199999996</v>
      </c>
      <c r="G13" s="453">
        <v>4009313.1600000006</v>
      </c>
      <c r="H13" s="467">
        <f t="shared" si="0"/>
        <v>5900298.1799999997</v>
      </c>
    </row>
    <row r="14" spans="1:8" ht="13.5">
      <c r="A14" s="54">
        <v>2.5</v>
      </c>
      <c r="B14" s="57" t="s">
        <v>193</v>
      </c>
      <c r="C14" s="453">
        <v>2837842.3</v>
      </c>
      <c r="D14" s="453">
        <v>2755667.19</v>
      </c>
      <c r="E14" s="459">
        <f t="shared" si="1"/>
        <v>5593509.4900000002</v>
      </c>
      <c r="F14" s="453">
        <v>3454020.6</v>
      </c>
      <c r="G14" s="453">
        <v>270432.62</v>
      </c>
      <c r="H14" s="467">
        <f t="shared" si="0"/>
        <v>3724453.22</v>
      </c>
    </row>
    <row r="15" spans="1:8" ht="13.5">
      <c r="A15" s="54">
        <v>2.6</v>
      </c>
      <c r="B15" s="57" t="s">
        <v>192</v>
      </c>
      <c r="C15" s="453">
        <v>4047604.3499999992</v>
      </c>
      <c r="D15" s="453">
        <v>4837045.25</v>
      </c>
      <c r="E15" s="459">
        <f t="shared" si="1"/>
        <v>8884649.5999999996</v>
      </c>
      <c r="F15" s="453">
        <v>2755328.58</v>
      </c>
      <c r="G15" s="453">
        <v>6671757.8799999999</v>
      </c>
      <c r="H15" s="467">
        <f t="shared" si="0"/>
        <v>9427086.4600000009</v>
      </c>
    </row>
    <row r="16" spans="1:8" ht="13.5">
      <c r="A16" s="54">
        <v>2.7</v>
      </c>
      <c r="B16" s="57" t="s">
        <v>191</v>
      </c>
      <c r="C16" s="453">
        <v>10515.4</v>
      </c>
      <c r="D16" s="453">
        <v>2191288.83</v>
      </c>
      <c r="E16" s="459">
        <f t="shared" si="1"/>
        <v>2201804.23</v>
      </c>
      <c r="F16" s="453">
        <v>3186.16</v>
      </c>
      <c r="G16" s="453">
        <v>150001.99000000002</v>
      </c>
      <c r="H16" s="467">
        <f t="shared" si="0"/>
        <v>153188.15000000002</v>
      </c>
    </row>
    <row r="17" spans="1:8" ht="13.5">
      <c r="A17" s="54">
        <v>2.8</v>
      </c>
      <c r="B17" s="57" t="s">
        <v>190</v>
      </c>
      <c r="C17" s="453">
        <v>750956</v>
      </c>
      <c r="D17" s="453">
        <v>3998440</v>
      </c>
      <c r="E17" s="459">
        <f t="shared" si="1"/>
        <v>4749396</v>
      </c>
      <c r="F17" s="453">
        <v>1884885</v>
      </c>
      <c r="G17" s="453">
        <v>4610706</v>
      </c>
      <c r="H17" s="467">
        <f t="shared" si="0"/>
        <v>6495591</v>
      </c>
    </row>
    <row r="18" spans="1:8" ht="13.5">
      <c r="A18" s="54">
        <v>2.9</v>
      </c>
      <c r="B18" s="57" t="s">
        <v>189</v>
      </c>
      <c r="C18" s="453">
        <v>1294294.4800000042</v>
      </c>
      <c r="D18" s="453">
        <v>4189887.6499999985</v>
      </c>
      <c r="E18" s="459">
        <f t="shared" si="1"/>
        <v>5484182.1300000027</v>
      </c>
      <c r="F18" s="453">
        <v>760761.55000000075</v>
      </c>
      <c r="G18" s="453">
        <v>5113992.849999994</v>
      </c>
      <c r="H18" s="467">
        <f t="shared" si="0"/>
        <v>5874754.3999999948</v>
      </c>
    </row>
    <row r="19" spans="1:8" ht="13.5">
      <c r="A19" s="54">
        <v>3</v>
      </c>
      <c r="B19" s="56" t="s">
        <v>188</v>
      </c>
      <c r="C19" s="453">
        <v>373389</v>
      </c>
      <c r="D19" s="453">
        <v>3520290</v>
      </c>
      <c r="E19" s="459">
        <f t="shared" si="1"/>
        <v>3893679</v>
      </c>
      <c r="F19" s="453">
        <v>3788181</v>
      </c>
      <c r="G19" s="453">
        <v>3111659</v>
      </c>
      <c r="H19" s="467">
        <f t="shared" si="0"/>
        <v>6899840</v>
      </c>
    </row>
    <row r="20" spans="1:8" ht="13.5">
      <c r="A20" s="54">
        <v>4</v>
      </c>
      <c r="B20" s="56" t="s">
        <v>187</v>
      </c>
      <c r="C20" s="453">
        <v>1817856</v>
      </c>
      <c r="D20" s="453">
        <v>0</v>
      </c>
      <c r="E20" s="459">
        <f t="shared" si="1"/>
        <v>1817856</v>
      </c>
      <c r="F20" s="453">
        <v>1380379</v>
      </c>
      <c r="G20" s="453">
        <v>0</v>
      </c>
      <c r="H20" s="467">
        <f t="shared" si="0"/>
        <v>1380379</v>
      </c>
    </row>
    <row r="21" spans="1:8" ht="13.5">
      <c r="A21" s="54">
        <v>5</v>
      </c>
      <c r="B21" s="56" t="s">
        <v>186</v>
      </c>
      <c r="C21" s="453">
        <v>0</v>
      </c>
      <c r="D21" s="453">
        <v>61307</v>
      </c>
      <c r="E21" s="459">
        <f t="shared" si="1"/>
        <v>61307</v>
      </c>
      <c r="F21" s="453">
        <v>0</v>
      </c>
      <c r="G21" s="453">
        <v>30147</v>
      </c>
      <c r="H21" s="467">
        <f t="shared" si="0"/>
        <v>30147</v>
      </c>
    </row>
    <row r="22" spans="1:8" ht="13.5">
      <c r="A22" s="54">
        <v>6</v>
      </c>
      <c r="B22" s="58" t="s">
        <v>185</v>
      </c>
      <c r="C22" s="454">
        <f>C8+C9+C19+C20+C21</f>
        <v>30616530</v>
      </c>
      <c r="D22" s="454">
        <f>D8+D9+D19+D20+D21</f>
        <v>48350165</v>
      </c>
      <c r="E22" s="459">
        <f>C22+D22</f>
        <v>78966695</v>
      </c>
      <c r="F22" s="454">
        <f>F8+F9+F19+F20+F21</f>
        <v>33316431</v>
      </c>
      <c r="G22" s="454">
        <f>G8+G9+G19+G20+G21</f>
        <v>50957892</v>
      </c>
      <c r="H22" s="467">
        <f t="shared" si="0"/>
        <v>84274323</v>
      </c>
    </row>
    <row r="23" spans="1:8" ht="13.5">
      <c r="A23" s="54"/>
      <c r="B23" s="243" t="s">
        <v>184</v>
      </c>
      <c r="C23" s="453"/>
      <c r="D23" s="453"/>
      <c r="E23" s="460"/>
      <c r="F23" s="453"/>
      <c r="G23" s="453"/>
      <c r="H23" s="468"/>
    </row>
    <row r="24" spans="1:8" ht="13.5">
      <c r="A24" s="54">
        <v>7</v>
      </c>
      <c r="B24" s="56" t="s">
        <v>183</v>
      </c>
      <c r="C24" s="453">
        <v>1037174</v>
      </c>
      <c r="D24" s="453">
        <v>625687</v>
      </c>
      <c r="E24" s="459">
        <f t="shared" si="1"/>
        <v>1662861</v>
      </c>
      <c r="F24" s="453">
        <v>1330357</v>
      </c>
      <c r="G24" s="453">
        <v>1368341</v>
      </c>
      <c r="H24" s="467">
        <f t="shared" ref="H24:H31" si="2">F24+G24</f>
        <v>2698698</v>
      </c>
    </row>
    <row r="25" spans="1:8" ht="13.5">
      <c r="A25" s="54">
        <v>8</v>
      </c>
      <c r="B25" s="56" t="s">
        <v>182</v>
      </c>
      <c r="C25" s="453">
        <v>3558327</v>
      </c>
      <c r="D25" s="453">
        <v>13258586</v>
      </c>
      <c r="E25" s="459">
        <f t="shared" si="1"/>
        <v>16816913</v>
      </c>
      <c r="F25" s="453">
        <v>1674680</v>
      </c>
      <c r="G25" s="453">
        <v>13523145</v>
      </c>
      <c r="H25" s="467">
        <f t="shared" si="2"/>
        <v>15197825</v>
      </c>
    </row>
    <row r="26" spans="1:8" ht="13.5">
      <c r="A26" s="54">
        <v>9</v>
      </c>
      <c r="B26" s="56" t="s">
        <v>181</v>
      </c>
      <c r="C26" s="453">
        <v>1938</v>
      </c>
      <c r="D26" s="453">
        <v>660940</v>
      </c>
      <c r="E26" s="459">
        <f t="shared" si="1"/>
        <v>662878</v>
      </c>
      <c r="F26" s="453">
        <v>250</v>
      </c>
      <c r="G26" s="453">
        <v>1084660</v>
      </c>
      <c r="H26" s="467">
        <f t="shared" si="2"/>
        <v>1084910</v>
      </c>
    </row>
    <row r="27" spans="1:8" ht="13.5">
      <c r="A27" s="54">
        <v>10</v>
      </c>
      <c r="B27" s="56" t="s">
        <v>180</v>
      </c>
      <c r="C27" s="453">
        <v>0</v>
      </c>
      <c r="D27" s="453">
        <v>0</v>
      </c>
      <c r="E27" s="459">
        <f t="shared" si="1"/>
        <v>0</v>
      </c>
      <c r="F27" s="453">
        <v>0</v>
      </c>
      <c r="G27" s="453">
        <v>0</v>
      </c>
      <c r="H27" s="467">
        <f t="shared" si="2"/>
        <v>0</v>
      </c>
    </row>
    <row r="28" spans="1:8" ht="13.5">
      <c r="A28" s="54">
        <v>11</v>
      </c>
      <c r="B28" s="56" t="s">
        <v>179</v>
      </c>
      <c r="C28" s="453">
        <v>0</v>
      </c>
      <c r="D28" s="453">
        <v>10403816</v>
      </c>
      <c r="E28" s="459">
        <f t="shared" si="1"/>
        <v>10403816</v>
      </c>
      <c r="F28" s="453">
        <v>0</v>
      </c>
      <c r="G28" s="453">
        <v>10439670</v>
      </c>
      <c r="H28" s="467">
        <f t="shared" si="2"/>
        <v>10439670</v>
      </c>
    </row>
    <row r="29" spans="1:8" ht="13.5">
      <c r="A29" s="54">
        <v>12</v>
      </c>
      <c r="B29" s="56" t="s">
        <v>178</v>
      </c>
      <c r="C29" s="453"/>
      <c r="D29" s="453"/>
      <c r="E29" s="459">
        <f t="shared" si="1"/>
        <v>0</v>
      </c>
      <c r="F29" s="453"/>
      <c r="G29" s="453"/>
      <c r="H29" s="467">
        <f t="shared" si="2"/>
        <v>0</v>
      </c>
    </row>
    <row r="30" spans="1:8" ht="13.5">
      <c r="A30" s="54">
        <v>13</v>
      </c>
      <c r="B30" s="59" t="s">
        <v>177</v>
      </c>
      <c r="C30" s="454">
        <f>SUM(C24:C29)</f>
        <v>4597439</v>
      </c>
      <c r="D30" s="454">
        <f>SUM(D24:D29)</f>
        <v>24949029</v>
      </c>
      <c r="E30" s="459">
        <f t="shared" si="1"/>
        <v>29546468</v>
      </c>
      <c r="F30" s="454">
        <f>SUM(F24:F29)</f>
        <v>3005287</v>
      </c>
      <c r="G30" s="454">
        <f>SUM(G24:G29)</f>
        <v>26415816</v>
      </c>
      <c r="H30" s="467">
        <f t="shared" si="2"/>
        <v>29421103</v>
      </c>
    </row>
    <row r="31" spans="1:8" ht="13.5">
      <c r="A31" s="54">
        <v>14</v>
      </c>
      <c r="B31" s="59" t="s">
        <v>176</v>
      </c>
      <c r="C31" s="454">
        <f>C22-C30</f>
        <v>26019091</v>
      </c>
      <c r="D31" s="454">
        <f>D22-D30</f>
        <v>23401136</v>
      </c>
      <c r="E31" s="459">
        <f t="shared" si="1"/>
        <v>49420227</v>
      </c>
      <c r="F31" s="454">
        <f>F22-F30</f>
        <v>30311144</v>
      </c>
      <c r="G31" s="454">
        <f>G22-G30</f>
        <v>24542076</v>
      </c>
      <c r="H31" s="467">
        <f t="shared" si="2"/>
        <v>54853220</v>
      </c>
    </row>
    <row r="32" spans="1:8" ht="13">
      <c r="A32" s="54"/>
      <c r="B32" s="60"/>
      <c r="C32" s="455"/>
      <c r="D32" s="455"/>
      <c r="E32" s="455"/>
      <c r="F32" s="455"/>
      <c r="G32" s="455"/>
      <c r="H32" s="468"/>
    </row>
    <row r="33" spans="1:8" ht="13.5">
      <c r="A33" s="54"/>
      <c r="B33" s="60" t="s">
        <v>175</v>
      </c>
      <c r="C33" s="453"/>
      <c r="D33" s="453"/>
      <c r="E33" s="460"/>
      <c r="F33" s="453"/>
      <c r="G33" s="453"/>
      <c r="H33" s="468"/>
    </row>
    <row r="34" spans="1:8" ht="13.5">
      <c r="A34" s="54">
        <v>15</v>
      </c>
      <c r="B34" s="61" t="s">
        <v>174</v>
      </c>
      <c r="C34" s="456">
        <f>C35-C36</f>
        <v>1035708</v>
      </c>
      <c r="D34" s="456">
        <f>D35-D36</f>
        <v>-5120845</v>
      </c>
      <c r="E34" s="459">
        <f t="shared" si="1"/>
        <v>-4085137</v>
      </c>
      <c r="F34" s="456">
        <f>F35-F36</f>
        <v>1142014</v>
      </c>
      <c r="G34" s="456">
        <f>G35-G36</f>
        <v>-3516691</v>
      </c>
      <c r="H34" s="469">
        <f t="shared" ref="H34:H45" si="3">F34+G34</f>
        <v>-2374677</v>
      </c>
    </row>
    <row r="35" spans="1:8" ht="13.5">
      <c r="A35" s="54">
        <v>15.1</v>
      </c>
      <c r="B35" s="57" t="s">
        <v>173</v>
      </c>
      <c r="C35" s="453">
        <v>3225035</v>
      </c>
      <c r="D35" s="453">
        <v>1777159</v>
      </c>
      <c r="E35" s="459">
        <f t="shared" si="1"/>
        <v>5002194</v>
      </c>
      <c r="F35" s="453">
        <v>3196847</v>
      </c>
      <c r="G35" s="453">
        <v>1820923</v>
      </c>
      <c r="H35" s="469">
        <f t="shared" si="3"/>
        <v>5017770</v>
      </c>
    </row>
    <row r="36" spans="1:8" ht="13.5">
      <c r="A36" s="54">
        <v>15.2</v>
      </c>
      <c r="B36" s="57" t="s">
        <v>172</v>
      </c>
      <c r="C36" s="453">
        <v>2189327</v>
      </c>
      <c r="D36" s="453">
        <v>6898004</v>
      </c>
      <c r="E36" s="459">
        <f t="shared" si="1"/>
        <v>9087331</v>
      </c>
      <c r="F36" s="453">
        <v>2054833</v>
      </c>
      <c r="G36" s="453">
        <v>5337614</v>
      </c>
      <c r="H36" s="469">
        <f t="shared" si="3"/>
        <v>7392447</v>
      </c>
    </row>
    <row r="37" spans="1:8" ht="13.5">
      <c r="A37" s="54">
        <v>16</v>
      </c>
      <c r="B37" s="56" t="s">
        <v>171</v>
      </c>
      <c r="C37" s="453">
        <v>114228</v>
      </c>
      <c r="D37" s="453">
        <v>0</v>
      </c>
      <c r="E37" s="459">
        <f t="shared" si="1"/>
        <v>114228</v>
      </c>
      <c r="F37" s="453">
        <v>0</v>
      </c>
      <c r="G37" s="453">
        <v>10865</v>
      </c>
      <c r="H37" s="469">
        <f t="shared" si="3"/>
        <v>10865</v>
      </c>
    </row>
    <row r="38" spans="1:8" ht="13.5">
      <c r="A38" s="54">
        <v>17</v>
      </c>
      <c r="B38" s="56" t="s">
        <v>170</v>
      </c>
      <c r="C38" s="453">
        <v>0</v>
      </c>
      <c r="D38" s="453">
        <v>0</v>
      </c>
      <c r="E38" s="459">
        <f t="shared" si="1"/>
        <v>0</v>
      </c>
      <c r="F38" s="453">
        <v>0</v>
      </c>
      <c r="G38" s="453">
        <v>86990</v>
      </c>
      <c r="H38" s="469">
        <f t="shared" si="3"/>
        <v>86990</v>
      </c>
    </row>
    <row r="39" spans="1:8" ht="13.5">
      <c r="A39" s="54">
        <v>18</v>
      </c>
      <c r="B39" s="56" t="s">
        <v>169</v>
      </c>
      <c r="C39" s="453">
        <v>0</v>
      </c>
      <c r="D39" s="453">
        <v>0</v>
      </c>
      <c r="E39" s="459">
        <f t="shared" si="1"/>
        <v>0</v>
      </c>
      <c r="F39" s="453">
        <v>0</v>
      </c>
      <c r="G39" s="453">
        <v>0</v>
      </c>
      <c r="H39" s="469">
        <f t="shared" si="3"/>
        <v>0</v>
      </c>
    </row>
    <row r="40" spans="1:8" ht="13.5">
      <c r="A40" s="54">
        <v>19</v>
      </c>
      <c r="B40" s="56" t="s">
        <v>168</v>
      </c>
      <c r="C40" s="453">
        <v>6360149</v>
      </c>
      <c r="D40" s="453"/>
      <c r="E40" s="459">
        <f t="shared" si="1"/>
        <v>6360149</v>
      </c>
      <c r="F40" s="453">
        <v>6580530</v>
      </c>
      <c r="G40" s="453"/>
      <c r="H40" s="469">
        <f t="shared" si="3"/>
        <v>6580530</v>
      </c>
    </row>
    <row r="41" spans="1:8" ht="13.5">
      <c r="A41" s="54">
        <v>20</v>
      </c>
      <c r="B41" s="56" t="s">
        <v>167</v>
      </c>
      <c r="C41" s="453">
        <v>-8466306</v>
      </c>
      <c r="D41" s="453"/>
      <c r="E41" s="459">
        <f t="shared" si="1"/>
        <v>-8466306</v>
      </c>
      <c r="F41" s="453">
        <v>-3336242</v>
      </c>
      <c r="G41" s="453"/>
      <c r="H41" s="469">
        <f t="shared" si="3"/>
        <v>-3336242</v>
      </c>
    </row>
    <row r="42" spans="1:8" ht="13.5">
      <c r="A42" s="54">
        <v>21</v>
      </c>
      <c r="B42" s="56" t="s">
        <v>166</v>
      </c>
      <c r="C42" s="453">
        <v>-1213</v>
      </c>
      <c r="D42" s="453">
        <v>0</v>
      </c>
      <c r="E42" s="459">
        <f t="shared" si="1"/>
        <v>-1213</v>
      </c>
      <c r="F42" s="453">
        <v>7580</v>
      </c>
      <c r="G42" s="453">
        <v>0</v>
      </c>
      <c r="H42" s="469">
        <f t="shared" si="3"/>
        <v>7580</v>
      </c>
    </row>
    <row r="43" spans="1:8" ht="13.5">
      <c r="A43" s="54">
        <v>22</v>
      </c>
      <c r="B43" s="56" t="s">
        <v>165</v>
      </c>
      <c r="C43" s="453">
        <v>1880985</v>
      </c>
      <c r="D43" s="453">
        <v>1186956</v>
      </c>
      <c r="E43" s="459">
        <f t="shared" si="1"/>
        <v>3067941</v>
      </c>
      <c r="F43" s="453">
        <v>39903106</v>
      </c>
      <c r="G43" s="453">
        <v>1217664</v>
      </c>
      <c r="H43" s="469">
        <f t="shared" si="3"/>
        <v>41120770</v>
      </c>
    </row>
    <row r="44" spans="1:8" ht="13.5">
      <c r="A44" s="54">
        <v>23</v>
      </c>
      <c r="B44" s="56" t="s">
        <v>164</v>
      </c>
      <c r="C44" s="453">
        <v>5703351</v>
      </c>
      <c r="D44" s="453">
        <v>2696</v>
      </c>
      <c r="E44" s="459">
        <f t="shared" si="1"/>
        <v>5706047</v>
      </c>
      <c r="F44" s="453">
        <v>790954</v>
      </c>
      <c r="G44" s="453">
        <v>25068</v>
      </c>
      <c r="H44" s="469">
        <f t="shared" si="3"/>
        <v>816022</v>
      </c>
    </row>
    <row r="45" spans="1:8" ht="13.5">
      <c r="A45" s="54">
        <v>24</v>
      </c>
      <c r="B45" s="59" t="s">
        <v>281</v>
      </c>
      <c r="C45" s="454">
        <f>C34+C37+C38+C39+C40+C41+C42+C43+C44</f>
        <v>6626902</v>
      </c>
      <c r="D45" s="454">
        <f>D34+D37+D38+D39+D40+D41+D42+D43+D44</f>
        <v>-3931193</v>
      </c>
      <c r="E45" s="459">
        <f t="shared" si="1"/>
        <v>2695709</v>
      </c>
      <c r="F45" s="454">
        <f>F34+F37+F38+F39+F40+F41+F42+F43+F44</f>
        <v>45087942</v>
      </c>
      <c r="G45" s="454">
        <f>G34+G37+G38+G39+G40+G41+G42+G43+G44</f>
        <v>-2176104</v>
      </c>
      <c r="H45" s="469">
        <f t="shared" si="3"/>
        <v>42911838</v>
      </c>
    </row>
    <row r="46" spans="1:8" ht="13">
      <c r="A46" s="54"/>
      <c r="B46" s="243" t="s">
        <v>163</v>
      </c>
      <c r="C46" s="453"/>
      <c r="D46" s="453"/>
      <c r="E46" s="453"/>
      <c r="F46" s="453"/>
      <c r="G46" s="453"/>
      <c r="H46" s="468"/>
    </row>
    <row r="47" spans="1:8" ht="13.5">
      <c r="A47" s="54">
        <v>25</v>
      </c>
      <c r="B47" s="56" t="s">
        <v>162</v>
      </c>
      <c r="C47" s="453">
        <v>2111315</v>
      </c>
      <c r="D47" s="453">
        <v>175255</v>
      </c>
      <c r="E47" s="459">
        <f t="shared" si="1"/>
        <v>2286570</v>
      </c>
      <c r="F47" s="453">
        <v>2574378</v>
      </c>
      <c r="G47" s="453">
        <v>115271</v>
      </c>
      <c r="H47" s="467">
        <f t="shared" ref="H47:H54" si="4">F47+G47</f>
        <v>2689649</v>
      </c>
    </row>
    <row r="48" spans="1:8" ht="13.5">
      <c r="A48" s="54">
        <v>26</v>
      </c>
      <c r="B48" s="56" t="s">
        <v>161</v>
      </c>
      <c r="C48" s="453">
        <v>555377</v>
      </c>
      <c r="D48" s="453">
        <v>111821</v>
      </c>
      <c r="E48" s="459">
        <f t="shared" si="1"/>
        <v>667198</v>
      </c>
      <c r="F48" s="453">
        <v>504826</v>
      </c>
      <c r="G48" s="453">
        <v>64724</v>
      </c>
      <c r="H48" s="467">
        <f t="shared" si="4"/>
        <v>569550</v>
      </c>
    </row>
    <row r="49" spans="1:8" ht="13.5">
      <c r="A49" s="54">
        <v>27</v>
      </c>
      <c r="B49" s="56" t="s">
        <v>160</v>
      </c>
      <c r="C49" s="453">
        <v>11069888</v>
      </c>
      <c r="D49" s="453"/>
      <c r="E49" s="459">
        <f t="shared" si="1"/>
        <v>11069888</v>
      </c>
      <c r="F49" s="453">
        <v>9726070</v>
      </c>
      <c r="G49" s="453"/>
      <c r="H49" s="467">
        <f t="shared" si="4"/>
        <v>9726070</v>
      </c>
    </row>
    <row r="50" spans="1:8" ht="13.5">
      <c r="A50" s="54">
        <v>28</v>
      </c>
      <c r="B50" s="56" t="s">
        <v>159</v>
      </c>
      <c r="C50" s="453">
        <v>67166</v>
      </c>
      <c r="D50" s="453"/>
      <c r="E50" s="459">
        <f t="shared" si="1"/>
        <v>67166</v>
      </c>
      <c r="F50" s="453">
        <v>94457</v>
      </c>
      <c r="G50" s="453"/>
      <c r="H50" s="467">
        <f t="shared" si="4"/>
        <v>94457</v>
      </c>
    </row>
    <row r="51" spans="1:8" ht="13.5">
      <c r="A51" s="54">
        <v>29</v>
      </c>
      <c r="B51" s="56" t="s">
        <v>158</v>
      </c>
      <c r="C51" s="453">
        <v>2670489</v>
      </c>
      <c r="D51" s="453"/>
      <c r="E51" s="459">
        <f t="shared" si="1"/>
        <v>2670489</v>
      </c>
      <c r="F51" s="453">
        <v>2761087</v>
      </c>
      <c r="G51" s="453"/>
      <c r="H51" s="467">
        <f t="shared" si="4"/>
        <v>2761087</v>
      </c>
    </row>
    <row r="52" spans="1:8" ht="13.5">
      <c r="A52" s="54">
        <v>30</v>
      </c>
      <c r="B52" s="56" t="s">
        <v>157</v>
      </c>
      <c r="C52" s="453">
        <v>6941129</v>
      </c>
      <c r="D52" s="453">
        <v>531548</v>
      </c>
      <c r="E52" s="459">
        <f t="shared" si="1"/>
        <v>7472677</v>
      </c>
      <c r="F52" s="453">
        <v>9044882</v>
      </c>
      <c r="G52" s="453">
        <v>680112</v>
      </c>
      <c r="H52" s="467">
        <f t="shared" si="4"/>
        <v>9724994</v>
      </c>
    </row>
    <row r="53" spans="1:8" ht="13.5">
      <c r="A53" s="54">
        <v>31</v>
      </c>
      <c r="B53" s="59" t="s">
        <v>282</v>
      </c>
      <c r="C53" s="454">
        <f>C47+C48+C49+C50+C51+C52</f>
        <v>23415364</v>
      </c>
      <c r="D53" s="454">
        <f>D47+D48+D49+D50+D51+D52</f>
        <v>818624</v>
      </c>
      <c r="E53" s="459">
        <f t="shared" si="1"/>
        <v>24233988</v>
      </c>
      <c r="F53" s="454">
        <f>F47+F48+F49+F50+F51+F52</f>
        <v>24705700</v>
      </c>
      <c r="G53" s="454">
        <f>G47+G48+G49+G50+G51+G52</f>
        <v>860107</v>
      </c>
      <c r="H53" s="469">
        <f t="shared" si="4"/>
        <v>25565807</v>
      </c>
    </row>
    <row r="54" spans="1:8" ht="13.5">
      <c r="A54" s="54">
        <v>32</v>
      </c>
      <c r="B54" s="59" t="s">
        <v>283</v>
      </c>
      <c r="C54" s="454">
        <f>C45-C53</f>
        <v>-16788462</v>
      </c>
      <c r="D54" s="454">
        <f>D45-D53</f>
        <v>-4749817</v>
      </c>
      <c r="E54" s="459">
        <f t="shared" si="1"/>
        <v>-21538279</v>
      </c>
      <c r="F54" s="454">
        <f>F45-F53</f>
        <v>20382242</v>
      </c>
      <c r="G54" s="454">
        <f>G45-G53</f>
        <v>-3036211</v>
      </c>
      <c r="H54" s="469">
        <f t="shared" si="4"/>
        <v>17346031</v>
      </c>
    </row>
    <row r="55" spans="1:8" ht="13">
      <c r="A55" s="54"/>
      <c r="B55" s="60"/>
      <c r="C55" s="455"/>
      <c r="D55" s="455"/>
      <c r="E55" s="455"/>
      <c r="F55" s="455"/>
      <c r="G55" s="455"/>
      <c r="H55" s="468"/>
    </row>
    <row r="56" spans="1:8" ht="13.5">
      <c r="A56" s="54">
        <v>33</v>
      </c>
      <c r="B56" s="59" t="s">
        <v>156</v>
      </c>
      <c r="C56" s="454">
        <f>C31+C54</f>
        <v>9230629</v>
      </c>
      <c r="D56" s="454">
        <f>D31+D54</f>
        <v>18651319</v>
      </c>
      <c r="E56" s="459">
        <f t="shared" si="1"/>
        <v>27881948</v>
      </c>
      <c r="F56" s="454">
        <f>F31+F54</f>
        <v>50693386</v>
      </c>
      <c r="G56" s="454">
        <f>G31+G54</f>
        <v>21505865</v>
      </c>
      <c r="H56" s="467">
        <f>F56+G56</f>
        <v>72199251</v>
      </c>
    </row>
    <row r="57" spans="1:8" ht="13">
      <c r="A57" s="54"/>
      <c r="B57" s="60"/>
      <c r="C57" s="455"/>
      <c r="D57" s="455"/>
      <c r="E57" s="455"/>
      <c r="F57" s="455"/>
      <c r="G57" s="455"/>
      <c r="H57" s="468"/>
    </row>
    <row r="58" spans="1:8" ht="13.5">
      <c r="A58" s="54">
        <v>34</v>
      </c>
      <c r="B58" s="56" t="s">
        <v>155</v>
      </c>
      <c r="C58" s="453">
        <v>3767235</v>
      </c>
      <c r="D58" s="453"/>
      <c r="E58" s="459">
        <f>C58</f>
        <v>3767235</v>
      </c>
      <c r="F58" s="453">
        <v>5107273</v>
      </c>
      <c r="G58" s="453"/>
      <c r="H58" s="467">
        <f>F58+G58</f>
        <v>5107273</v>
      </c>
    </row>
    <row r="59" spans="1:8" s="244" customFormat="1" ht="13.5">
      <c r="A59" s="54">
        <v>35</v>
      </c>
      <c r="B59" s="56" t="s">
        <v>154</v>
      </c>
      <c r="C59" s="457">
        <v>0</v>
      </c>
      <c r="D59" s="457"/>
      <c r="E59" s="461">
        <f>C59</f>
        <v>0</v>
      </c>
      <c r="F59" s="457">
        <v>4544421</v>
      </c>
      <c r="G59" s="457"/>
      <c r="H59" s="467">
        <f>F59+G59</f>
        <v>4544421</v>
      </c>
    </row>
    <row r="60" spans="1:8" ht="13.5">
      <c r="A60" s="54">
        <v>36</v>
      </c>
      <c r="B60" s="56" t="s">
        <v>153</v>
      </c>
      <c r="C60" s="453">
        <v>4026708</v>
      </c>
      <c r="D60" s="453"/>
      <c r="E60" s="459">
        <f>C60</f>
        <v>4026708</v>
      </c>
      <c r="F60" s="453">
        <v>19854175</v>
      </c>
      <c r="G60" s="453"/>
      <c r="H60" s="467">
        <f>F60+G60</f>
        <v>19854175</v>
      </c>
    </row>
    <row r="61" spans="1:8" ht="13.5">
      <c r="A61" s="54">
        <v>37</v>
      </c>
      <c r="B61" s="59" t="s">
        <v>152</v>
      </c>
      <c r="C61" s="454">
        <f>C58+C59+C60</f>
        <v>7793943</v>
      </c>
      <c r="D61" s="454">
        <f>D58+D59+D60</f>
        <v>0</v>
      </c>
      <c r="E61" s="459">
        <f t="shared" si="1"/>
        <v>7793943</v>
      </c>
      <c r="F61" s="454">
        <f>F58+F59+F60</f>
        <v>29505869</v>
      </c>
      <c r="G61" s="454">
        <f>G58+G59+G60</f>
        <v>0</v>
      </c>
      <c r="H61" s="467">
        <f>F61+G61</f>
        <v>29505869</v>
      </c>
    </row>
    <row r="62" spans="1:8" ht="13">
      <c r="A62" s="54"/>
      <c r="B62" s="62"/>
      <c r="C62" s="453"/>
      <c r="D62" s="453"/>
      <c r="E62" s="453"/>
      <c r="F62" s="453"/>
      <c r="G62" s="453"/>
      <c r="H62" s="468"/>
    </row>
    <row r="63" spans="1:8" ht="13.5">
      <c r="A63" s="54">
        <v>38</v>
      </c>
      <c r="B63" s="63" t="s">
        <v>151</v>
      </c>
      <c r="C63" s="454">
        <f>C56-C61</f>
        <v>1436686</v>
      </c>
      <c r="D63" s="454">
        <f>D56-D61</f>
        <v>18651319</v>
      </c>
      <c r="E63" s="459">
        <f t="shared" si="1"/>
        <v>20088005</v>
      </c>
      <c r="F63" s="454">
        <f>F56-F61</f>
        <v>21187517</v>
      </c>
      <c r="G63" s="454">
        <f>G56-G61</f>
        <v>21505865</v>
      </c>
      <c r="H63" s="467">
        <f>F63+G63</f>
        <v>42693382</v>
      </c>
    </row>
    <row r="64" spans="1:8" ht="13.5">
      <c r="A64" s="51">
        <v>39</v>
      </c>
      <c r="B64" s="56" t="s">
        <v>150</v>
      </c>
      <c r="C64" s="458">
        <v>2609211</v>
      </c>
      <c r="D64" s="458"/>
      <c r="E64" s="459">
        <f t="shared" si="1"/>
        <v>2609211</v>
      </c>
      <c r="F64" s="458">
        <v>5875703</v>
      </c>
      <c r="G64" s="458"/>
      <c r="H64" s="467">
        <f>F64+G64</f>
        <v>5875703</v>
      </c>
    </row>
    <row r="65" spans="1:8" ht="13.5">
      <c r="A65" s="54">
        <v>40</v>
      </c>
      <c r="B65" s="59" t="s">
        <v>149</v>
      </c>
      <c r="C65" s="454">
        <f>C63-C64</f>
        <v>-1172525</v>
      </c>
      <c r="D65" s="454">
        <f>D63-D64</f>
        <v>18651319</v>
      </c>
      <c r="E65" s="459">
        <f t="shared" si="1"/>
        <v>17478794</v>
      </c>
      <c r="F65" s="454">
        <f>F63-F64</f>
        <v>15311814</v>
      </c>
      <c r="G65" s="454">
        <f>G63-G64</f>
        <v>21505865</v>
      </c>
      <c r="H65" s="467">
        <f>F65+G65</f>
        <v>36817679</v>
      </c>
    </row>
    <row r="66" spans="1:8" ht="13.5">
      <c r="A66" s="51">
        <v>41</v>
      </c>
      <c r="B66" s="56" t="s">
        <v>148</v>
      </c>
      <c r="C66" s="458">
        <v>2000</v>
      </c>
      <c r="D66" s="458"/>
      <c r="E66" s="459">
        <f t="shared" si="1"/>
        <v>2000</v>
      </c>
      <c r="F66" s="458">
        <v>0</v>
      </c>
      <c r="G66" s="458"/>
      <c r="H66" s="467">
        <f>F66+G66</f>
        <v>0</v>
      </c>
    </row>
    <row r="67" spans="1:8" ht="13.5" thickBot="1">
      <c r="A67" s="64">
        <v>42</v>
      </c>
      <c r="B67" s="65" t="s">
        <v>147</v>
      </c>
      <c r="C67" s="66">
        <f>C65+C66</f>
        <v>-1170525</v>
      </c>
      <c r="D67" s="66">
        <f>D65+D66</f>
        <v>18651319</v>
      </c>
      <c r="E67" s="67">
        <f>C67+D67</f>
        <v>17480794</v>
      </c>
      <c r="F67" s="66">
        <f>F65+F66</f>
        <v>15311814</v>
      </c>
      <c r="G67" s="66">
        <f>G65+G66</f>
        <v>21505865</v>
      </c>
      <c r="H67" s="470">
        <f>F67+G67</f>
        <v>36817679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16" zoomScaleNormal="100" workbookViewId="0">
      <selection activeCell="H17" sqref="H17"/>
    </sheetView>
  </sheetViews>
  <sheetFormatPr defaultColWidth="9.08984375" defaultRowHeight="14"/>
  <cols>
    <col min="1" max="1" width="9.54296875" style="5" bestFit="1" customWidth="1"/>
    <col min="2" max="2" width="72.36328125" style="5" customWidth="1"/>
    <col min="3" max="8" width="13.81640625" style="5" customWidth="1"/>
    <col min="9" max="16384" width="9.08984375" style="5"/>
  </cols>
  <sheetData>
    <row r="1" spans="1:8">
      <c r="A1" s="2" t="s">
        <v>32</v>
      </c>
      <c r="B1" s="5" t="str">
        <f>'Info '!C2</f>
        <v>JSC CARTU BANK</v>
      </c>
    </row>
    <row r="2" spans="1:8">
      <c r="A2" s="2" t="s">
        <v>33</v>
      </c>
      <c r="B2" s="480">
        <f>'1. key ratios '!B2</f>
        <v>43465</v>
      </c>
    </row>
    <row r="3" spans="1:8">
      <c r="A3" s="4"/>
    </row>
    <row r="4" spans="1:8" ht="14.5" thickBot="1">
      <c r="A4" s="4" t="s">
        <v>76</v>
      </c>
      <c r="B4" s="4"/>
      <c r="C4" s="221"/>
      <c r="D4" s="221"/>
      <c r="E4" s="221"/>
      <c r="F4" s="222"/>
      <c r="G4" s="222"/>
      <c r="H4" s="223" t="s">
        <v>75</v>
      </c>
    </row>
    <row r="5" spans="1:8">
      <c r="A5" s="536" t="s">
        <v>8</v>
      </c>
      <c r="B5" s="538" t="s">
        <v>348</v>
      </c>
      <c r="C5" s="532" t="s">
        <v>70</v>
      </c>
      <c r="D5" s="533"/>
      <c r="E5" s="534"/>
      <c r="F5" s="532" t="s">
        <v>74</v>
      </c>
      <c r="G5" s="533"/>
      <c r="H5" s="535"/>
    </row>
    <row r="6" spans="1:8">
      <c r="A6" s="537"/>
      <c r="B6" s="539"/>
      <c r="C6" s="26" t="s">
        <v>295</v>
      </c>
      <c r="D6" s="26" t="s">
        <v>124</v>
      </c>
      <c r="E6" s="26" t="s">
        <v>111</v>
      </c>
      <c r="F6" s="26" t="s">
        <v>295</v>
      </c>
      <c r="G6" s="26" t="s">
        <v>124</v>
      </c>
      <c r="H6" s="27" t="s">
        <v>111</v>
      </c>
    </row>
    <row r="7" spans="1:8" s="15" customFormat="1">
      <c r="A7" s="224">
        <v>1</v>
      </c>
      <c r="B7" s="225" t="s">
        <v>382</v>
      </c>
      <c r="C7" s="32"/>
      <c r="D7" s="32"/>
      <c r="E7" s="226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4">
        <v>1.1000000000000001</v>
      </c>
      <c r="B8" s="275" t="s">
        <v>313</v>
      </c>
      <c r="C8" s="32">
        <v>24278763</v>
      </c>
      <c r="D8" s="32">
        <v>29251418</v>
      </c>
      <c r="E8" s="226">
        <f t="shared" ref="E8:E53" si="1">C8+D8</f>
        <v>53530181</v>
      </c>
      <c r="F8" s="32">
        <v>32845808</v>
      </c>
      <c r="G8" s="32">
        <v>31844984</v>
      </c>
      <c r="H8" s="33">
        <f t="shared" si="0"/>
        <v>64690792</v>
      </c>
    </row>
    <row r="9" spans="1:8" s="15" customFormat="1">
      <c r="A9" s="224">
        <v>1.2</v>
      </c>
      <c r="B9" s="275" t="s">
        <v>314</v>
      </c>
      <c r="C9" s="32"/>
      <c r="D9" s="32">
        <v>7854545</v>
      </c>
      <c r="E9" s="226">
        <f t="shared" si="1"/>
        <v>7854545</v>
      </c>
      <c r="F9" s="32"/>
      <c r="G9" s="32">
        <v>8244510</v>
      </c>
      <c r="H9" s="33">
        <f t="shared" si="0"/>
        <v>8244510</v>
      </c>
    </row>
    <row r="10" spans="1:8" s="15" customFormat="1">
      <c r="A10" s="224">
        <v>1.3</v>
      </c>
      <c r="B10" s="275" t="s">
        <v>315</v>
      </c>
      <c r="C10" s="32">
        <v>16366495</v>
      </c>
      <c r="D10" s="32">
        <v>32444569</v>
      </c>
      <c r="E10" s="226">
        <f t="shared" si="1"/>
        <v>48811064</v>
      </c>
      <c r="F10" s="32">
        <v>8910842</v>
      </c>
      <c r="G10" s="32">
        <v>13398827</v>
      </c>
      <c r="H10" s="33">
        <f t="shared" si="0"/>
        <v>22309669</v>
      </c>
    </row>
    <row r="11" spans="1:8" s="15" customFormat="1">
      <c r="A11" s="224">
        <v>1.4</v>
      </c>
      <c r="B11" s="275" t="s">
        <v>296</v>
      </c>
      <c r="C11" s="32">
        <v>8324</v>
      </c>
      <c r="D11" s="32">
        <v>0</v>
      </c>
      <c r="E11" s="226">
        <f t="shared" si="1"/>
        <v>8324</v>
      </c>
      <c r="F11" s="32">
        <v>7658</v>
      </c>
      <c r="G11" s="32">
        <v>0</v>
      </c>
      <c r="H11" s="33">
        <f t="shared" si="0"/>
        <v>7658</v>
      </c>
    </row>
    <row r="12" spans="1:8" s="15" customFormat="1" ht="29.25" customHeight="1">
      <c r="A12" s="224">
        <v>2</v>
      </c>
      <c r="B12" s="228" t="s">
        <v>317</v>
      </c>
      <c r="C12" s="32"/>
      <c r="D12" s="32"/>
      <c r="E12" s="226">
        <f t="shared" si="1"/>
        <v>0</v>
      </c>
      <c r="F12" s="32"/>
      <c r="G12" s="32"/>
      <c r="H12" s="33">
        <f t="shared" si="0"/>
        <v>0</v>
      </c>
    </row>
    <row r="13" spans="1:8" s="15" customFormat="1" ht="20" customHeight="1">
      <c r="A13" s="224">
        <v>3</v>
      </c>
      <c r="B13" s="228" t="s">
        <v>316</v>
      </c>
      <c r="C13" s="32"/>
      <c r="D13" s="32"/>
      <c r="E13" s="226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4">
        <v>3.1</v>
      </c>
      <c r="B14" s="276" t="s">
        <v>297</v>
      </c>
      <c r="C14" s="32"/>
      <c r="D14" s="32"/>
      <c r="E14" s="226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4">
        <v>3.2</v>
      </c>
      <c r="B15" s="276" t="s">
        <v>298</v>
      </c>
      <c r="C15" s="32"/>
      <c r="D15" s="32"/>
      <c r="E15" s="226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4">
        <v>4</v>
      </c>
      <c r="B16" s="279" t="s">
        <v>327</v>
      </c>
      <c r="C16" s="32"/>
      <c r="D16" s="32"/>
      <c r="E16" s="226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4">
        <v>4.0999999999999996</v>
      </c>
      <c r="B17" s="276" t="s">
        <v>318</v>
      </c>
      <c r="C17" s="32">
        <v>4626949.5534878988</v>
      </c>
      <c r="D17" s="32">
        <v>10881024.612479249</v>
      </c>
      <c r="E17" s="226">
        <f t="shared" si="1"/>
        <v>15507974.165967148</v>
      </c>
      <c r="F17" s="32">
        <v>116937585.80705351</v>
      </c>
      <c r="G17" s="32">
        <v>325775803.10597211</v>
      </c>
      <c r="H17" s="33">
        <f t="shared" si="0"/>
        <v>442713388.91302562</v>
      </c>
    </row>
    <row r="18" spans="1:8" s="15" customFormat="1">
      <c r="A18" s="224">
        <v>4.2</v>
      </c>
      <c r="B18" s="276" t="s">
        <v>312</v>
      </c>
      <c r="C18" s="32">
        <v>162529110.70017588</v>
      </c>
      <c r="D18" s="32">
        <v>304755902.27875543</v>
      </c>
      <c r="E18" s="226">
        <f t="shared" si="1"/>
        <v>467285012.97893131</v>
      </c>
      <c r="F18" s="32">
        <v>4791346.0257565258</v>
      </c>
      <c r="G18" s="32">
        <v>14529287.410018373</v>
      </c>
      <c r="H18" s="33">
        <f t="shared" si="0"/>
        <v>19320633.4357749</v>
      </c>
    </row>
    <row r="19" spans="1:8" s="15" customFormat="1">
      <c r="A19" s="224">
        <v>5</v>
      </c>
      <c r="B19" s="228" t="s">
        <v>326</v>
      </c>
      <c r="C19" s="32"/>
      <c r="D19" s="32"/>
      <c r="E19" s="226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4">
        <v>5.0999999999999996</v>
      </c>
      <c r="B20" s="277" t="s">
        <v>301</v>
      </c>
      <c r="C20" s="32">
        <v>96414.24</v>
      </c>
      <c r="D20" s="32">
        <v>13808684.083811002</v>
      </c>
      <c r="E20" s="226">
        <f t="shared" si="1"/>
        <v>13905098.323811002</v>
      </c>
      <c r="F20" s="32">
        <v>57666.67</v>
      </c>
      <c r="G20" s="32">
        <v>13921102.741858002</v>
      </c>
      <c r="H20" s="33">
        <f t="shared" si="0"/>
        <v>13978769.411858002</v>
      </c>
    </row>
    <row r="21" spans="1:8" s="15" customFormat="1">
      <c r="A21" s="224">
        <v>5.2</v>
      </c>
      <c r="B21" s="277" t="s">
        <v>300</v>
      </c>
      <c r="C21" s="32">
        <v>0</v>
      </c>
      <c r="D21" s="32">
        <v>0</v>
      </c>
      <c r="E21" s="226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4">
        <v>5.3</v>
      </c>
      <c r="B22" s="277" t="s">
        <v>299</v>
      </c>
      <c r="C22" s="32">
        <v>20523566.700000003</v>
      </c>
      <c r="D22" s="32">
        <v>1851991825.3658717</v>
      </c>
      <c r="E22" s="226">
        <f t="shared" si="1"/>
        <v>1872515392.0658717</v>
      </c>
      <c r="F22" s="32">
        <v>9567581.0800000001</v>
      </c>
      <c r="G22" s="32">
        <v>1916457688.1164</v>
      </c>
      <c r="H22" s="33">
        <f t="shared" si="0"/>
        <v>1926025269.1963999</v>
      </c>
    </row>
    <row r="23" spans="1:8" s="15" customFormat="1">
      <c r="A23" s="224" t="s">
        <v>17</v>
      </c>
      <c r="B23" s="229" t="s">
        <v>77</v>
      </c>
      <c r="C23" s="32">
        <v>222157.8</v>
      </c>
      <c r="D23" s="32">
        <v>166185998.80200002</v>
      </c>
      <c r="E23" s="226">
        <f t="shared" si="1"/>
        <v>166408156.60200003</v>
      </c>
      <c r="F23" s="32">
        <v>215152.6</v>
      </c>
      <c r="G23" s="32">
        <v>163598037.27539998</v>
      </c>
      <c r="H23" s="33">
        <f t="shared" si="0"/>
        <v>163813189.87539998</v>
      </c>
    </row>
    <row r="24" spans="1:8" s="15" customFormat="1">
      <c r="A24" s="224" t="s">
        <v>18</v>
      </c>
      <c r="B24" s="229" t="s">
        <v>78</v>
      </c>
      <c r="C24" s="32">
        <v>5790222</v>
      </c>
      <c r="D24" s="32">
        <v>779119000.29267144</v>
      </c>
      <c r="E24" s="226">
        <f t="shared" si="1"/>
        <v>784909222.29267144</v>
      </c>
      <c r="F24" s="32">
        <v>854160</v>
      </c>
      <c r="G24" s="32">
        <v>802144980.23139989</v>
      </c>
      <c r="H24" s="33">
        <f t="shared" si="0"/>
        <v>802999140.23139989</v>
      </c>
    </row>
    <row r="25" spans="1:8" s="15" customFormat="1">
      <c r="A25" s="224" t="s">
        <v>19</v>
      </c>
      <c r="B25" s="229" t="s">
        <v>79</v>
      </c>
      <c r="C25" s="32">
        <v>0</v>
      </c>
      <c r="D25" s="32">
        <v>289283721.4332</v>
      </c>
      <c r="E25" s="226">
        <f t="shared" si="1"/>
        <v>289283721.4332</v>
      </c>
      <c r="F25" s="32">
        <v>0</v>
      </c>
      <c r="G25" s="32">
        <v>387972513.20100003</v>
      </c>
      <c r="H25" s="33">
        <f t="shared" si="0"/>
        <v>387972513.20100003</v>
      </c>
    </row>
    <row r="26" spans="1:8" s="15" customFormat="1">
      <c r="A26" s="224" t="s">
        <v>20</v>
      </c>
      <c r="B26" s="229" t="s">
        <v>80</v>
      </c>
      <c r="C26" s="32">
        <v>14511186.900000002</v>
      </c>
      <c r="D26" s="32">
        <v>531043408.81800008</v>
      </c>
      <c r="E26" s="226">
        <f t="shared" si="1"/>
        <v>545554595.71800005</v>
      </c>
      <c r="F26" s="32">
        <v>8498268.4800000004</v>
      </c>
      <c r="G26" s="32">
        <v>508250225.10860002</v>
      </c>
      <c r="H26" s="33">
        <f t="shared" si="0"/>
        <v>516748493.58860004</v>
      </c>
    </row>
    <row r="27" spans="1:8" s="15" customFormat="1">
      <c r="A27" s="224" t="s">
        <v>21</v>
      </c>
      <c r="B27" s="229" t="s">
        <v>81</v>
      </c>
      <c r="C27" s="32">
        <v>0</v>
      </c>
      <c r="D27" s="32">
        <v>86359696.020000011</v>
      </c>
      <c r="E27" s="226">
        <f t="shared" si="1"/>
        <v>86359696.020000011</v>
      </c>
      <c r="F27" s="32">
        <v>0</v>
      </c>
      <c r="G27" s="32">
        <v>54491932.300000004</v>
      </c>
      <c r="H27" s="33">
        <f t="shared" si="0"/>
        <v>54491932.300000004</v>
      </c>
    </row>
    <row r="28" spans="1:8" s="15" customFormat="1">
      <c r="A28" s="224">
        <v>5.4</v>
      </c>
      <c r="B28" s="277" t="s">
        <v>302</v>
      </c>
      <c r="C28" s="32">
        <v>217896128.44893804</v>
      </c>
      <c r="D28" s="32">
        <v>259538548.12922797</v>
      </c>
      <c r="E28" s="226">
        <f t="shared" si="1"/>
        <v>477434676.57816601</v>
      </c>
      <c r="F28" s="32">
        <v>214053039.41464594</v>
      </c>
      <c r="G28" s="32">
        <v>299943860.16857612</v>
      </c>
      <c r="H28" s="33">
        <f t="shared" si="0"/>
        <v>513996899.58322203</v>
      </c>
    </row>
    <row r="29" spans="1:8" s="15" customFormat="1">
      <c r="A29" s="224">
        <v>5.5</v>
      </c>
      <c r="B29" s="277" t="s">
        <v>303</v>
      </c>
      <c r="C29" s="32">
        <v>17358201</v>
      </c>
      <c r="D29" s="32">
        <v>135850838.35320002</v>
      </c>
      <c r="E29" s="226">
        <f t="shared" si="1"/>
        <v>153209039.35320002</v>
      </c>
      <c r="F29" s="32">
        <v>12681043</v>
      </c>
      <c r="G29" s="32">
        <v>116597156</v>
      </c>
      <c r="H29" s="33">
        <f t="shared" si="0"/>
        <v>129278199</v>
      </c>
    </row>
    <row r="30" spans="1:8" s="15" customFormat="1">
      <c r="A30" s="224">
        <v>5.6</v>
      </c>
      <c r="B30" s="277" t="s">
        <v>304</v>
      </c>
      <c r="C30" s="32">
        <v>3500000</v>
      </c>
      <c r="D30" s="32">
        <v>6128867.9736000001</v>
      </c>
      <c r="E30" s="226">
        <f t="shared" si="1"/>
        <v>9628867.9736000001</v>
      </c>
      <c r="F30" s="32">
        <v>3500000</v>
      </c>
      <c r="G30" s="32">
        <v>5935609.1912000002</v>
      </c>
      <c r="H30" s="33">
        <f t="shared" si="0"/>
        <v>9435609.1911999993</v>
      </c>
    </row>
    <row r="31" spans="1:8" s="15" customFormat="1">
      <c r="A31" s="224">
        <v>5.7</v>
      </c>
      <c r="B31" s="277" t="s">
        <v>81</v>
      </c>
      <c r="C31" s="32">
        <v>3775441</v>
      </c>
      <c r="D31" s="32">
        <v>127099344.97979996</v>
      </c>
      <c r="E31" s="226">
        <f t="shared" si="1"/>
        <v>130874785.97979996</v>
      </c>
      <c r="F31" s="32">
        <v>132640</v>
      </c>
      <c r="G31" s="32">
        <v>104678650.70520003</v>
      </c>
      <c r="H31" s="33">
        <f t="shared" si="0"/>
        <v>104811290.70520003</v>
      </c>
    </row>
    <row r="32" spans="1:8" s="15" customFormat="1">
      <c r="A32" s="224">
        <v>6</v>
      </c>
      <c r="B32" s="228" t="s">
        <v>332</v>
      </c>
      <c r="C32" s="32"/>
      <c r="D32" s="32"/>
      <c r="E32" s="226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4">
        <v>6.1</v>
      </c>
      <c r="B33" s="278" t="s">
        <v>322</v>
      </c>
      <c r="C33" s="32"/>
      <c r="D33" s="32"/>
      <c r="E33" s="226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4">
        <v>6.2</v>
      </c>
      <c r="B34" s="278" t="s">
        <v>323</v>
      </c>
      <c r="C34" s="32"/>
      <c r="D34" s="32"/>
      <c r="E34" s="226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4">
        <v>6.3</v>
      </c>
      <c r="B35" s="278" t="s">
        <v>319</v>
      </c>
      <c r="C35" s="32"/>
      <c r="D35" s="32"/>
      <c r="E35" s="226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4">
        <v>6.4</v>
      </c>
      <c r="B36" s="278" t="s">
        <v>320</v>
      </c>
      <c r="C36" s="32"/>
      <c r="D36" s="32"/>
      <c r="E36" s="226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4">
        <v>6.5</v>
      </c>
      <c r="B37" s="278" t="s">
        <v>321</v>
      </c>
      <c r="C37" s="32"/>
      <c r="D37" s="32"/>
      <c r="E37" s="226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4">
        <v>6.6</v>
      </c>
      <c r="B38" s="278" t="s">
        <v>324</v>
      </c>
      <c r="C38" s="32"/>
      <c r="D38" s="32"/>
      <c r="E38" s="226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4">
        <v>6.7</v>
      </c>
      <c r="B39" s="278" t="s">
        <v>325</v>
      </c>
      <c r="C39" s="32"/>
      <c r="D39" s="32"/>
      <c r="E39" s="226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4">
        <v>7</v>
      </c>
      <c r="B40" s="228" t="s">
        <v>328</v>
      </c>
      <c r="C40" s="32"/>
      <c r="D40" s="32"/>
      <c r="E40" s="226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4">
        <v>7.1</v>
      </c>
      <c r="B41" s="227" t="s">
        <v>329</v>
      </c>
      <c r="C41" s="32">
        <v>38853.82</v>
      </c>
      <c r="D41" s="32">
        <v>35702.680000000168</v>
      </c>
      <c r="E41" s="226">
        <f t="shared" si="1"/>
        <v>74556.500000000175</v>
      </c>
      <c r="F41" s="32">
        <v>7.2900000000372529</v>
      </c>
      <c r="G41" s="32">
        <v>1091181.6000000001</v>
      </c>
      <c r="H41" s="33">
        <f t="shared" si="0"/>
        <v>1091188.8900000001</v>
      </c>
    </row>
    <row r="42" spans="1:8" s="15" customFormat="1" ht="25">
      <c r="A42" s="224">
        <v>7.2</v>
      </c>
      <c r="B42" s="227" t="s">
        <v>330</v>
      </c>
      <c r="C42" s="32">
        <v>3410939.8500000127</v>
      </c>
      <c r="D42" s="32">
        <v>8061198.7200000379</v>
      </c>
      <c r="E42" s="226">
        <f t="shared" si="1"/>
        <v>11472138.570000051</v>
      </c>
      <c r="F42" s="32">
        <v>2994928.2799999951</v>
      </c>
      <c r="G42" s="32">
        <v>8425279.9399999809</v>
      </c>
      <c r="H42" s="33">
        <f t="shared" si="0"/>
        <v>11420208.219999976</v>
      </c>
    </row>
    <row r="43" spans="1:8" s="15" customFormat="1">
      <c r="A43" s="224">
        <v>7.3</v>
      </c>
      <c r="B43" s="227" t="s">
        <v>333</v>
      </c>
      <c r="C43" s="32">
        <v>10390658.740000004</v>
      </c>
      <c r="D43" s="32">
        <v>6616965.1500000004</v>
      </c>
      <c r="E43" s="226">
        <f t="shared" si="1"/>
        <v>17007623.890000004</v>
      </c>
      <c r="F43" s="32">
        <v>10343807.790000003</v>
      </c>
      <c r="G43" s="32">
        <v>12725382.85135</v>
      </c>
      <c r="H43" s="33">
        <f t="shared" si="0"/>
        <v>23069190.641350001</v>
      </c>
    </row>
    <row r="44" spans="1:8" s="15" customFormat="1" ht="25">
      <c r="A44" s="224">
        <v>7.4</v>
      </c>
      <c r="B44" s="227" t="s">
        <v>334</v>
      </c>
      <c r="C44" s="32">
        <v>55275054.459995508</v>
      </c>
      <c r="D44" s="32">
        <v>118609329.03999855</v>
      </c>
      <c r="E44" s="226">
        <f t="shared" si="1"/>
        <v>173884383.49999404</v>
      </c>
      <c r="F44" s="32">
        <v>44866091.469999909</v>
      </c>
      <c r="G44" s="32">
        <v>121560434.02999949</v>
      </c>
      <c r="H44" s="33">
        <f t="shared" si="0"/>
        <v>166426525.4999994</v>
      </c>
    </row>
    <row r="45" spans="1:8" s="15" customFormat="1">
      <c r="A45" s="224">
        <v>8</v>
      </c>
      <c r="B45" s="228" t="s">
        <v>311</v>
      </c>
      <c r="C45" s="32">
        <v>3853380.7577439994</v>
      </c>
      <c r="D45" s="32">
        <v>0</v>
      </c>
      <c r="E45" s="226">
        <f t="shared" si="1"/>
        <v>3853380.7577439994</v>
      </c>
      <c r="F45" s="32"/>
      <c r="G45" s="32"/>
      <c r="H45" s="33">
        <f t="shared" si="0"/>
        <v>0</v>
      </c>
    </row>
    <row r="46" spans="1:8" s="15" customFormat="1">
      <c r="A46" s="224">
        <v>8.1</v>
      </c>
      <c r="B46" s="276" t="s">
        <v>335</v>
      </c>
      <c r="C46" s="32">
        <v>40195.886399999996</v>
      </c>
      <c r="D46" s="32">
        <v>0</v>
      </c>
      <c r="E46" s="226">
        <f t="shared" si="1"/>
        <v>40195.886399999996</v>
      </c>
      <c r="F46" s="32"/>
      <c r="G46" s="32"/>
      <c r="H46" s="33">
        <f t="shared" si="0"/>
        <v>0</v>
      </c>
    </row>
    <row r="47" spans="1:8" s="15" customFormat="1">
      <c r="A47" s="224">
        <v>8.1999999999999993</v>
      </c>
      <c r="B47" s="276" t="s">
        <v>336</v>
      </c>
      <c r="C47" s="32">
        <v>1885284.8713439996</v>
      </c>
      <c r="D47" s="32">
        <v>0</v>
      </c>
      <c r="E47" s="226">
        <f t="shared" si="1"/>
        <v>1885284.8713439996</v>
      </c>
      <c r="F47" s="32"/>
      <c r="G47" s="32"/>
      <c r="H47" s="33">
        <f t="shared" si="0"/>
        <v>0</v>
      </c>
    </row>
    <row r="48" spans="1:8" s="15" customFormat="1">
      <c r="A48" s="224">
        <v>8.3000000000000007</v>
      </c>
      <c r="B48" s="276" t="s">
        <v>337</v>
      </c>
      <c r="C48" s="32">
        <v>1780200</v>
      </c>
      <c r="D48" s="32">
        <v>0</v>
      </c>
      <c r="E48" s="226">
        <f t="shared" si="1"/>
        <v>1780200</v>
      </c>
      <c r="F48" s="32"/>
      <c r="G48" s="32"/>
      <c r="H48" s="33">
        <f t="shared" si="0"/>
        <v>0</v>
      </c>
    </row>
    <row r="49" spans="1:8" s="15" customFormat="1">
      <c r="A49" s="224">
        <v>8.4</v>
      </c>
      <c r="B49" s="276" t="s">
        <v>338</v>
      </c>
      <c r="C49" s="32">
        <v>147700</v>
      </c>
      <c r="D49" s="32">
        <v>0</v>
      </c>
      <c r="E49" s="226">
        <f t="shared" si="1"/>
        <v>147700</v>
      </c>
      <c r="F49" s="32"/>
      <c r="G49" s="32"/>
      <c r="H49" s="33">
        <f t="shared" si="0"/>
        <v>0</v>
      </c>
    </row>
    <row r="50" spans="1:8" s="15" customFormat="1">
      <c r="A50" s="224">
        <v>8.5</v>
      </c>
      <c r="B50" s="276" t="s">
        <v>339</v>
      </c>
      <c r="C50" s="32">
        <v>0</v>
      </c>
      <c r="D50" s="32">
        <v>0</v>
      </c>
      <c r="E50" s="226">
        <f t="shared" si="1"/>
        <v>0</v>
      </c>
      <c r="F50" s="32"/>
      <c r="G50" s="32"/>
      <c r="H50" s="33">
        <f t="shared" si="0"/>
        <v>0</v>
      </c>
    </row>
    <row r="51" spans="1:8" s="15" customFormat="1">
      <c r="A51" s="224">
        <v>8.6</v>
      </c>
      <c r="B51" s="276" t="s">
        <v>340</v>
      </c>
      <c r="C51" s="32">
        <v>0</v>
      </c>
      <c r="D51" s="32">
        <v>0</v>
      </c>
      <c r="E51" s="226">
        <f t="shared" si="1"/>
        <v>0</v>
      </c>
      <c r="F51" s="32"/>
      <c r="G51" s="32"/>
      <c r="H51" s="33">
        <f t="shared" si="0"/>
        <v>0</v>
      </c>
    </row>
    <row r="52" spans="1:8" s="15" customFormat="1">
      <c r="A52" s="224">
        <v>8.6999999999999993</v>
      </c>
      <c r="B52" s="276" t="s">
        <v>341</v>
      </c>
      <c r="C52" s="32">
        <v>0</v>
      </c>
      <c r="D52" s="32">
        <v>0</v>
      </c>
      <c r="E52" s="226">
        <f t="shared" si="1"/>
        <v>0</v>
      </c>
      <c r="F52" s="32"/>
      <c r="G52" s="32"/>
      <c r="H52" s="33">
        <f t="shared" si="0"/>
        <v>0</v>
      </c>
    </row>
    <row r="53" spans="1:8" s="15" customFormat="1" ht="14.5" thickBot="1">
      <c r="A53" s="230">
        <v>9</v>
      </c>
      <c r="B53" s="231" t="s">
        <v>331</v>
      </c>
      <c r="C53" s="232"/>
      <c r="D53" s="232"/>
      <c r="E53" s="233">
        <f t="shared" si="1"/>
        <v>0</v>
      </c>
      <c r="F53" s="232"/>
      <c r="G53" s="232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8984375" defaultRowHeight="12.5"/>
  <cols>
    <col min="1" max="1" width="9.54296875" style="4" bestFit="1" customWidth="1"/>
    <col min="2" max="2" width="93.54296875" style="4" customWidth="1"/>
    <col min="3" max="4" width="12.6328125" style="4" customWidth="1"/>
    <col min="5" max="11" width="9.6328125" style="46" customWidth="1"/>
    <col min="12" max="16384" width="9.08984375" style="46"/>
  </cols>
  <sheetData>
    <row r="1" spans="1:8">
      <c r="A1" s="2" t="s">
        <v>32</v>
      </c>
      <c r="B1" s="3" t="str">
        <f>'Info '!C2</f>
        <v>JSC CARTU BANK</v>
      </c>
      <c r="C1" s="3"/>
    </row>
    <row r="2" spans="1:8">
      <c r="A2" s="2" t="s">
        <v>33</v>
      </c>
      <c r="B2" s="474">
        <f>'1. key ratios '!B2</f>
        <v>43465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205</v>
      </c>
      <c r="B4" s="167" t="s">
        <v>305</v>
      </c>
      <c r="D4" s="69" t="s">
        <v>75</v>
      </c>
    </row>
    <row r="5" spans="1:8" ht="15" customHeight="1">
      <c r="A5" s="261" t="s">
        <v>8</v>
      </c>
      <c r="B5" s="262"/>
      <c r="C5" s="379" t="s">
        <v>5</v>
      </c>
      <c r="D5" s="380" t="s">
        <v>6</v>
      </c>
    </row>
    <row r="6" spans="1:8" ht="15" customHeight="1">
      <c r="A6" s="70">
        <v>1</v>
      </c>
      <c r="B6" s="370" t="s">
        <v>309</v>
      </c>
      <c r="C6" s="372">
        <f>C7+C9+C10</f>
        <v>1184143251.0045004</v>
      </c>
      <c r="D6" s="373">
        <f>D7+D9+D10</f>
        <v>1188797880.2331865</v>
      </c>
    </row>
    <row r="7" spans="1:8" ht="15" customHeight="1">
      <c r="A7" s="70">
        <v>1.1000000000000001</v>
      </c>
      <c r="B7" s="370" t="s">
        <v>204</v>
      </c>
      <c r="C7" s="374">
        <v>1107171422.10782</v>
      </c>
      <c r="D7" s="375">
        <v>1115240441.8909044</v>
      </c>
    </row>
    <row r="8" spans="1:8" ht="13">
      <c r="A8" s="70" t="s">
        <v>16</v>
      </c>
      <c r="B8" s="370" t="s">
        <v>203</v>
      </c>
      <c r="C8" s="374">
        <v>25472712.5</v>
      </c>
      <c r="D8" s="375">
        <v>18566135</v>
      </c>
    </row>
    <row r="9" spans="1:8" ht="15" customHeight="1">
      <c r="A9" s="70">
        <v>1.2</v>
      </c>
      <c r="B9" s="371" t="s">
        <v>202</v>
      </c>
      <c r="C9" s="374">
        <v>76971828.896680325</v>
      </c>
      <c r="D9" s="375">
        <v>73557438.342282042</v>
      </c>
    </row>
    <row r="10" spans="1:8" ht="15" customHeight="1">
      <c r="A10" s="70">
        <v>1.3</v>
      </c>
      <c r="B10" s="370" t="s">
        <v>30</v>
      </c>
      <c r="C10" s="376">
        <v>0</v>
      </c>
      <c r="D10" s="375">
        <v>0</v>
      </c>
    </row>
    <row r="11" spans="1:8" ht="15" customHeight="1">
      <c r="A11" s="70">
        <v>2</v>
      </c>
      <c r="B11" s="370" t="s">
        <v>306</v>
      </c>
      <c r="C11" s="374">
        <v>43141375.553014837</v>
      </c>
      <c r="D11" s="375">
        <v>70149339.800000414</v>
      </c>
    </row>
    <row r="12" spans="1:8" ht="15" customHeight="1">
      <c r="A12" s="70">
        <v>3</v>
      </c>
      <c r="B12" s="370" t="s">
        <v>307</v>
      </c>
      <c r="C12" s="376">
        <v>154224196.875</v>
      </c>
      <c r="D12" s="375">
        <v>176404083.125</v>
      </c>
    </row>
    <row r="13" spans="1:8" ht="15" customHeight="1" thickBot="1">
      <c r="A13" s="72">
        <v>4</v>
      </c>
      <c r="B13" s="73" t="s">
        <v>308</v>
      </c>
      <c r="C13" s="377">
        <f>C6+C11+C12</f>
        <v>1381508823.4325151</v>
      </c>
      <c r="D13" s="378">
        <f>D6+D11+D12</f>
        <v>1435351303.1581869</v>
      </c>
    </row>
    <row r="14" spans="1:8">
      <c r="B14" s="76"/>
    </row>
    <row r="15" spans="1:8">
      <c r="B15" s="77"/>
    </row>
    <row r="16" spans="1:8">
      <c r="B16" s="77"/>
    </row>
    <row r="17" spans="1:4" ht="10">
      <c r="A17" s="46"/>
      <c r="B17" s="46"/>
      <c r="C17" s="46"/>
      <c r="D17" s="46"/>
    </row>
    <row r="18" spans="1:4" ht="10">
      <c r="A18" s="46"/>
      <c r="B18" s="46"/>
      <c r="C18" s="46"/>
      <c r="D18" s="46"/>
    </row>
    <row r="19" spans="1:4" ht="10">
      <c r="A19" s="46"/>
      <c r="B19" s="46"/>
      <c r="C19" s="46"/>
      <c r="D19" s="46"/>
    </row>
    <row r="20" spans="1:4" ht="10">
      <c r="A20" s="46"/>
      <c r="B20" s="46"/>
      <c r="C20" s="46"/>
      <c r="D20" s="46"/>
    </row>
    <row r="21" spans="1:4" ht="10">
      <c r="A21" s="46"/>
      <c r="B21" s="46"/>
      <c r="C21" s="46"/>
      <c r="D21" s="46"/>
    </row>
    <row r="22" spans="1:4" ht="10">
      <c r="A22" s="46"/>
      <c r="B22" s="46"/>
      <c r="C22" s="46"/>
      <c r="D22" s="46"/>
    </row>
    <row r="23" spans="1:4" ht="10">
      <c r="A23" s="46"/>
      <c r="B23" s="46"/>
      <c r="C23" s="46"/>
      <c r="D23" s="46"/>
    </row>
    <row r="24" spans="1:4" ht="10">
      <c r="A24" s="46"/>
      <c r="B24" s="46"/>
      <c r="C24" s="46"/>
      <c r="D24" s="46"/>
    </row>
    <row r="25" spans="1:4" ht="10">
      <c r="A25" s="46"/>
      <c r="B25" s="46"/>
      <c r="C25" s="46"/>
      <c r="D25" s="46"/>
    </row>
    <row r="26" spans="1:4" ht="10">
      <c r="A26" s="46"/>
      <c r="B26" s="46"/>
      <c r="C26" s="46"/>
      <c r="D26" s="46"/>
    </row>
    <row r="27" spans="1:4" ht="10">
      <c r="A27" s="46"/>
      <c r="B27" s="46"/>
      <c r="C27" s="46"/>
      <c r="D27" s="46"/>
    </row>
    <row r="28" spans="1:4" ht="10">
      <c r="A28" s="46"/>
      <c r="B28" s="46"/>
      <c r="C28" s="46"/>
      <c r="D28" s="46"/>
    </row>
    <row r="29" spans="1:4" ht="10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30" sqref="B30"/>
    </sheetView>
  </sheetViews>
  <sheetFormatPr defaultColWidth="9.08984375" defaultRowHeight="14"/>
  <cols>
    <col min="1" max="1" width="9.54296875" style="4" bestFit="1" customWidth="1"/>
    <col min="2" max="2" width="90.453125" style="4" bestFit="1" customWidth="1"/>
    <col min="3" max="3" width="9.08984375" style="4"/>
    <col min="4" max="16384" width="9.08984375" style="5"/>
  </cols>
  <sheetData>
    <row r="1" spans="1:8">
      <c r="A1" s="2" t="s">
        <v>32</v>
      </c>
      <c r="B1" s="4" t="str">
        <f>'Info '!C2</f>
        <v>JSC CARTU BANK</v>
      </c>
    </row>
    <row r="2" spans="1:8">
      <c r="A2" s="2" t="s">
        <v>33</v>
      </c>
      <c r="B2" s="475">
        <f>'1. key ratios '!B2</f>
        <v>43465</v>
      </c>
    </row>
    <row r="4" spans="1:8" ht="16.5" customHeight="1" thickBot="1">
      <c r="A4" s="78" t="s">
        <v>82</v>
      </c>
      <c r="B4" s="79" t="s">
        <v>275</v>
      </c>
      <c r="C4" s="80"/>
    </row>
    <row r="5" spans="1:8">
      <c r="A5" s="81"/>
      <c r="B5" s="542" t="s">
        <v>83</v>
      </c>
      <c r="C5" s="543"/>
    </row>
    <row r="6" spans="1:8">
      <c r="A6" s="82">
        <v>1</v>
      </c>
      <c r="B6" s="471" t="s">
        <v>495</v>
      </c>
      <c r="C6" s="472"/>
    </row>
    <row r="7" spans="1:8">
      <c r="A7" s="82">
        <v>2</v>
      </c>
      <c r="B7" s="471" t="s">
        <v>496</v>
      </c>
      <c r="C7" s="472"/>
    </row>
    <row r="8" spans="1:8">
      <c r="A8" s="82">
        <v>3</v>
      </c>
      <c r="B8" s="471" t="s">
        <v>497</v>
      </c>
      <c r="C8" s="472"/>
    </row>
    <row r="9" spans="1:8">
      <c r="A9" s="82">
        <v>4</v>
      </c>
      <c r="B9" s="471" t="s">
        <v>498</v>
      </c>
      <c r="C9" s="472"/>
    </row>
    <row r="10" spans="1:8">
      <c r="A10" s="82">
        <v>5</v>
      </c>
      <c r="B10" s="471" t="s">
        <v>499</v>
      </c>
      <c r="C10" s="472"/>
    </row>
    <row r="11" spans="1:8">
      <c r="A11" s="82">
        <v>6</v>
      </c>
      <c r="B11" s="471"/>
      <c r="C11" s="472"/>
    </row>
    <row r="12" spans="1:8">
      <c r="A12" s="82">
        <v>7</v>
      </c>
      <c r="B12" s="471"/>
      <c r="C12" s="472"/>
      <c r="H12" s="84"/>
    </row>
    <row r="13" spans="1:8">
      <c r="A13" s="82">
        <v>8</v>
      </c>
      <c r="B13" s="471"/>
      <c r="C13" s="472"/>
    </row>
    <row r="14" spans="1:8">
      <c r="A14" s="82">
        <v>9</v>
      </c>
      <c r="B14" s="471"/>
      <c r="C14" s="472"/>
    </row>
    <row r="15" spans="1:8">
      <c r="A15" s="82">
        <v>10</v>
      </c>
      <c r="B15" s="471"/>
      <c r="C15" s="472"/>
    </row>
    <row r="16" spans="1:8">
      <c r="A16" s="82"/>
      <c r="B16" s="544"/>
      <c r="C16" s="545"/>
    </row>
    <row r="17" spans="1:3">
      <c r="A17" s="82"/>
      <c r="B17" s="540" t="s">
        <v>84</v>
      </c>
      <c r="C17" s="541"/>
    </row>
    <row r="18" spans="1:3">
      <c r="A18" s="82">
        <v>1</v>
      </c>
      <c r="B18" s="471" t="s">
        <v>500</v>
      </c>
      <c r="C18" s="473"/>
    </row>
    <row r="19" spans="1:3">
      <c r="A19" s="82">
        <v>2</v>
      </c>
      <c r="B19" s="471" t="s">
        <v>504</v>
      </c>
      <c r="C19" s="473"/>
    </row>
    <row r="20" spans="1:3">
      <c r="A20" s="82">
        <v>3</v>
      </c>
      <c r="B20" s="471" t="s">
        <v>501</v>
      </c>
      <c r="C20" s="473"/>
    </row>
    <row r="21" spans="1:3">
      <c r="A21" s="82">
        <v>4</v>
      </c>
      <c r="B21" s="471" t="s">
        <v>502</v>
      </c>
      <c r="C21" s="473"/>
    </row>
    <row r="22" spans="1:3">
      <c r="A22" s="82">
        <v>5</v>
      </c>
      <c r="B22" s="471" t="s">
        <v>503</v>
      </c>
      <c r="C22" s="473"/>
    </row>
    <row r="23" spans="1:3">
      <c r="A23" s="82">
        <v>6</v>
      </c>
      <c r="B23" s="83"/>
      <c r="C23" s="85"/>
    </row>
    <row r="24" spans="1:3">
      <c r="A24" s="82">
        <v>7</v>
      </c>
      <c r="B24" s="83"/>
      <c r="C24" s="85"/>
    </row>
    <row r="25" spans="1:3">
      <c r="A25" s="82">
        <v>8</v>
      </c>
      <c r="B25" s="83"/>
      <c r="C25" s="85"/>
    </row>
    <row r="26" spans="1:3">
      <c r="A26" s="82">
        <v>9</v>
      </c>
      <c r="B26" s="83"/>
      <c r="C26" s="85"/>
    </row>
    <row r="27" spans="1:3" ht="15.75" customHeight="1">
      <c r="A27" s="82">
        <v>10</v>
      </c>
      <c r="B27" s="83"/>
      <c r="C27" s="86"/>
    </row>
    <row r="28" spans="1:3" ht="15.75" customHeight="1">
      <c r="A28" s="82"/>
      <c r="B28" s="83"/>
      <c r="C28" s="86"/>
    </row>
    <row r="29" spans="1:3" ht="30" customHeight="1">
      <c r="A29" s="82"/>
      <c r="B29" s="439" t="s">
        <v>85</v>
      </c>
      <c r="C29" s="440"/>
    </row>
    <row r="30" spans="1:3">
      <c r="A30" s="82">
        <v>1</v>
      </c>
      <c r="B30" s="471" t="s">
        <v>507</v>
      </c>
      <c r="C30" s="481">
        <v>1</v>
      </c>
    </row>
    <row r="31" spans="1:3" ht="15.75" customHeight="1">
      <c r="A31" s="82"/>
      <c r="B31" s="471"/>
      <c r="C31" s="472"/>
    </row>
    <row r="32" spans="1:3" ht="29.25" customHeight="1">
      <c r="A32" s="82"/>
      <c r="B32" s="540" t="s">
        <v>86</v>
      </c>
      <c r="C32" s="541"/>
    </row>
    <row r="33" spans="1:3">
      <c r="A33" s="82">
        <v>1</v>
      </c>
      <c r="B33" s="471" t="s">
        <v>508</v>
      </c>
      <c r="C33" s="481">
        <v>1</v>
      </c>
    </row>
    <row r="34" spans="1:3" ht="14.5" thickBot="1">
      <c r="A34" s="87"/>
      <c r="B34" s="88"/>
      <c r="C34" s="89"/>
    </row>
  </sheetData>
  <mergeCells count="4">
    <mergeCell ref="B32:C32"/>
    <mergeCell ref="B5:C5"/>
    <mergeCell ref="B16:C16"/>
    <mergeCell ref="B17:C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10" sqref="C10"/>
    </sheetView>
  </sheetViews>
  <sheetFormatPr defaultColWidth="9.08984375" defaultRowHeight="14"/>
  <cols>
    <col min="1" max="1" width="9.54296875" style="4" bestFit="1" customWidth="1"/>
    <col min="2" max="2" width="47.54296875" style="4" customWidth="1"/>
    <col min="3" max="3" width="28" style="4" customWidth="1"/>
    <col min="4" max="4" width="22.453125" style="4" customWidth="1"/>
    <col min="5" max="5" width="22.36328125" style="4" customWidth="1"/>
    <col min="6" max="6" width="12" style="5" bestFit="1" customWidth="1"/>
    <col min="7" max="7" width="12.54296875" style="5" bestFit="1" customWidth="1"/>
    <col min="8" max="16384" width="9.08984375" style="5"/>
  </cols>
  <sheetData>
    <row r="1" spans="1:7">
      <c r="A1" s="310" t="s">
        <v>32</v>
      </c>
      <c r="B1" s="311" t="str">
        <f>'Info '!C2</f>
        <v>JSC CARTU BANK</v>
      </c>
      <c r="C1" s="103"/>
      <c r="D1" s="103"/>
      <c r="E1" s="103"/>
      <c r="F1" s="15"/>
    </row>
    <row r="2" spans="1:7" s="90" customFormat="1" ht="15.75" customHeight="1">
      <c r="A2" s="310" t="s">
        <v>33</v>
      </c>
      <c r="B2" s="478">
        <f>'1. key ratios '!B2</f>
        <v>43465</v>
      </c>
    </row>
    <row r="3" spans="1:7" s="90" customFormat="1" ht="15.75" customHeight="1">
      <c r="A3" s="310"/>
    </row>
    <row r="4" spans="1:7" s="90" customFormat="1" ht="15.75" customHeight="1" thickBot="1">
      <c r="A4" s="312" t="s">
        <v>209</v>
      </c>
      <c r="B4" s="550" t="s">
        <v>355</v>
      </c>
      <c r="C4" s="551"/>
      <c r="D4" s="551"/>
      <c r="E4" s="551"/>
    </row>
    <row r="5" spans="1:7" s="94" customFormat="1" ht="17.399999999999999" customHeight="1">
      <c r="A5" s="245"/>
      <c r="B5" s="246"/>
      <c r="C5" s="92" t="s">
        <v>0</v>
      </c>
      <c r="D5" s="92" t="s">
        <v>1</v>
      </c>
      <c r="E5" s="93" t="s">
        <v>2</v>
      </c>
    </row>
    <row r="6" spans="1:7" s="15" customFormat="1" ht="14.4" customHeight="1">
      <c r="A6" s="313"/>
      <c r="B6" s="546" t="s">
        <v>362</v>
      </c>
      <c r="C6" s="546" t="s">
        <v>95</v>
      </c>
      <c r="D6" s="548" t="s">
        <v>208</v>
      </c>
      <c r="E6" s="549"/>
      <c r="G6" s="5"/>
    </row>
    <row r="7" spans="1:7" s="15" customFormat="1" ht="99.65" customHeight="1">
      <c r="A7" s="313"/>
      <c r="B7" s="547"/>
      <c r="C7" s="546"/>
      <c r="D7" s="349" t="s">
        <v>207</v>
      </c>
      <c r="E7" s="350" t="s">
        <v>363</v>
      </c>
      <c r="G7" s="5"/>
    </row>
    <row r="8" spans="1:7">
      <c r="A8" s="314">
        <v>1</v>
      </c>
      <c r="B8" s="351" t="s">
        <v>37</v>
      </c>
      <c r="C8" s="485">
        <v>18222993</v>
      </c>
      <c r="D8" s="485"/>
      <c r="E8" s="486">
        <v>18222993</v>
      </c>
      <c r="F8" s="15"/>
    </row>
    <row r="9" spans="1:7">
      <c r="A9" s="314">
        <v>2</v>
      </c>
      <c r="B9" s="351" t="s">
        <v>38</v>
      </c>
      <c r="C9" s="485">
        <v>139973197</v>
      </c>
      <c r="D9" s="485"/>
      <c r="E9" s="486">
        <v>139973197</v>
      </c>
      <c r="F9" s="15"/>
    </row>
    <row r="10" spans="1:7">
      <c r="A10" s="314">
        <v>3</v>
      </c>
      <c r="B10" s="351" t="s">
        <v>39</v>
      </c>
      <c r="C10" s="485">
        <v>119021837</v>
      </c>
      <c r="D10" s="485"/>
      <c r="E10" s="486">
        <v>119021837</v>
      </c>
      <c r="F10" s="15"/>
    </row>
    <row r="11" spans="1:7">
      <c r="A11" s="314">
        <v>4</v>
      </c>
      <c r="B11" s="351" t="s">
        <v>40</v>
      </c>
      <c r="C11" s="485">
        <v>0</v>
      </c>
      <c r="D11" s="485"/>
      <c r="E11" s="486">
        <v>0</v>
      </c>
      <c r="F11" s="15"/>
    </row>
    <row r="12" spans="1:7">
      <c r="A12" s="314">
        <v>5</v>
      </c>
      <c r="B12" s="351" t="s">
        <v>41</v>
      </c>
      <c r="C12" s="485">
        <v>19309175</v>
      </c>
      <c r="D12" s="485"/>
      <c r="E12" s="486">
        <v>19309175</v>
      </c>
      <c r="F12" s="15"/>
    </row>
    <row r="13" spans="1:7">
      <c r="A13" s="314">
        <v>6.1</v>
      </c>
      <c r="B13" s="352" t="s">
        <v>42</v>
      </c>
      <c r="C13" s="487">
        <v>843254304</v>
      </c>
      <c r="D13" s="485"/>
      <c r="E13" s="486">
        <v>843254304</v>
      </c>
      <c r="F13" s="15"/>
    </row>
    <row r="14" spans="1:7">
      <c r="A14" s="314">
        <v>6.2</v>
      </c>
      <c r="B14" s="353" t="s">
        <v>43</v>
      </c>
      <c r="C14" s="487">
        <v>-116786909</v>
      </c>
      <c r="D14" s="485"/>
      <c r="E14" s="486">
        <v>-116786909</v>
      </c>
      <c r="F14" s="15"/>
    </row>
    <row r="15" spans="1:7">
      <c r="A15" s="314">
        <v>6</v>
      </c>
      <c r="B15" s="351" t="s">
        <v>44</v>
      </c>
      <c r="C15" s="485">
        <v>726467395</v>
      </c>
      <c r="D15" s="485"/>
      <c r="E15" s="486">
        <v>726467395</v>
      </c>
      <c r="F15" s="15"/>
    </row>
    <row r="16" spans="1:7">
      <c r="A16" s="314">
        <v>7</v>
      </c>
      <c r="B16" s="351" t="s">
        <v>45</v>
      </c>
      <c r="C16" s="485">
        <v>10944324</v>
      </c>
      <c r="D16" s="485"/>
      <c r="E16" s="486">
        <v>10944324</v>
      </c>
      <c r="F16" s="15"/>
    </row>
    <row r="17" spans="1:7">
      <c r="A17" s="314">
        <v>8</v>
      </c>
      <c r="B17" s="351" t="s">
        <v>206</v>
      </c>
      <c r="C17" s="485">
        <v>25396007</v>
      </c>
      <c r="D17" s="485"/>
      <c r="E17" s="486">
        <v>25396007</v>
      </c>
      <c r="F17" s="315"/>
      <c r="G17" s="97"/>
    </row>
    <row r="18" spans="1:7">
      <c r="A18" s="314">
        <v>9</v>
      </c>
      <c r="B18" s="351" t="s">
        <v>46</v>
      </c>
      <c r="C18" s="485">
        <v>4883540</v>
      </c>
      <c r="D18" s="485"/>
      <c r="E18" s="486">
        <v>4883540</v>
      </c>
      <c r="F18" s="15"/>
      <c r="G18" s="97"/>
    </row>
    <row r="19" spans="1:7">
      <c r="A19" s="314">
        <v>10</v>
      </c>
      <c r="B19" s="351" t="s">
        <v>47</v>
      </c>
      <c r="C19" s="485">
        <v>18429786</v>
      </c>
      <c r="D19" s="485">
        <v>5195996</v>
      </c>
      <c r="E19" s="486">
        <v>13233790</v>
      </c>
      <c r="F19" s="15"/>
      <c r="G19" s="97"/>
    </row>
    <row r="20" spans="1:7">
      <c r="A20" s="314">
        <v>11</v>
      </c>
      <c r="B20" s="351" t="s">
        <v>48</v>
      </c>
      <c r="C20" s="485">
        <v>17616056</v>
      </c>
      <c r="D20" s="485"/>
      <c r="E20" s="486">
        <v>17616056</v>
      </c>
      <c r="F20" s="15"/>
    </row>
    <row r="21" spans="1:7" ht="26.5" thickBot="1">
      <c r="A21" s="188"/>
      <c r="B21" s="316" t="s">
        <v>365</v>
      </c>
      <c r="C21" s="488">
        <f>SUM(C8:C12, C15:C20)</f>
        <v>1100264310</v>
      </c>
      <c r="D21" s="488">
        <f>SUM(D8:D12, D15:D20)</f>
        <v>5195996</v>
      </c>
      <c r="E21" s="489">
        <f>SUM(E8:E12, E15:E20)</f>
        <v>1095068314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8984375" defaultRowHeight="12.5" outlineLevelRow="1"/>
  <cols>
    <col min="1" max="1" width="9.54296875" style="4" bestFit="1" customWidth="1"/>
    <col min="2" max="2" width="114.36328125" style="4" customWidth="1"/>
    <col min="3" max="3" width="18.90625" style="4" customWidth="1"/>
    <col min="4" max="4" width="25.453125" style="4" customWidth="1"/>
    <col min="5" max="5" width="24.36328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4296875" style="4" bestFit="1" customWidth="1"/>
    <col min="10" max="16384" width="9.08984375" style="4"/>
  </cols>
  <sheetData>
    <row r="1" spans="1:6">
      <c r="A1" s="2" t="s">
        <v>32</v>
      </c>
      <c r="B1" s="4" t="str">
        <f>'Info '!C2</f>
        <v>JSC CARTU BANK</v>
      </c>
    </row>
    <row r="2" spans="1:6" s="90" customFormat="1" ht="15.75" customHeight="1">
      <c r="A2" s="2" t="s">
        <v>33</v>
      </c>
      <c r="B2" s="475">
        <f>'1. key ratios '!B2</f>
        <v>43465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87</v>
      </c>
      <c r="B4" s="317" t="s">
        <v>342</v>
      </c>
      <c r="C4" s="91" t="s">
        <v>75</v>
      </c>
      <c r="D4" s="4"/>
      <c r="E4" s="4"/>
      <c r="F4" s="4"/>
    </row>
    <row r="5" spans="1:6" ht="13">
      <c r="A5" s="251">
        <v>1</v>
      </c>
      <c r="B5" s="318" t="s">
        <v>364</v>
      </c>
      <c r="C5" s="482">
        <f>'7. LI1 '!E21</f>
        <v>1095068314</v>
      </c>
    </row>
    <row r="6" spans="1:6" s="252" customFormat="1">
      <c r="A6" s="99">
        <v>2.1</v>
      </c>
      <c r="B6" s="248" t="s">
        <v>343</v>
      </c>
      <c r="C6" s="176">
        <v>108423337.12530096</v>
      </c>
    </row>
    <row r="7" spans="1:6" s="76" customFormat="1" outlineLevel="1">
      <c r="A7" s="70">
        <v>2.2000000000000002</v>
      </c>
      <c r="B7" s="71" t="s">
        <v>344</v>
      </c>
      <c r="C7" s="253">
        <v>0</v>
      </c>
    </row>
    <row r="8" spans="1:6" s="76" customFormat="1" ht="13">
      <c r="A8" s="70">
        <v>3</v>
      </c>
      <c r="B8" s="249" t="s">
        <v>345</v>
      </c>
      <c r="C8" s="483">
        <f>SUM(C5:C7)</f>
        <v>1203491651.1253009</v>
      </c>
    </row>
    <row r="9" spans="1:6" s="252" customFormat="1">
      <c r="A9" s="99">
        <v>4</v>
      </c>
      <c r="B9" s="101" t="s">
        <v>90</v>
      </c>
      <c r="C9" s="176">
        <v>8052495</v>
      </c>
    </row>
    <row r="10" spans="1:6" s="76" customFormat="1" outlineLevel="1">
      <c r="A10" s="70">
        <v>5.0999999999999996</v>
      </c>
      <c r="B10" s="71" t="s">
        <v>346</v>
      </c>
      <c r="C10" s="253">
        <v>-24405531.964999959</v>
      </c>
    </row>
    <row r="11" spans="1:6" s="76" customFormat="1" outlineLevel="1">
      <c r="A11" s="70">
        <v>5.2</v>
      </c>
      <c r="B11" s="71" t="s">
        <v>347</v>
      </c>
      <c r="C11" s="253">
        <v>0</v>
      </c>
    </row>
    <row r="12" spans="1:6" s="76" customFormat="1">
      <c r="A12" s="70">
        <v>6</v>
      </c>
      <c r="B12" s="247" t="s">
        <v>89</v>
      </c>
      <c r="C12" s="253"/>
    </row>
    <row r="13" spans="1:6" s="76" customFormat="1" ht="13.5" thickBot="1">
      <c r="A13" s="72">
        <v>7</v>
      </c>
      <c r="B13" s="250" t="s">
        <v>293</v>
      </c>
      <c r="C13" s="484">
        <f>SUM(C8:C12)</f>
        <v>1187138614.160301</v>
      </c>
    </row>
    <row r="15" spans="1:6">
      <c r="A15" s="268"/>
      <c r="B15" s="268"/>
    </row>
    <row r="16" spans="1:6">
      <c r="A16" s="268"/>
      <c r="B16" s="268"/>
    </row>
    <row r="17" spans="1:5" ht="13.5">
      <c r="A17" s="263"/>
      <c r="B17" s="264"/>
      <c r="C17" s="268"/>
      <c r="D17" s="268"/>
      <c r="E17" s="268"/>
    </row>
    <row r="18" spans="1:5" ht="14.5">
      <c r="A18" s="269"/>
      <c r="B18" s="270"/>
      <c r="C18" s="268"/>
      <c r="D18" s="268"/>
      <c r="E18" s="268"/>
    </row>
    <row r="19" spans="1:5" ht="13">
      <c r="A19" s="271"/>
      <c r="B19" s="265"/>
      <c r="C19" s="268"/>
      <c r="D19" s="268"/>
      <c r="E19" s="268"/>
    </row>
    <row r="20" spans="1:5" ht="13">
      <c r="A20" s="272"/>
      <c r="B20" s="266"/>
      <c r="C20" s="268"/>
      <c r="D20" s="268"/>
      <c r="E20" s="268"/>
    </row>
    <row r="21" spans="1:5" ht="13">
      <c r="A21" s="272"/>
      <c r="B21" s="270"/>
      <c r="C21" s="268"/>
      <c r="D21" s="268"/>
      <c r="E21" s="268"/>
    </row>
    <row r="22" spans="1:5" ht="13">
      <c r="A22" s="271"/>
      <c r="B22" s="267"/>
      <c r="C22" s="268"/>
      <c r="D22" s="268"/>
      <c r="E22" s="268"/>
    </row>
    <row r="23" spans="1:5" ht="13">
      <c r="A23" s="272"/>
      <c r="B23" s="266"/>
      <c r="C23" s="268"/>
      <c r="D23" s="268"/>
      <c r="E23" s="268"/>
    </row>
    <row r="24" spans="1:5" ht="13">
      <c r="A24" s="272"/>
      <c r="B24" s="266"/>
      <c r="C24" s="268"/>
      <c r="D24" s="268"/>
      <c r="E24" s="268"/>
    </row>
    <row r="25" spans="1:5" ht="13">
      <c r="A25" s="272"/>
      <c r="B25" s="273"/>
      <c r="C25" s="268"/>
      <c r="D25" s="268"/>
      <c r="E25" s="268"/>
    </row>
    <row r="26" spans="1:5" ht="13">
      <c r="A26" s="272"/>
      <c r="B26" s="270"/>
      <c r="C26" s="268"/>
      <c r="D26" s="268"/>
      <c r="E26" s="268"/>
    </row>
    <row r="27" spans="1:5">
      <c r="A27" s="268"/>
      <c r="B27" s="274"/>
      <c r="C27" s="268"/>
      <c r="D27" s="268"/>
      <c r="E27" s="268"/>
    </row>
    <row r="28" spans="1:5">
      <c r="A28" s="268"/>
      <c r="B28" s="274"/>
      <c r="C28" s="268"/>
      <c r="D28" s="268"/>
      <c r="E28" s="268"/>
    </row>
    <row r="29" spans="1:5">
      <c r="A29" s="268"/>
      <c r="B29" s="274"/>
      <c r="C29" s="268"/>
      <c r="D29" s="268"/>
      <c r="E29" s="268"/>
    </row>
    <row r="30" spans="1:5">
      <c r="A30" s="268"/>
      <c r="B30" s="274"/>
      <c r="C30" s="268"/>
      <c r="D30" s="268"/>
      <c r="E30" s="268"/>
    </row>
    <row r="31" spans="1:5">
      <c r="A31" s="268"/>
      <c r="B31" s="274"/>
      <c r="C31" s="268"/>
      <c r="D31" s="268"/>
      <c r="E31" s="268"/>
    </row>
    <row r="32" spans="1:5">
      <c r="A32" s="268"/>
      <c r="B32" s="274"/>
      <c r="C32" s="268"/>
      <c r="D32" s="268"/>
      <c r="E32" s="268"/>
    </row>
    <row r="33" spans="1:5">
      <c r="A33" s="268"/>
      <c r="B33" s="274"/>
      <c r="C33" s="268"/>
      <c r="D33" s="268"/>
      <c r="E33" s="26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8bkZ1ks/BWcjzd3s8w4awZ+ekl4rFj+GPLKp8wIsAlA=</DigestValue>
    </Reference>
    <Reference Type="http://www.w3.org/2000/09/xmldsig#Object" URI="#idOfficeObject">
      <DigestMethod Algorithm="http://www.w3.org/2001/04/xmlenc#sha256"/>
      <DigestValue>DZyRBPbBqSUIHlZLpK7ItgRmIdLAUwsK4TxQ9I8GEBA=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Ii4s3KA/J22LAo4wc2na3eqN+p2ipu5sjNCS3+jLaqs=</DigestValue>
    </Reference>
  </SignedInfo>
  <SignatureValue>hRsIYb/4BMhoqyEm7kuxUCKNTqEsUzkEd6UmpI7fGoYc8yFjQyDYK5OACZQ9107GMnc3IPIsuKbf
cO597k0HFAX0w0DcLj5rWJF2xkjOi8f4oJVMTecUq/0vCADsucrn2gL1WPgpWQkTW7h7chphVU9n
TqCNPaG+jcAmPSHag/DaWxPD8xewRiM9WE0VZwZAM8toN0MO/Tz8tT97YRP9QNjBh94+EDBZgTjT
GV3kurKQgSnN6iJBsg/j/L4v2ZGK7QemC35UVG6suQJWN+G0fqVsAqnabdtlLkCmbde0Qf/uVv7a
BJdVeDm8c0WfymqVPefftJ3HCIjhcjNhkLNK2A==</SignatureValue>
  <KeyInfo>
    <X509Data>
      <X509Certificate>MIIGOjCCBSKgAwIBAgIKYSygIwACAAAc+zANBgkqhkiG9w0BAQsFADBKMRIwEAYKCZImiZPyLGQBGRYCZ2UxEzARBgoJkiaJk/IsZAEZFgNuYmcxHzAdBgNVBAMTFk5CRyBDbGFzcyAyIElOVCBTdWIgQ0EwHhcNMTcwMjE2MDgyODU4WhcNMTkwMjE2MDgyODU4WjA4MRcwFQYDVQQKEw5KU0MgQ0FSVFUgQkFOSzEdMBsGA1UEAxMUQkNSIC0gR2l2aSBMZWJhbmlkemUwggEiMA0GCSqGSIb3DQEBAQUAA4IBDwAwggEKAoIBAQDO4IEnTEf45fuagrpEjXQi2oFH3TYFTcP0DVGAqnBI9Mbt6yn7CU2BGUZIK0WRPBcJ2U2qgpZHki6yLwWearKt9A5BV3w8d6gHUuNg4ax/IxliCsUv4phX4Gl/tyKc+Ggd5SZnUBUpX5taFTTbwGrjcSy7RWDu8y0vP7dJIJkBUE+jwhPcJBRbsEdRPu4BSoAsZfce1bMu3bXaPTRZJPrNjD2XqWEMZKIWMq1/VMYSYA0FRi61S0kmPlKepP5O9lM9aJ3Ula7d6mXNK26/RyFuUAr4CKJBRFbZBKaNE1KnZVz8VRfx2U/GpjV1G+CoB7WSxZOpUpfLUhWibO8SGO8BAgMBAAGjggMyMIIDLjA8BgkrBgEEAYI3FQcELzAtBiUrBgEEAYI3FQjmsmCDjfVEhoGZCYO4oUqDvoRxBIPEkTOEg4hdAgFkAgEdMB0GA1UdJQQWMBQGCCsGAQUFBwMCBggrBgEFBQcDBDALBgNVHQ8EBAMCB4AwJwYJKwYBBAGCNxUKBBowGDAKBggrBgEFBQcDAjAKBggrBgEFBQcDBDAdBgNVHQ4EFgQUNFnhoIebtg/kfmPOZrRaSaBwzF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Z5PggwI1buCjrtFJHJ0ry3iA+j9uEfha+qDyIxxNp+u7fIU4DhbwxSGU0AD8V792AiW6qIzAXVP2a1C1m9fApjrWxEghSlX6EmYkt9lGfyHUy2n1id52p8T5cZXmFrbFck+xnkTyMQpylqdg5wbkZ+4ML4lg8XDbDgo3A+uyKwoW2kESOK8h3OhnIzoapI+OT7xlFOXjtIiZ/ApePO9d2eerBjCYhtrJC/wExOMpBvE4BpW1yeHD7KNk6IFr9OHwKSXKEOgieDZbQUOUxE2+m/QGaGLAM6/AzX3IBQF9TZoy7UiiRJ6hMwe972TssFct8jS9H4i0uF/Sj3otTDzG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Nv2TxdxCd0ySA3MihwejjfIUgeYygD/1WNr2KrWBHR4=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7Wp2AJGgUU1Zun41Zuc4lFJjIVM1ABX1H6RzpmXWqk4=</DigestValue>
      </Reference>
      <Reference URI="/xl/styles.xml?ContentType=application/vnd.openxmlformats-officedocument.spreadsheetml.styles+xml">
        <DigestMethod Algorithm="http://www.w3.org/2001/04/xmlenc#sha256"/>
        <DigestValue>qz3t+fRrKkBDku4SJvQcl4QinA9t9Qbp/1k2a66lmsw=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8uHmIjB9QxPBkRs/rSCIQ15sMwEUFekFGHb02rikggQ=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OEV/3WuCzq3+dHjfA+kwOwleibE0cnGkEuBEhrK0RZA=</DigestValue>
      </Reference>
      <Reference URI="/xl/worksheets/sheet10.xml?ContentType=application/vnd.openxmlformats-officedocument.spreadsheetml.worksheet+xml">
        <DigestMethod Algorithm="http://www.w3.org/2001/04/xmlenc#sha256"/>
        <DigestValue>Is2dRwqrN1XGjh8OYUGdg19osPJeClAa9s4yVO+n/WY=</DigestValue>
      </Reference>
      <Reference URI="/xl/worksheets/sheet11.xml?ContentType=application/vnd.openxmlformats-officedocument.spreadsheetml.worksheet+xml">
        <DigestMethod Algorithm="http://www.w3.org/2001/04/xmlenc#sha256"/>
        <DigestValue>6+msXClu4ve1appevAzhjE62Drdd+gLIGAlHcibnz0w=</DigestValue>
      </Reference>
      <Reference URI="/xl/worksheets/sheet12.xml?ContentType=application/vnd.openxmlformats-officedocument.spreadsheetml.worksheet+xml">
        <DigestMethod Algorithm="http://www.w3.org/2001/04/xmlenc#sha256"/>
        <DigestValue>4eETH7E2E6E6TOxp7cXrVhBLHofnE7G1lQFExVi/Buc=</DigestValue>
      </Reference>
      <Reference URI="/xl/worksheets/sheet13.xml?ContentType=application/vnd.openxmlformats-officedocument.spreadsheetml.worksheet+xml">
        <DigestMethod Algorithm="http://www.w3.org/2001/04/xmlenc#sha256"/>
        <DigestValue>MK8NC3zDkbOYEK1CxJfJxfiZG7m3hZE8DQ7MDBrI47Q=</DigestValue>
      </Reference>
      <Reference URI="/xl/worksheets/sheet14.xml?ContentType=application/vnd.openxmlformats-officedocument.spreadsheetml.worksheet+xml">
        <DigestMethod Algorithm="http://www.w3.org/2001/04/xmlenc#sha256"/>
        <DigestValue>BzZgVgDC1YfM0EnGM+HouXhyPoWXfk1l7tJK6z5tMqw=</DigestValue>
      </Reference>
      <Reference URI="/xl/worksheets/sheet15.xml?ContentType=application/vnd.openxmlformats-officedocument.spreadsheetml.worksheet+xml">
        <DigestMethod Algorithm="http://www.w3.org/2001/04/xmlenc#sha256"/>
        <DigestValue>G/ab39y6ooot0YQANanCDLY/fjT05OtKZ4Cd4OL/RW8=</DigestValue>
      </Reference>
      <Reference URI="/xl/worksheets/sheet16.xml?ContentType=application/vnd.openxmlformats-officedocument.spreadsheetml.worksheet+xml">
        <DigestMethod Algorithm="http://www.w3.org/2001/04/xmlenc#sha256"/>
        <DigestValue>0Xd8cf9qYm/EpnQZwAD39zifNsobC8Y/gB8NlpaKhAY=</DigestValue>
      </Reference>
      <Reference URI="/xl/worksheets/sheet17.xml?ContentType=application/vnd.openxmlformats-officedocument.spreadsheetml.worksheet+xml">
        <DigestMethod Algorithm="http://www.w3.org/2001/04/xmlenc#sha256"/>
        <DigestValue>Yha8XO1aM7b3lSkQKOJZFhVueL9vXd1c92hnjTta4LQ=</DigestValue>
      </Reference>
      <Reference URI="/xl/worksheets/sheet18.xml?ContentType=application/vnd.openxmlformats-officedocument.spreadsheetml.worksheet+xml">
        <DigestMethod Algorithm="http://www.w3.org/2001/04/xmlenc#sha256"/>
        <DigestValue>4+PYS6UiAFzf6ZW+l0u3ayN+2du6ZFPI12CaCUyCYGw=</DigestValue>
      </Reference>
      <Reference URI="/xl/worksheets/sheet2.xml?ContentType=application/vnd.openxmlformats-officedocument.spreadsheetml.worksheet+xml">
        <DigestMethod Algorithm="http://www.w3.org/2001/04/xmlenc#sha256"/>
        <DigestValue>35yD3UOtRzPkllAk/ALiTnGJFQMDj4QeVs3smm+pWjI=</DigestValue>
      </Reference>
      <Reference URI="/xl/worksheets/sheet3.xml?ContentType=application/vnd.openxmlformats-officedocument.spreadsheetml.worksheet+xml">
        <DigestMethod Algorithm="http://www.w3.org/2001/04/xmlenc#sha256"/>
        <DigestValue>/fj+JpVW/XrMjYzfx1RQH4puHaPY47nljcsuuSwbyag=</DigestValue>
      </Reference>
      <Reference URI="/xl/worksheets/sheet4.xml?ContentType=application/vnd.openxmlformats-officedocument.spreadsheetml.worksheet+xml">
        <DigestMethod Algorithm="http://www.w3.org/2001/04/xmlenc#sha256"/>
        <DigestValue>lpISqDw2NLZjczwogwTxMhL8R4Qy6Mn4cSXtAaxp2BQ=</DigestValue>
      </Reference>
      <Reference URI="/xl/worksheets/sheet5.xml?ContentType=application/vnd.openxmlformats-officedocument.spreadsheetml.worksheet+xml">
        <DigestMethod Algorithm="http://www.w3.org/2001/04/xmlenc#sha256"/>
        <DigestValue>K7acySJJWWHQYGf6JniW2qYrdsG8WtR2fMFSDETp3Cg=</DigestValue>
      </Reference>
      <Reference URI="/xl/worksheets/sheet6.xml?ContentType=application/vnd.openxmlformats-officedocument.spreadsheetml.worksheet+xml">
        <DigestMethod Algorithm="http://www.w3.org/2001/04/xmlenc#sha256"/>
        <DigestValue>/IHHBCHYHx1V+usOJ42VYz5/EG2NktA4JfsknvMz/gs=</DigestValue>
      </Reference>
      <Reference URI="/xl/worksheets/sheet7.xml?ContentType=application/vnd.openxmlformats-officedocument.spreadsheetml.worksheet+xml">
        <DigestMethod Algorithm="http://www.w3.org/2001/04/xmlenc#sha256"/>
        <DigestValue>Cwtyd9wvSsA4uxZx/1D/SpWztjnRte5ZRKN8eNjJVwM=</DigestValue>
      </Reference>
      <Reference URI="/xl/worksheets/sheet8.xml?ContentType=application/vnd.openxmlformats-officedocument.spreadsheetml.worksheet+xml">
        <DigestMethod Algorithm="http://www.w3.org/2001/04/xmlenc#sha256"/>
        <DigestValue>DYYIK0qyOYB2DDe2e6dnVLu/AxvRn5BWKHh+ghrYpug=</DigestValue>
      </Reference>
      <Reference URI="/xl/worksheets/sheet9.xml?ContentType=application/vnd.openxmlformats-officedocument.spreadsheetml.worksheet+xml">
        <DigestMethod Algorithm="http://www.w3.org/2001/04/xmlenc#sha256"/>
        <DigestValue>QG09749mbvX4j3eMnuHWZhh/lmyIU8356yaFpVUgApw=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2019-01-28T13:16:01Z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16.0.11126/16</OfficeVersion>
          <ApplicationVersion>16.0.11126</ApplicationVersion>
          <Monitors>1</Monitors>
          <HorizontalResolution>3440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2019-01-28T13:16:01Z</xd:SigningTime>
          <xd:SigningCertificate>
            <xd:Cert>
              <xd:CertDigest>
                <DigestMethod Algorithm="http://www.w3.org/2001/04/xmlenc#sha256"/>
                <DigestValue>KArvic9keKZHOphNge9vJ8biOWfU+dhq2HdLnJGvr3c=</DigestValue>
              </xd:CertDigest>
              <xd:IssuerSerial>
                <X509IssuerName>CN=NBG Class 2 INT Sub CA, DC=nbg, DC=ge</X509IssuerName>
                <X509SerialNumber>458892744644277649284347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tnSp3gijYlXCVrBS9x2PWcshkdr9DZBZFx2DvoJmKmc=</DigestValue>
    </Reference>
    <Reference Type="http://www.w3.org/2000/09/xmldsig#Object" URI="#idOfficeObject">
      <DigestMethod Algorithm="http://www.w3.org/2001/04/xmlenc#sha256"/>
      <DigestValue>JcqsChV8Ggu5iqrHfAbtENb0jwCMv3QAAN5ctMq3O7k=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23RD7qSoeSgCIi1h452rHs8DSzpEJMR+OBexrTZPLM0=</DigestValue>
    </Reference>
  </SignedInfo>
  <SignatureValue>hILSn5ApI2/YECzJAK1q58mxTHM298YZ5vJBghDkJswudvQuuqm+j9smGn7xmICbnvIxZItivwqS
TqbOP5Z9QXcg03CLQEP5exba+7dgjKiEqHxvyxoDK9S3KWapHD7VfajGaGuEZ4Lz1j080hTezCFI
+A9OL7VDJQawviTg3WZ2ntZh6OvP55gvdw2PK9nrGbR//r875XzL3n8tuJntuUe0IJkpipxgwgkO
4fWjcXd9BlWkuGVZjFNs/RY4O6Ieqrif1XU8IDJiRxGnnFaI73Sb+bjL56USMmS2Js+QtS4uOLpm
FSNXm3tmTaRFtLCCfIZBsb4sWQFiRtP4OmOLGA==</SignatureValue>
  <KeyInfo>
    <X509Data>
      <X509Certificate>MIIGPTCCBSWgAwIBAgIKdrIulAACAAAczTANBgkqhkiG9w0BAQsFADBKMRIwEAYKCZImiZPyLGQBGRYCZ2UxEzARBgoJkiaJk/IsZAEZFgNuYmcxHzAdBgNVBAMTFk5CRyBDbGFzcyAyIElOVCBTdWIgQ0EwHhcNMTcwMjE0MTIxODM3WhcNMTkwMjE0MTIxODM3WjA7MRcwFQYDVQQKEw5KU0MgQ0FSVFUgQkFOSzEgMB4GA1UEAxMXQkNSIC0gVmxhZGltZXIgQXNhdGlhbmkwggEiMA0GCSqGSIb3DQEBAQUAA4IBDwAwggEKAoIBAQCswGp4VfO2At64ZZj4BzxU8q/m9NhDrb+P6PstW08Cvx40HrwrTiXp1MdiD4vhtuPME0cwOcvlLERx6UmUR5eN6R7VRVUatSjlJ8SjV/IE0FUEd+D0HWyBIXwkXHx3m2b8E5ZPwBOfUkg4eB7AoKV2lfGzrD/3bXCoR2YybFElzOmHzfU/gAUSc7o+TgZO9VV5Q82wMAnCrMssNwIu18AeBaB67dlBYSeIwpHydGEytO4hi/tdG/2GG7TaZjNyuucbSeib58GYxPwMXI20yzwT5BeQC78xqOqRgVMGH+HNiXiKY1jz05DYZvQth9gl8oWeOtA7YUqTIi6dX959FxXNAgMBAAGjggMyMIIDLjA8BgkrBgEEAYI3FQcELzAtBiUrBgEEAYI3FQjmsmCDjfVEhoGZCYO4oUqDvoRxBIHPkBGGr54RAgFkAgEbMB0GA1UdJQQWMBQGCCsGAQUFBwMCBggrBgEFBQcDBDALBgNVHQ8EBAMCB4AwJwYJKwYBBAGCNxUKBBowGDAKBggrBgEFBQcDAjAKBggrBgEFBQcDBDAdBgNVHQ4EFgQUs1NuJddjY4TKKvclWK9shHHiCj0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BLBNH0miunXOCGuXGV2kBWLgFYfo8nl4db92Ftv/3oFVnGUVnw64uw8EzymgE1KQVUdEbo/QA9PuAUvohVAMfwdQbU09NIMsrzYOcpit8SCyFAyAoHGbAhZj4xLcss9/0Y9/h3B4vSdZTbTIGmJff3lZIwtwmCXtZoyvEzN0857i93kNDoGZqeS68oZXjwxX7uVzyOsz12NoTQJjJh7bfDSzfWHW8Tyji9XPLrsfhkfv3KQaNyWXGteskdI7KU4+KEJsiamI4vUc9QyEYsY9vvsxj2DePfLPftSxQGzAGqE3Dprtz2F6LTlIJc4b3IVIaBi4BIIArqQ48GZewhoSU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Nv2TxdxCd0ySA3MihwejjfIUgeYygD/1WNr2KrWBHR4=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7Wp2AJGgUU1Zun41Zuc4lFJjIVM1ABX1H6RzpmXWqk4=</DigestValue>
      </Reference>
      <Reference URI="/xl/styles.xml?ContentType=application/vnd.openxmlformats-officedocument.spreadsheetml.styles+xml">
        <DigestMethod Algorithm="http://www.w3.org/2001/04/xmlenc#sha256"/>
        <DigestValue>qz3t+fRrKkBDku4SJvQcl4QinA9t9Qbp/1k2a66lmsw=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8uHmIjB9QxPBkRs/rSCIQ15sMwEUFekFGHb02rikggQ=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OEV/3WuCzq3+dHjfA+kwOwleibE0cnGkEuBEhrK0RZA=</DigestValue>
      </Reference>
      <Reference URI="/xl/worksheets/sheet10.xml?ContentType=application/vnd.openxmlformats-officedocument.spreadsheetml.worksheet+xml">
        <DigestMethod Algorithm="http://www.w3.org/2001/04/xmlenc#sha256"/>
        <DigestValue>Is2dRwqrN1XGjh8OYUGdg19osPJeClAa9s4yVO+n/WY=</DigestValue>
      </Reference>
      <Reference URI="/xl/worksheets/sheet11.xml?ContentType=application/vnd.openxmlformats-officedocument.spreadsheetml.worksheet+xml">
        <DigestMethod Algorithm="http://www.w3.org/2001/04/xmlenc#sha256"/>
        <DigestValue>6+msXClu4ve1appevAzhjE62Drdd+gLIGAlHcibnz0w=</DigestValue>
      </Reference>
      <Reference URI="/xl/worksheets/sheet12.xml?ContentType=application/vnd.openxmlformats-officedocument.spreadsheetml.worksheet+xml">
        <DigestMethod Algorithm="http://www.w3.org/2001/04/xmlenc#sha256"/>
        <DigestValue>4eETH7E2E6E6TOxp7cXrVhBLHofnE7G1lQFExVi/Buc=</DigestValue>
      </Reference>
      <Reference URI="/xl/worksheets/sheet13.xml?ContentType=application/vnd.openxmlformats-officedocument.spreadsheetml.worksheet+xml">
        <DigestMethod Algorithm="http://www.w3.org/2001/04/xmlenc#sha256"/>
        <DigestValue>MK8NC3zDkbOYEK1CxJfJxfiZG7m3hZE8DQ7MDBrI47Q=</DigestValue>
      </Reference>
      <Reference URI="/xl/worksheets/sheet14.xml?ContentType=application/vnd.openxmlformats-officedocument.spreadsheetml.worksheet+xml">
        <DigestMethod Algorithm="http://www.w3.org/2001/04/xmlenc#sha256"/>
        <DigestValue>BzZgVgDC1YfM0EnGM+HouXhyPoWXfk1l7tJK6z5tMqw=</DigestValue>
      </Reference>
      <Reference URI="/xl/worksheets/sheet15.xml?ContentType=application/vnd.openxmlformats-officedocument.spreadsheetml.worksheet+xml">
        <DigestMethod Algorithm="http://www.w3.org/2001/04/xmlenc#sha256"/>
        <DigestValue>G/ab39y6ooot0YQANanCDLY/fjT05OtKZ4Cd4OL/RW8=</DigestValue>
      </Reference>
      <Reference URI="/xl/worksheets/sheet16.xml?ContentType=application/vnd.openxmlformats-officedocument.spreadsheetml.worksheet+xml">
        <DigestMethod Algorithm="http://www.w3.org/2001/04/xmlenc#sha256"/>
        <DigestValue>0Xd8cf9qYm/EpnQZwAD39zifNsobC8Y/gB8NlpaKhAY=</DigestValue>
      </Reference>
      <Reference URI="/xl/worksheets/sheet17.xml?ContentType=application/vnd.openxmlformats-officedocument.spreadsheetml.worksheet+xml">
        <DigestMethod Algorithm="http://www.w3.org/2001/04/xmlenc#sha256"/>
        <DigestValue>Yha8XO1aM7b3lSkQKOJZFhVueL9vXd1c92hnjTta4LQ=</DigestValue>
      </Reference>
      <Reference URI="/xl/worksheets/sheet18.xml?ContentType=application/vnd.openxmlformats-officedocument.spreadsheetml.worksheet+xml">
        <DigestMethod Algorithm="http://www.w3.org/2001/04/xmlenc#sha256"/>
        <DigestValue>4+PYS6UiAFzf6ZW+l0u3ayN+2du6ZFPI12CaCUyCYGw=</DigestValue>
      </Reference>
      <Reference URI="/xl/worksheets/sheet2.xml?ContentType=application/vnd.openxmlformats-officedocument.spreadsheetml.worksheet+xml">
        <DigestMethod Algorithm="http://www.w3.org/2001/04/xmlenc#sha256"/>
        <DigestValue>35yD3UOtRzPkllAk/ALiTnGJFQMDj4QeVs3smm+pWjI=</DigestValue>
      </Reference>
      <Reference URI="/xl/worksheets/sheet3.xml?ContentType=application/vnd.openxmlformats-officedocument.spreadsheetml.worksheet+xml">
        <DigestMethod Algorithm="http://www.w3.org/2001/04/xmlenc#sha256"/>
        <DigestValue>/fj+JpVW/XrMjYzfx1RQH4puHaPY47nljcsuuSwbyag=</DigestValue>
      </Reference>
      <Reference URI="/xl/worksheets/sheet4.xml?ContentType=application/vnd.openxmlformats-officedocument.spreadsheetml.worksheet+xml">
        <DigestMethod Algorithm="http://www.w3.org/2001/04/xmlenc#sha256"/>
        <DigestValue>lpISqDw2NLZjczwogwTxMhL8R4Qy6Mn4cSXtAaxp2BQ=</DigestValue>
      </Reference>
      <Reference URI="/xl/worksheets/sheet5.xml?ContentType=application/vnd.openxmlformats-officedocument.spreadsheetml.worksheet+xml">
        <DigestMethod Algorithm="http://www.w3.org/2001/04/xmlenc#sha256"/>
        <DigestValue>K7acySJJWWHQYGf6JniW2qYrdsG8WtR2fMFSDETp3Cg=</DigestValue>
      </Reference>
      <Reference URI="/xl/worksheets/sheet6.xml?ContentType=application/vnd.openxmlformats-officedocument.spreadsheetml.worksheet+xml">
        <DigestMethod Algorithm="http://www.w3.org/2001/04/xmlenc#sha256"/>
        <DigestValue>/IHHBCHYHx1V+usOJ42VYz5/EG2NktA4JfsknvMz/gs=</DigestValue>
      </Reference>
      <Reference URI="/xl/worksheets/sheet7.xml?ContentType=application/vnd.openxmlformats-officedocument.spreadsheetml.worksheet+xml">
        <DigestMethod Algorithm="http://www.w3.org/2001/04/xmlenc#sha256"/>
        <DigestValue>Cwtyd9wvSsA4uxZx/1D/SpWztjnRte5ZRKN8eNjJVwM=</DigestValue>
      </Reference>
      <Reference URI="/xl/worksheets/sheet8.xml?ContentType=application/vnd.openxmlformats-officedocument.spreadsheetml.worksheet+xml">
        <DigestMethod Algorithm="http://www.w3.org/2001/04/xmlenc#sha256"/>
        <DigestValue>DYYIK0qyOYB2DDe2e6dnVLu/AxvRn5BWKHh+ghrYpug=</DigestValue>
      </Reference>
      <Reference URI="/xl/worksheets/sheet9.xml?ContentType=application/vnd.openxmlformats-officedocument.spreadsheetml.worksheet+xml">
        <DigestMethod Algorithm="http://www.w3.org/2001/04/xmlenc#sha256"/>
        <DigestValue>QG09749mbvX4j3eMnuHWZhh/lmyIU8356yaFpVUgApw=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2019-01-28T13:26:13Z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2019-01-28T13:26:13Z</xd:SigningTime>
          <xd:SigningCertificate>
            <xd:Cert>
              <xd:CertDigest>
                <DigestMethod Algorithm="http://www.w3.org/2001/04/xmlenc#sha256"/>
                <DigestValue>QnriNKKEa4KzdTXT8k3NjIIa4QRV1Tu+qohMh8OxU9Y=</DigestValue>
              </xd:CertDigest>
              <xd:IssuerSerial>
                <X509IssuerName>CN=NBG Class 2 INT Sub CA, DC=nbg, DC=ge</X509IssuerName>
                <X509SerialNumber>560526121731369323207885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2021-05-27T09:37:44Z</dcterms:modified>
</cp:coreProperties>
</file>