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2.xml" ContentType="application/vnd.openxmlformats-package.digital-signature-xmlsignature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1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8025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10. CC2" sheetId="69" r:id="rId11"/>
    <sheet name="11. CRWA " sheetId="90" r:id="rId12"/>
    <sheet name="12. CRM" sheetId="64" r:id="rId13"/>
    <sheet name="13. CRME " sheetId="91" r:id="rId14"/>
    <sheet name="14. LCR" sheetId="93" r:id="rId15"/>
    <sheet name="15. CCR " sheetId="92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1">#REF!</definedName>
    <definedName name="ACC_BALACC" localSheetId="13">#REF!</definedName>
    <definedName name="ACC_BALACC" localSheetId="14">#REF!</definedName>
    <definedName name="ACC_BALACC" localSheetId="15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1">#REF!</definedName>
    <definedName name="ACC_CRS" localSheetId="13">#REF!</definedName>
    <definedName name="ACC_CRS" localSheetId="14">#REF!</definedName>
    <definedName name="ACC_CRS" localSheetId="15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1">#REF!</definedName>
    <definedName name="ACC_DBS" localSheetId="13">#REF!</definedName>
    <definedName name="ACC_DBS" localSheetId="14">#REF!</definedName>
    <definedName name="ACC_DBS" localSheetId="15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1">#REF!</definedName>
    <definedName name="ACC_ISO" localSheetId="13">#REF!</definedName>
    <definedName name="ACC_ISO" localSheetId="14">#REF!</definedName>
    <definedName name="ACC_ISO" localSheetId="15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1">#REF!</definedName>
    <definedName name="ACC_SALDO" localSheetId="13">#REF!</definedName>
    <definedName name="ACC_SALDO" localSheetId="14">#REF!</definedName>
    <definedName name="ACC_SALDO" localSheetId="15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1">#REF!</definedName>
    <definedName name="BS_BALACC" localSheetId="13">#REF!</definedName>
    <definedName name="BS_BALACC" localSheetId="14">#REF!</definedName>
    <definedName name="BS_BALACC" localSheetId="15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1">#REF!</definedName>
    <definedName name="BS_BALANCE" localSheetId="13">#REF!</definedName>
    <definedName name="BS_BALANCE" localSheetId="14">#REF!</definedName>
    <definedName name="BS_BALANCE" localSheetId="15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1">#REF!</definedName>
    <definedName name="BS_CR" localSheetId="13">#REF!</definedName>
    <definedName name="BS_CR" localSheetId="14">#REF!</definedName>
    <definedName name="BS_CR" localSheetId="15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1">#REF!</definedName>
    <definedName name="BS_CR_EQU" localSheetId="13">#REF!</definedName>
    <definedName name="BS_CR_EQU" localSheetId="14">#REF!</definedName>
    <definedName name="BS_CR_EQU" localSheetId="15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1">#REF!</definedName>
    <definedName name="BS_DB" localSheetId="13">#REF!</definedName>
    <definedName name="BS_DB" localSheetId="14">#REF!</definedName>
    <definedName name="BS_DB" localSheetId="15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1">#REF!</definedName>
    <definedName name="BS_DB_EQU" localSheetId="13">#REF!</definedName>
    <definedName name="BS_DB_EQU" localSheetId="14">#REF!</definedName>
    <definedName name="BS_DB_EQU" localSheetId="15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1">#REF!</definedName>
    <definedName name="BS_DT" localSheetId="13">#REF!</definedName>
    <definedName name="BS_DT" localSheetId="14">#REF!</definedName>
    <definedName name="BS_DT" localSheetId="15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1">#REF!</definedName>
    <definedName name="BS_ISO" localSheetId="13">#REF!</definedName>
    <definedName name="BS_ISO" localSheetId="14">#REF!</definedName>
    <definedName name="BS_ISO" localSheetId="15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1">#REF!</definedName>
    <definedName name="CurrentDate" localSheetId="13">#REF!</definedName>
    <definedName name="CurrentDate" localSheetId="14">#REF!</definedName>
    <definedName name="CurrentDate" localSheetId="15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OnSave="0"/>
</workbook>
</file>

<file path=xl/calcChain.xml><?xml version="1.0" encoding="utf-8"?>
<calcChain xmlns="http://schemas.openxmlformats.org/spreadsheetml/2006/main">
  <c r="C47" i="89" l="1"/>
  <c r="C52" i="89" s="1"/>
  <c r="C43" i="89"/>
  <c r="C35" i="89"/>
  <c r="C31" i="89"/>
  <c r="C30" i="89" s="1"/>
  <c r="C41" i="89" s="1"/>
  <c r="C12" i="89"/>
  <c r="C6" i="89"/>
  <c r="C28" i="89" s="1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D11" i="75"/>
  <c r="E11" i="75" s="1"/>
  <c r="H10" i="75"/>
  <c r="E10" i="75"/>
  <c r="H9" i="75"/>
  <c r="E9" i="75"/>
  <c r="H8" i="75"/>
  <c r="E8" i="75"/>
  <c r="H7" i="75"/>
  <c r="E7" i="75"/>
  <c r="E32" i="75"/>
  <c r="H32" i="75"/>
  <c r="H66" i="85"/>
  <c r="E66" i="85"/>
  <c r="H64" i="85"/>
  <c r="E64" i="85"/>
  <c r="G61" i="85"/>
  <c r="F61" i="85"/>
  <c r="H61" i="85" s="1"/>
  <c r="D61" i="85"/>
  <c r="C61" i="85"/>
  <c r="E61" i="85" s="1"/>
  <c r="H60" i="85"/>
  <c r="E60" i="85"/>
  <c r="H59" i="85"/>
  <c r="E59" i="85"/>
  <c r="H58" i="85"/>
  <c r="E58" i="85"/>
  <c r="G53" i="85"/>
  <c r="F53" i="85"/>
  <c r="H53" i="85" s="1"/>
  <c r="D53" i="85"/>
  <c r="C53" i="85"/>
  <c r="E53" i="85" s="1"/>
  <c r="H52" i="85"/>
  <c r="E52" i="85"/>
  <c r="H51" i="85"/>
  <c r="E51" i="85"/>
  <c r="H50" i="85"/>
  <c r="E50" i="85"/>
  <c r="H49" i="85"/>
  <c r="E49" i="85"/>
  <c r="H48" i="85"/>
  <c r="E48" i="85"/>
  <c r="H47" i="85"/>
  <c r="E47" i="85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G45" i="85" s="1"/>
  <c r="G54" i="85" s="1"/>
  <c r="F34" i="85"/>
  <c r="F45" i="85" s="1"/>
  <c r="D34" i="85"/>
  <c r="D45" i="85" s="1"/>
  <c r="D54" i="85" s="1"/>
  <c r="C34" i="85"/>
  <c r="C45" i="85" s="1"/>
  <c r="G30" i="85"/>
  <c r="F30" i="85"/>
  <c r="H30" i="85" s="1"/>
  <c r="D30" i="85"/>
  <c r="C30" i="85"/>
  <c r="E30" i="85" s="1"/>
  <c r="H29" i="85"/>
  <c r="E29" i="85"/>
  <c r="H28" i="85"/>
  <c r="E28" i="85"/>
  <c r="H27" i="85"/>
  <c r="E27" i="85"/>
  <c r="H26" i="85"/>
  <c r="E26" i="85"/>
  <c r="H25" i="85"/>
  <c r="E25" i="85"/>
  <c r="H24" i="85"/>
  <c r="E24" i="85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G22" i="85" s="1"/>
  <c r="G31" i="85" s="1"/>
  <c r="G56" i="85" s="1"/>
  <c r="G63" i="85" s="1"/>
  <c r="G65" i="85" s="1"/>
  <c r="G67" i="85" s="1"/>
  <c r="F9" i="85"/>
  <c r="F22" i="85" s="1"/>
  <c r="D9" i="85"/>
  <c r="D22" i="85" s="1"/>
  <c r="D31" i="85" s="1"/>
  <c r="D56" i="85" s="1"/>
  <c r="D63" i="85" s="1"/>
  <c r="D65" i="85" s="1"/>
  <c r="D67" i="85" s="1"/>
  <c r="C9" i="85"/>
  <c r="E9" i="85" s="1"/>
  <c r="H8" i="85"/>
  <c r="E8" i="85"/>
  <c r="F40" i="83"/>
  <c r="H40" i="83" s="1"/>
  <c r="E40" i="83"/>
  <c r="C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H31" i="83"/>
  <c r="G31" i="83"/>
  <c r="G41" i="83" s="1"/>
  <c r="F31" i="83"/>
  <c r="F41" i="83" s="1"/>
  <c r="H41" i="83" s="1"/>
  <c r="E31" i="83"/>
  <c r="D31" i="83"/>
  <c r="D41" i="83" s="1"/>
  <c r="C31" i="83"/>
  <c r="C41" i="83" s="1"/>
  <c r="E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H14" i="83"/>
  <c r="G14" i="83"/>
  <c r="G20" i="83" s="1"/>
  <c r="F14" i="83"/>
  <c r="F20" i="83" s="1"/>
  <c r="H20" i="83" s="1"/>
  <c r="E14" i="83"/>
  <c r="D14" i="83"/>
  <c r="D20" i="83" s="1"/>
  <c r="C14" i="83"/>
  <c r="C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22" i="85" l="1"/>
  <c r="F31" i="85"/>
  <c r="E45" i="85"/>
  <c r="C54" i="85"/>
  <c r="E54" i="85" s="1"/>
  <c r="F54" i="85"/>
  <c r="H54" i="85" s="1"/>
  <c r="H45" i="85"/>
  <c r="C22" i="85"/>
  <c r="E34" i="85"/>
  <c r="H9" i="85"/>
  <c r="H34" i="85"/>
  <c r="E20" i="83"/>
  <c r="K16" i="93"/>
  <c r="J16" i="93"/>
  <c r="I16" i="93"/>
  <c r="H16" i="93"/>
  <c r="G16" i="93"/>
  <c r="F16" i="93"/>
  <c r="E16" i="93"/>
  <c r="D16" i="93"/>
  <c r="C16" i="93"/>
  <c r="C40" i="69"/>
  <c r="C17" i="69"/>
  <c r="C14" i="69"/>
  <c r="C28" i="69" s="1"/>
  <c r="F56" i="85" l="1"/>
  <c r="H31" i="85"/>
  <c r="E22" i="85"/>
  <c r="C31" i="85"/>
  <c r="E53" i="75"/>
  <c r="E52" i="75"/>
  <c r="E51" i="75"/>
  <c r="E50" i="75"/>
  <c r="E49" i="75"/>
  <c r="E48" i="75"/>
  <c r="E47" i="75"/>
  <c r="E46" i="75"/>
  <c r="E44" i="75"/>
  <c r="E43" i="75"/>
  <c r="E42" i="75"/>
  <c r="E41" i="75"/>
  <c r="E40" i="75"/>
  <c r="E39" i="75"/>
  <c r="E38" i="75"/>
  <c r="E37" i="75"/>
  <c r="E36" i="75"/>
  <c r="E35" i="75"/>
  <c r="E34" i="75"/>
  <c r="E33" i="75"/>
  <c r="E45" i="75" l="1"/>
  <c r="C56" i="85"/>
  <c r="E31" i="85"/>
  <c r="F63" i="85"/>
  <c r="H56" i="85"/>
  <c r="C50" i="69"/>
  <c r="C63" i="85" l="1"/>
  <c r="E56" i="85"/>
  <c r="H63" i="85"/>
  <c r="F65" i="85"/>
  <c r="G22" i="9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K23" i="93"/>
  <c r="J23" i="93"/>
  <c r="I23" i="93"/>
  <c r="H23" i="93"/>
  <c r="G23" i="93"/>
  <c r="F23" i="93"/>
  <c r="K21" i="93"/>
  <c r="K24" i="93" s="1"/>
  <c r="J21" i="93"/>
  <c r="J24" i="93" s="1"/>
  <c r="I21" i="93"/>
  <c r="I24" i="93" s="1"/>
  <c r="H21" i="93"/>
  <c r="H24" i="93" s="1"/>
  <c r="G21" i="93"/>
  <c r="G24" i="93" s="1"/>
  <c r="F21" i="93"/>
  <c r="F24" i="93" s="1"/>
  <c r="E21" i="93"/>
  <c r="D21" i="93"/>
  <c r="C21" i="93"/>
  <c r="H52" i="75"/>
  <c r="H51" i="75"/>
  <c r="H50" i="75"/>
  <c r="H49" i="75"/>
  <c r="H48" i="75"/>
  <c r="H47" i="75"/>
  <c r="H46" i="75"/>
  <c r="H45" i="75"/>
  <c r="H44" i="75"/>
  <c r="H43" i="75"/>
  <c r="H42" i="75"/>
  <c r="H41" i="75"/>
  <c r="H40" i="75"/>
  <c r="H39" i="75"/>
  <c r="H38" i="75"/>
  <c r="H37" i="75"/>
  <c r="H36" i="75"/>
  <c r="H35" i="75"/>
  <c r="H34" i="75"/>
  <c r="H33" i="75"/>
  <c r="B2" i="85"/>
  <c r="B2" i="75"/>
  <c r="B2" i="86"/>
  <c r="B2" i="52"/>
  <c r="B2" i="88"/>
  <c r="B2" i="73"/>
  <c r="B2" i="89"/>
  <c r="B2" i="69"/>
  <c r="B2" i="90"/>
  <c r="B2" i="64"/>
  <c r="B2" i="91"/>
  <c r="B2" i="93"/>
  <c r="B2" i="92"/>
  <c r="B2" i="83"/>
  <c r="B1" i="85"/>
  <c r="B1" i="75"/>
  <c r="B1" i="86"/>
  <c r="B1" i="52"/>
  <c r="B1" i="88"/>
  <c r="B1" i="73"/>
  <c r="B1" i="89"/>
  <c r="B1" i="69"/>
  <c r="B1" i="90"/>
  <c r="B1" i="64"/>
  <c r="B1" i="91"/>
  <c r="B1" i="93"/>
  <c r="B1" i="92"/>
  <c r="B1" i="83"/>
  <c r="H22" i="91" l="1"/>
  <c r="E63" i="85"/>
  <c r="C65" i="85"/>
  <c r="H65" i="85"/>
  <c r="F67" i="85"/>
  <c r="H67" i="85" s="1"/>
  <c r="J25" i="93"/>
  <c r="I25" i="93"/>
  <c r="K25" i="93"/>
  <c r="F25" i="93"/>
  <c r="G25" i="93"/>
  <c r="H25" i="93"/>
  <c r="D6" i="86"/>
  <c r="D13" i="86" s="1"/>
  <c r="E65" i="85" l="1"/>
  <c r="C67" i="85"/>
  <c r="E67" i="85" s="1"/>
  <c r="C6" i="86"/>
  <c r="C13" i="86" s="1"/>
  <c r="N20" i="92" l="1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C21" i="88" l="1"/>
  <c r="T21" i="64" l="1"/>
  <c r="U21" i="64"/>
  <c r="S21" i="64"/>
  <c r="C21" i="64"/>
  <c r="K22" i="90" l="1"/>
  <c r="L22" i="90"/>
  <c r="M22" i="90"/>
  <c r="N22" i="90"/>
  <c r="O22" i="90"/>
  <c r="P22" i="90"/>
  <c r="Q22" i="90"/>
  <c r="R22" i="90"/>
  <c r="S22" i="90"/>
  <c r="D21" i="88" l="1"/>
  <c r="E21" i="88"/>
  <c r="C5" i="73" s="1"/>
  <c r="C8" i="73" s="1"/>
  <c r="C22" i="90" l="1"/>
  <c r="D22" i="90" l="1"/>
  <c r="E22" i="90"/>
  <c r="F22" i="90"/>
  <c r="G22" i="90"/>
  <c r="H22" i="90"/>
  <c r="I22" i="90"/>
  <c r="J22" i="90"/>
  <c r="C13" i="73" l="1"/>
  <c r="H53" i="75" l="1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<sst xmlns="http://schemas.openxmlformats.org/spreadsheetml/2006/main" count="678" uniqueCount="452">
  <si>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</si>
  <si>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</si>
  <si>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</si>
  <si>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</si>
  <si>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</si>
  <si>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</si>
  <si>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</si>
  <si>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</si>
  <si>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</si>
  <si>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</si>
  <si>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</si>
  <si>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</si>
  <si>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</si>
  <si>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</si>
  <si>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</si>
  <si>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</si>
  <si>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</si>
  <si>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</si>
  <si>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</si>
  <si>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</si>
  <si>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</si>
  <si>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</si>
  <si>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</si>
  <si>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</si>
  <si>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</si>
  <si>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</si>
  <si>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</si>
  <si>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</si>
  <si>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</si>
  <si>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</si>
  <si>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</si>
  <si>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</si>
  <si>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</si>
  <si>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</si>
  <si>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</si>
  <si>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</si>
  <si>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</si>
  <si>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</si>
  <si>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</si>
  <si>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</si>
  <si>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</si>
  <si>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</si>
  <si>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</si>
  <si>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</si>
  <si>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</si>
  <si>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</si>
  <si>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</si>
  <si>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</si>
  <si>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</si>
  <si>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</si>
  <si>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</si>
  <si>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</si>
  <si>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</si>
  <si>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</si>
  <si>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</si>
  <si>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</si>
  <si>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</si>
  <si>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</si>
  <si>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</si>
  <si>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</si>
  <si>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</si>
  <si>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</si>
  <si>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</si>
  <si>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</si>
  <si>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</si>
  <si>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</si>
  <si>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</si>
  <si>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</si>
  <si>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</si>
  <si>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</si>
  <si>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</si>
  <si>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</si>
  <si>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</si>
  <si>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</si>
  <si>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</si>
  <si>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</si>
  <si>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</si>
  <si>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</si>
  <si>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</si>
  <si>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</si>
  <si>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</si>
  <si>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</si>
  <si>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</si>
  <si>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</si>
  <si>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</si>
  <si>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</si>
  <si>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</si>
  <si>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</si>
  <si>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</si>
  <si>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</si>
  <si>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</si>
  <si>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</si>
  <si>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</si>
  <si>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</si>
  <si>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</si>
  <si>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</si>
  <si>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</si>
  <si>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</si>
  <si>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</si>
  <si>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</si>
  <si>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</si>
  <si>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</si>
  <si>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</si>
  <si>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</si>
  <si>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</si>
  <si>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</si>
  <si>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</si>
  <si>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</si>
  <si>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</si>
  <si>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</si>
  <si>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</si>
  <si>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</si>
  <si>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</si>
  <si>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</si>
  <si>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</si>
  <si>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</si>
  <si>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</si>
  <si>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</si>
  <si>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</si>
  <si>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</si>
  <si>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</si>
  <si>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</si>
  <si>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</si>
  <si>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</si>
  <si>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</si>
  <si>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</si>
  <si>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</si>
  <si>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</si>
  <si>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</si>
  <si>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</si>
  <si>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</si>
  <si>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</si>
  <si>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</si>
  <si>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</si>
  <si>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</si>
  <si>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</si>
  <si>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</si>
  <si>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</si>
  <si>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</si>
  <si>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</si>
  <si>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</si>
  <si>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</si>
  <si>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</si>
  <si>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</si>
  <si>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</si>
  <si>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</si>
  <si>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</si>
  <si>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</si>
  <si>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</si>
  <si>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</si>
  <si>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</si>
  <si>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</si>
  <si>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</si>
  <si>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</si>
  <si>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</si>
  <si>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</si>
  <si>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</si>
  <si>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</si>
  <si>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</si>
  <si>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</si>
  <si>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</si>
  <si>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</si>
  <si>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</si>
  <si>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</si>
  <si>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</si>
  <si>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</si>
  <si>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</si>
  <si>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</si>
  <si>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</si>
  <si>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</si>
  <si>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</si>
  <si>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</si>
  <si>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</si>
  <si>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</si>
  <si>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</si>
  <si>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</si>
  <si>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</si>
  <si>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</si>
  <si>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</si>
  <si>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</si>
  <si>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</si>
  <si>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</si>
  <si>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</si>
  <si>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</si>
  <si>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</si>
  <si>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</si>
  <si>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</si>
  <si>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</si>
  <si>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</si>
  <si>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</si>
  <si>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</si>
  <si>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</si>
  <si>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</si>
  <si>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</si>
  <si>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</si>
  <si>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</si>
  <si>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</si>
  <si>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</si>
  <si>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</si>
  <si>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</si>
  <si>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</si>
  <si>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</si>
  <si>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</si>
  <si>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</si>
  <si>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</si>
  <si>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</si>
  <si>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</si>
  <si>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</si>
  <si>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</si>
  <si>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</si>
  <si>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</si>
  <si>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</si>
  <si>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</si>
  <si>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</si>
  <si>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</si>
  <si>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</si>
  <si>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</si>
  <si>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</si>
  <si>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</si>
  <si>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</si>
  <si>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</si>
  <si>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</si>
  <si>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</si>
  <si>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</si>
  <si>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</si>
  <si>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</si>
  <si>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</si>
  <si>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</si>
  <si>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</si>
  <si>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</si>
  <si>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</si>
  <si>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</si>
  <si>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</si>
  <si>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</si>
  <si>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</si>
  <si>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</si>
  <si>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</si>
  <si>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</si>
  <si>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</si>
  <si>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</si>
  <si>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</si>
  <si>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</si>
  <si>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</si>
  <si>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</si>
  <si>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</si>
  <si>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</si>
  <si>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</si>
  <si>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</si>
  <si>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</si>
  <si>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</si>
  <si>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</si>
  <si>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</si>
  <si>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</si>
  <si>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</si>
  <si>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</si>
  <si>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</si>
  <si>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</si>
  <si>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</si>
  <si>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</si>
  <si>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</si>
  <si>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</si>
  <si>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</si>
  <si>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</si>
  <si>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</si>
  <si>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</si>
  <si>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</si>
  <si>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</si>
  <si>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</si>
  <si>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</si>
  <si>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</si>
  <si>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</si>
  <si>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</si>
  <si>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</si>
  <si>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</si>
  <si>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</si>
  <si>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</si>
  <si>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</si>
  <si>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</si>
  <si>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</si>
  <si>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</si>
  <si>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</si>
  <si>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</si>
  <si>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</si>
  <si>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</si>
  <si>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</si>
  <si>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</si>
  <si>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</si>
  <si>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</si>
  <si>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</si>
  <si>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</si>
  <si>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</si>
  <si>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</si>
  <si>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</si>
  <si>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</si>
  <si>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</si>
  <si>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</si>
  <si>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</si>
  <si>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</si>
  <si>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</si>
  <si>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</si>
  <si>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</si>
  <si>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</si>
  <si>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</si>
  <si>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</si>
  <si>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</si>
  <si>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</si>
  <si>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</si>
  <si>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</si>
  <si>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</si>
  <si>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</si>
  <si>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</si>
  <si>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</si>
  <si>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</si>
  <si>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</si>
  <si>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</si>
  <si>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</si>
  <si>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</si>
  <si>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</si>
  <si>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</si>
  <si>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</si>
  <si>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</si>
  <si>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</si>
  <si>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</si>
  <si>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</si>
  <si>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</si>
  <si>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</si>
  <si>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</si>
  <si>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</si>
  <si>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</si>
  <si>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</si>
  <si>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</si>
  <si>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</si>
  <si>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</si>
  <si>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</si>
  <si>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</si>
  <si>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</si>
  <si>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</si>
  <si>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</si>
  <si>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</si>
  <si>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</si>
  <si>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</si>
  <si>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</si>
  <si>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</si>
  <si>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</si>
  <si>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</si>
  <si>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</si>
  <si>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</si>
  <si>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</si>
  <si>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</si>
  <si>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</si>
  <si>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</si>
  <si>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</si>
  <si>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</si>
  <si>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</si>
  <si>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</si>
  <si>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</si>
  <si>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</si>
  <si>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</si>
  <si>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</si>
  <si>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</si>
  <si>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</si>
  <si>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</si>
  <si>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</si>
  <si>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</si>
  <si>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</si>
  <si>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</si>
  <si>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</si>
  <si>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</si>
  <si>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</si>
  <si>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</si>
  <si>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</si>
  <si>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</si>
  <si>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</si>
  <si>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</si>
  <si>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</si>
  <si>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</si>
  <si>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</si>
  <si>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</si>
  <si>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</si>
  <si>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</si>
  <si>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</si>
  <si>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</si>
  <si>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</si>
  <si>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</si>
  <si>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</si>
  <si>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</si>
  <si>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</si>
  <si>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</si>
  <si>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</si>
  <si>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</si>
  <si>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</si>
  <si>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</si>
  <si>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</si>
  <si>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</si>
  <si>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</si>
  <si>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</si>
  <si>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</si>
  <si>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</si>
  <si>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</si>
  <si>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</si>
  <si>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</si>
  <si>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</si>
  <si>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</si>
  <si>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</si>
  <si>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</si>
  <si>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</si>
  <si>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Capital Adequacy Requirements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</si>
  <si>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</si>
  <si>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</si>
  <si>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</si>
  <si>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</si>
  <si>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</si>
  <si>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</si>
  <si>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</si>
  <si>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</si>
  <si>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</si>
  <si>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</si>
  <si>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1Q 2018</t>
  </si>
  <si>
    <t>4Q 2017</t>
  </si>
  <si>
    <t>3Q 2017</t>
  </si>
  <si>
    <t>JSC CARTU BANK</t>
  </si>
  <si>
    <t>Nikoloz Chkhetiani</t>
  </si>
  <si>
    <t>Nato Khaindrava</t>
  </si>
  <si>
    <t>www.cartubank.ge</t>
  </si>
  <si>
    <t>X</t>
  </si>
  <si>
    <t xml:space="preserve">  </t>
  </si>
  <si>
    <t>Eter Deminashvili</t>
  </si>
  <si>
    <t>Besik Demetrashvili</t>
  </si>
  <si>
    <t>David Galuashvili</t>
  </si>
  <si>
    <t xml:space="preserve">Zurab Gogua </t>
  </si>
  <si>
    <t>Beka Kvaratskhelia</t>
  </si>
  <si>
    <t>Givi Lebanidze</t>
  </si>
  <si>
    <t xml:space="preserve">Jsc "Cartu Group" </t>
  </si>
  <si>
    <t xml:space="preserve">Uta Ivanishvili </t>
  </si>
  <si>
    <t>6.2.1</t>
  </si>
  <si>
    <t>Of which common reserves</t>
  </si>
  <si>
    <t>Table 9 (Capital), N39</t>
  </si>
  <si>
    <t xml:space="preserve"> Significant Investments Reserves</t>
  </si>
  <si>
    <t>Investments Reserves</t>
  </si>
  <si>
    <t xml:space="preserve"> Significant Reserves</t>
  </si>
  <si>
    <t>Net Other Assets</t>
  </si>
  <si>
    <t>Of which offblance liabilities reserves</t>
  </si>
  <si>
    <t>Table 9 (Capital), N37</t>
  </si>
  <si>
    <t>Table 9 (Capital), N2</t>
  </si>
  <si>
    <t>Of which Regulatory Reserves</t>
  </si>
  <si>
    <t>Table 9 (Capital), N4</t>
  </si>
  <si>
    <t>Of which Special Funds</t>
  </si>
  <si>
    <t>Table 9 (Capital), N6</t>
  </si>
  <si>
    <t>2Q 2018</t>
  </si>
  <si>
    <t>Temur Kobakhidze</t>
  </si>
  <si>
    <t>Giorgi Pertaia</t>
  </si>
  <si>
    <t>3Q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</si>
</sst>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333333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ylfaen"/>
      <family val="1"/>
    </font>
    <font>
      <i/>
      <sz val="10"/>
      <name val="Sylfaen"/>
      <family val="1"/>
    </font>
    <font>
      <sz val="10"/>
      <color rgb="FFFF0000"/>
      <name val="Sylfaen"/>
      <family val="1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13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85" fillId="0" borderId="0" xfId="0" applyFont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0" fontId="84" fillId="0" borderId="87" xfId="0" applyFont="1" applyFill="1" applyBorder="1" applyAlignment="1">
      <alignment horizontal="left" indent="1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1" fillId="36" borderId="87" xfId="0" applyNumberFormat="1" applyFont="1" applyFill="1" applyBorder="1" applyAlignment="1">
      <alignment vertical="center" wrapText="1"/>
    </xf>
    <xf numFmtId="3" fontId="101" fillId="36" borderId="88" xfId="0" applyNumberFormat="1" applyFont="1" applyFill="1" applyBorder="1" applyAlignment="1">
      <alignment vertical="center" wrapText="1"/>
    </xf>
    <xf numFmtId="3" fontId="101" fillId="0" borderId="87" xfId="0" applyNumberFormat="1" applyFont="1" applyBorder="1" applyAlignment="1">
      <alignment vertical="center" wrapText="1"/>
    </xf>
    <xf numFmtId="3" fontId="101" fillId="0" borderId="88" xfId="0" applyNumberFormat="1" applyFont="1" applyBorder="1" applyAlignment="1">
      <alignment vertical="center" wrapText="1"/>
    </xf>
    <xf numFmtId="3" fontId="101" fillId="0" borderId="87" xfId="0" applyNumberFormat="1" applyFont="1" applyFill="1" applyBorder="1" applyAlignment="1">
      <alignment vertical="center" wrapText="1"/>
    </xf>
    <xf numFmtId="3" fontId="101" fillId="36" borderId="25" xfId="0" applyNumberFormat="1" applyFont="1" applyFill="1" applyBorder="1" applyAlignment="1">
      <alignment vertical="center" wrapText="1"/>
    </xf>
    <xf numFmtId="3" fontId="101" fillId="36" borderId="26" xfId="0" applyNumberFormat="1" applyFont="1" applyFill="1" applyBorder="1" applyAlignment="1">
      <alignment vertical="center" wrapText="1"/>
    </xf>
    <xf numFmtId="0" fontId="100" fillId="0" borderId="19" xfId="0" applyFont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6" fillId="0" borderId="7" xfId="0" applyFont="1" applyFill="1" applyBorder="1" applyAlignment="1">
      <alignment horizontal="center" vertical="center" wrapText="1"/>
    </xf>
    <xf numFmtId="193" fontId="96" fillId="0" borderId="87" xfId="0" applyNumberFormat="1" applyFont="1" applyFill="1" applyBorder="1" applyAlignment="1" applyProtection="1">
      <alignment vertical="center" wrapText="1"/>
      <protection locked="0"/>
    </xf>
    <xf numFmtId="193" fontId="3" fillId="0" borderId="87" xfId="0" applyNumberFormat="1" applyFont="1" applyFill="1" applyBorder="1" applyAlignment="1" applyProtection="1">
      <alignment vertical="center" wrapText="1"/>
      <protection locked="0"/>
    </xf>
    <xf numFmtId="193" fontId="3" fillId="0" borderId="88" xfId="0" applyNumberFormat="1" applyFont="1" applyFill="1" applyBorder="1" applyAlignment="1" applyProtection="1">
      <alignment vertical="center" wrapText="1"/>
      <protection locked="0"/>
    </xf>
    <xf numFmtId="193" fontId="96" fillId="0" borderId="87" xfId="0" applyNumberFormat="1" applyFont="1" applyFill="1" applyBorder="1" applyAlignment="1" applyProtection="1">
      <alignment horizontal="center" vertical="center" wrapText="1"/>
      <protection locked="0"/>
    </xf>
    <xf numFmtId="10" fontId="96" fillId="0" borderId="87" xfId="20962" applyNumberFormat="1" applyFont="1" applyBorder="1" applyAlignment="1" applyProtection="1">
      <alignment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10" fontId="102" fillId="2" borderId="88" xfId="20962" applyNumberFormat="1" applyFont="1" applyFill="1" applyBorder="1" applyAlignment="1" applyProtection="1">
      <alignment vertical="center"/>
      <protection locked="0"/>
    </xf>
    <xf numFmtId="169" fontId="9" fillId="37" borderId="0" xfId="20" applyFont="1" applyBorder="1"/>
    <xf numFmtId="193" fontId="94" fillId="2" borderId="87" xfId="0" applyNumberFormat="1" applyFont="1" applyFill="1" applyBorder="1" applyAlignment="1" applyProtection="1">
      <alignment vertical="center"/>
      <protection locked="0"/>
    </xf>
    <xf numFmtId="193" fontId="94" fillId="2" borderId="88" xfId="0" applyNumberFormat="1" applyFont="1" applyFill="1" applyBorder="1" applyAlignment="1" applyProtection="1">
      <alignment vertical="center"/>
      <protection locked="0"/>
    </xf>
    <xf numFmtId="193" fontId="102" fillId="2" borderId="87" xfId="0" applyNumberFormat="1" applyFont="1" applyFill="1" applyBorder="1" applyAlignment="1" applyProtection="1">
      <alignment vertical="center"/>
      <protection locked="0"/>
    </xf>
    <xf numFmtId="193" fontId="102" fillId="2" borderId="88" xfId="0" applyNumberFormat="1" applyFont="1" applyFill="1" applyBorder="1" applyAlignment="1" applyProtection="1">
      <alignment vertical="center"/>
      <protection locked="0"/>
    </xf>
    <xf numFmtId="9" fontId="94" fillId="2" borderId="25" xfId="20962" applyFont="1" applyFill="1" applyBorder="1" applyAlignment="1" applyProtection="1">
      <alignment vertical="center"/>
      <protection locked="0"/>
    </xf>
    <xf numFmtId="9" fontId="102" fillId="2" borderId="25" xfId="20962" applyFont="1" applyFill="1" applyBorder="1" applyAlignment="1" applyProtection="1">
      <alignment vertical="center"/>
      <protection locked="0"/>
    </xf>
    <xf numFmtId="9" fontId="102" fillId="2" borderId="26" xfId="20962" applyFont="1" applyFill="1" applyBorder="1" applyAlignment="1" applyProtection="1">
      <alignment vertical="center"/>
      <protection locked="0"/>
    </xf>
    <xf numFmtId="14" fontId="2" fillId="0" borderId="0" xfId="0" applyNumberFormat="1" applyFont="1" applyAlignment="1">
      <alignment horizontal="left"/>
    </xf>
    <xf numFmtId="14" fontId="84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2" fillId="0" borderId="0" xfId="0" applyNumberFormat="1" applyFont="1" applyFill="1" applyAlignment="1">
      <alignment horizontal="left"/>
    </xf>
    <xf numFmtId="14" fontId="85" fillId="0" borderId="0" xfId="0" applyNumberFormat="1" applyFont="1" applyAlignment="1">
      <alignment horizontal="left"/>
    </xf>
    <xf numFmtId="193" fontId="103" fillId="0" borderId="87" xfId="0" applyNumberFormat="1" applyFont="1" applyFill="1" applyBorder="1" applyAlignment="1" applyProtection="1">
      <alignment horizontal="right"/>
      <protection locked="0"/>
    </xf>
    <xf numFmtId="193" fontId="94" fillId="36" borderId="87" xfId="7" applyNumberFormat="1" applyFont="1" applyFill="1" applyBorder="1" applyAlignment="1" applyProtection="1">
      <alignment horizontal="right"/>
    </xf>
    <xf numFmtId="193" fontId="94" fillId="36" borderId="88" xfId="7" applyNumberFormat="1" applyFont="1" applyFill="1" applyBorder="1" applyAlignment="1" applyProtection="1">
      <alignment horizontal="right"/>
    </xf>
    <xf numFmtId="193" fontId="103" fillId="36" borderId="87" xfId="0" applyNumberFormat="1" applyFont="1" applyFill="1" applyBorder="1" applyAlignment="1">
      <alignment horizontal="right"/>
    </xf>
    <xf numFmtId="193" fontId="94" fillId="0" borderId="87" xfId="7" applyNumberFormat="1" applyFont="1" applyFill="1" applyBorder="1" applyAlignment="1" applyProtection="1">
      <alignment horizontal="right"/>
    </xf>
    <xf numFmtId="193" fontId="94" fillId="0" borderId="88" xfId="7" applyNumberFormat="1" applyFont="1" applyFill="1" applyBorder="1" applyAlignment="1" applyProtection="1">
      <alignment horizontal="right"/>
    </xf>
    <xf numFmtId="193" fontId="104" fillId="0" borderId="87" xfId="0" applyNumberFormat="1" applyFont="1" applyFill="1" applyBorder="1" applyAlignment="1">
      <alignment horizontal="center"/>
    </xf>
    <xf numFmtId="193" fontId="104" fillId="0" borderId="88" xfId="0" applyNumberFormat="1" applyFont="1" applyFill="1" applyBorder="1" applyAlignment="1">
      <alignment horizontal="center"/>
    </xf>
    <xf numFmtId="193" fontId="103" fillId="36" borderId="87" xfId="0" applyNumberFormat="1" applyFont="1" applyFill="1" applyBorder="1" applyAlignment="1" applyProtection="1">
      <alignment horizontal="right"/>
    </xf>
    <xf numFmtId="193" fontId="103" fillId="0" borderId="88" xfId="0" applyNumberFormat="1" applyFont="1" applyFill="1" applyBorder="1" applyAlignment="1" applyProtection="1">
      <alignment horizontal="right"/>
      <protection locked="0"/>
    </xf>
    <xf numFmtId="193" fontId="103" fillId="0" borderId="87" xfId="0" applyNumberFormat="1" applyFont="1" applyFill="1" applyBorder="1" applyAlignment="1" applyProtection="1">
      <protection locked="0"/>
    </xf>
    <xf numFmtId="193" fontId="94" fillId="36" borderId="87" xfId="7" applyNumberFormat="1" applyFont="1" applyFill="1" applyBorder="1" applyAlignment="1" applyProtection="1"/>
    <xf numFmtId="193" fontId="94" fillId="36" borderId="88" xfId="7" applyNumberFormat="1" applyFont="1" applyFill="1" applyBorder="1" applyAlignment="1" applyProtection="1"/>
    <xf numFmtId="193" fontId="103" fillId="0" borderId="87" xfId="0" applyNumberFormat="1" applyFont="1" applyFill="1" applyBorder="1" applyAlignment="1" applyProtection="1">
      <alignment horizontal="right" vertical="center"/>
      <protection locked="0"/>
    </xf>
    <xf numFmtId="193" fontId="103" fillId="36" borderId="25" xfId="0" applyNumberFormat="1" applyFont="1" applyFill="1" applyBorder="1" applyAlignment="1">
      <alignment horizontal="right"/>
    </xf>
    <xf numFmtId="193" fontId="94" fillId="36" borderId="25" xfId="7" applyNumberFormat="1" applyFont="1" applyFill="1" applyBorder="1" applyAlignment="1" applyProtection="1">
      <alignment horizontal="right"/>
    </xf>
    <xf numFmtId="193" fontId="94" fillId="36" borderId="26" xfId="7" applyNumberFormat="1" applyFont="1" applyFill="1" applyBorder="1" applyAlignment="1" applyProtection="1">
      <alignment horizontal="right"/>
    </xf>
    <xf numFmtId="193" fontId="96" fillId="0" borderId="87" xfId="0" applyNumberFormat="1" applyFont="1" applyBorder="1" applyAlignment="1">
      <alignment vertical="center"/>
    </xf>
    <xf numFmtId="193" fontId="96" fillId="0" borderId="88" xfId="0" applyNumberFormat="1" applyFont="1" applyBorder="1" applyAlignment="1">
      <alignment vertical="center"/>
    </xf>
    <xf numFmtId="193" fontId="84" fillId="36" borderId="20" xfId="0" applyNumberFormat="1" applyFont="1" applyFill="1" applyBorder="1" applyAlignment="1">
      <alignment vertical="center"/>
    </xf>
    <xf numFmtId="193" fontId="84" fillId="36" borderId="22" xfId="0" applyNumberFormat="1" applyFont="1" applyFill="1" applyBorder="1" applyAlignment="1">
      <alignment vertical="center" wrapText="1"/>
    </xf>
    <xf numFmtId="193" fontId="84" fillId="36" borderId="26" xfId="0" applyNumberFormat="1" applyFont="1" applyFill="1" applyBorder="1" applyAlignment="1">
      <alignment vertical="center" wrapText="1"/>
    </xf>
    <xf numFmtId="164" fontId="9" fillId="37" borderId="0" xfId="7" applyNumberFormat="1" applyFont="1" applyFill="1" applyBorder="1"/>
    <xf numFmtId="164" fontId="3" fillId="0" borderId="92" xfId="7" applyNumberFormat="1" applyFont="1" applyFill="1" applyBorder="1" applyAlignment="1">
      <alignment vertical="center"/>
    </xf>
    <xf numFmtId="164" fontId="3" fillId="0" borderId="70" xfId="7" applyNumberFormat="1" applyFont="1" applyFill="1" applyBorder="1" applyAlignment="1">
      <alignment vertical="center"/>
    </xf>
    <xf numFmtId="164" fontId="3" fillId="3" borderId="90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7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0" fontId="3" fillId="0" borderId="101" xfId="20962" applyNumberFormat="1" applyFont="1" applyFill="1" applyBorder="1" applyAlignment="1">
      <alignment vertical="center"/>
    </xf>
    <xf numFmtId="10" fontId="3" fillId="0" borderId="102" xfId="20962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93" xfId="0" applyFont="1" applyBorder="1" applyAlignment="1">
      <alignment wrapText="1"/>
    </xf>
    <xf numFmtId="0" fontId="84" fillId="0" borderId="91" xfId="0" applyFont="1" applyBorder="1" applyAlignment="1"/>
    <xf numFmtId="0" fontId="2" fillId="0" borderId="91" xfId="0" applyFont="1" applyBorder="1" applyAlignment="1"/>
    <xf numFmtId="0" fontId="2" fillId="0" borderId="91" xfId="0" applyFont="1" applyBorder="1" applyAlignment="1">
      <alignment wrapText="1"/>
    </xf>
    <xf numFmtId="9" fontId="84" fillId="0" borderId="91" xfId="20962" applyFont="1" applyBorder="1" applyAlignment="1"/>
    <xf numFmtId="0" fontId="87" fillId="0" borderId="11" xfId="0" applyFont="1" applyBorder="1" applyAlignment="1">
      <alignment horizontal="left" wrapText="1" indent="3"/>
    </xf>
    <xf numFmtId="193" fontId="105" fillId="0" borderId="17" xfId="0" applyNumberFormat="1" applyFont="1" applyBorder="1" applyAlignment="1">
      <alignment vertical="center"/>
    </xf>
    <xf numFmtId="167" fontId="106" fillId="76" borderId="65" xfId="0" applyNumberFormat="1" applyFont="1" applyFill="1" applyBorder="1" applyAlignment="1">
      <alignment horizontal="center"/>
    </xf>
    <xf numFmtId="193" fontId="105" fillId="36" borderId="13" xfId="0" applyNumberFormat="1" applyFont="1" applyFill="1" applyBorder="1" applyAlignment="1">
      <alignment vertical="center"/>
    </xf>
    <xf numFmtId="193" fontId="107" fillId="0" borderId="13" xfId="0" applyNumberFormat="1" applyFont="1" applyBorder="1" applyAlignment="1">
      <alignment vertical="center"/>
    </xf>
    <xf numFmtId="167" fontId="105" fillId="0" borderId="65" xfId="0" applyNumberFormat="1" applyFont="1" applyBorder="1" applyAlignment="1">
      <alignment horizontal="center"/>
    </xf>
    <xf numFmtId="193" fontId="105" fillId="0" borderId="13" xfId="0" applyNumberFormat="1" applyFont="1" applyBorder="1" applyAlignment="1">
      <alignment vertical="center"/>
    </xf>
    <xf numFmtId="0" fontId="84" fillId="0" borderId="94" xfId="0" applyFont="1" applyBorder="1" applyAlignment="1">
      <alignment horizontal="center"/>
    </xf>
    <xf numFmtId="167" fontId="46" fillId="76" borderId="68" xfId="0" applyNumberFormat="1" applyFont="1" applyFill="1" applyBorder="1" applyAlignment="1">
      <alignment horizontal="center"/>
    </xf>
    <xf numFmtId="0" fontId="84" fillId="0" borderId="87" xfId="0" applyFont="1" applyBorder="1" applyAlignment="1">
      <alignment horizontal="center"/>
    </xf>
    <xf numFmtId="0" fontId="84" fillId="0" borderId="87" xfId="0" applyFont="1" applyBorder="1" applyAlignment="1">
      <alignment wrapText="1"/>
    </xf>
    <xf numFmtId="193" fontId="84" fillId="0" borderId="87" xfId="0" applyNumberFormat="1" applyFont="1" applyBorder="1" applyAlignment="1">
      <alignment vertical="center"/>
    </xf>
    <xf numFmtId="167" fontId="84" fillId="0" borderId="87" xfId="0" applyNumberFormat="1" applyFont="1" applyBorder="1" applyAlignment="1">
      <alignment horizontal="center"/>
    </xf>
    <xf numFmtId="0" fontId="84" fillId="0" borderId="87" xfId="0" applyFont="1" applyBorder="1" applyAlignment="1">
      <alignment horizontal="right" wrapText="1"/>
    </xf>
    <xf numFmtId="0" fontId="84" fillId="0" borderId="12" xfId="0" applyFont="1" applyBorder="1" applyAlignment="1">
      <alignment horizontal="right" wrapText="1" indent="3"/>
    </xf>
    <xf numFmtId="0" fontId="84" fillId="0" borderId="12" xfId="0" applyFont="1" applyBorder="1" applyAlignment="1">
      <alignment horizontal="left" wrapText="1" indent="2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87" xfId="0" applyFont="1" applyBorder="1" applyAlignment="1">
      <alignment wrapText="1"/>
    </xf>
    <xf numFmtId="0" fontId="84" fillId="0" borderId="88" xfId="0" applyFont="1" applyBorder="1" applyAlignment="1"/>
    <xf numFmtId="0" fontId="45" fillId="0" borderId="87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4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2" sqref="C2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3"/>
      <c r="B1" s="231" t="s">
        <v>350</v>
      </c>
      <c r="C1" s="183"/>
    </row>
    <row r="2" spans="1:3">
      <c r="A2" s="232">
        <v>1</v>
      </c>
      <c r="B2" s="366" t="s">
        <v>351</v>
      </c>
      <c r="C2" s="92" t="s">
        <v>420</v>
      </c>
    </row>
    <row r="3" spans="1:3">
      <c r="A3" s="232">
        <v>2</v>
      </c>
      <c r="B3" s="367" t="s">
        <v>347</v>
      </c>
      <c r="C3" s="92" t="s">
        <v>421</v>
      </c>
    </row>
    <row r="4" spans="1:3">
      <c r="A4" s="232">
        <v>3</v>
      </c>
      <c r="B4" s="368" t="s">
        <v>352</v>
      </c>
      <c r="C4" s="92" t="s">
        <v>422</v>
      </c>
    </row>
    <row r="5" spans="1:3">
      <c r="A5" s="233">
        <v>4</v>
      </c>
      <c r="B5" s="369" t="s">
        <v>348</v>
      </c>
      <c r="C5" s="92" t="s">
        <v>423</v>
      </c>
    </row>
    <row r="6" spans="1:3" s="234" customFormat="1" ht="45.75" customHeight="1">
      <c r="A6" s="462" t="s">
        <v>408</v>
      </c>
      <c r="B6" s="463"/>
      <c r="C6" s="463"/>
    </row>
    <row r="7" spans="1:3" ht="15">
      <c r="A7" s="235" t="s">
        <v>29</v>
      </c>
      <c r="B7" s="231" t="s">
        <v>349</v>
      </c>
    </row>
    <row r="8" spans="1:3">
      <c r="A8" s="183">
        <v>1</v>
      </c>
      <c r="B8" s="279" t="s">
        <v>20</v>
      </c>
    </row>
    <row r="9" spans="1:3">
      <c r="A9" s="183">
        <v>2</v>
      </c>
      <c r="B9" s="280" t="s">
        <v>21</v>
      </c>
    </row>
    <row r="10" spans="1:3">
      <c r="A10" s="183">
        <v>3</v>
      </c>
      <c r="B10" s="280" t="s">
        <v>22</v>
      </c>
    </row>
    <row r="11" spans="1:3">
      <c r="A11" s="183">
        <v>4</v>
      </c>
      <c r="B11" s="280" t="s">
        <v>23</v>
      </c>
      <c r="C11" s="97"/>
    </row>
    <row r="12" spans="1:3">
      <c r="A12" s="183">
        <v>5</v>
      </c>
      <c r="B12" s="280" t="s">
        <v>24</v>
      </c>
    </row>
    <row r="13" spans="1:3">
      <c r="A13" s="183">
        <v>6</v>
      </c>
      <c r="B13" s="281" t="s">
        <v>359</v>
      </c>
    </row>
    <row r="14" spans="1:3">
      <c r="A14" s="183">
        <v>7</v>
      </c>
      <c r="B14" s="280" t="s">
        <v>353</v>
      </c>
    </row>
    <row r="15" spans="1:3">
      <c r="A15" s="183">
        <v>8</v>
      </c>
      <c r="B15" s="280" t="s">
        <v>354</v>
      </c>
    </row>
    <row r="16" spans="1:3">
      <c r="A16" s="183">
        <v>9</v>
      </c>
      <c r="B16" s="280" t="s">
        <v>25</v>
      </c>
    </row>
    <row r="17" spans="1:2">
      <c r="A17" s="365" t="s">
        <v>407</v>
      </c>
      <c r="B17" s="364" t="s">
        <v>406</v>
      </c>
    </row>
    <row r="18" spans="1:2">
      <c r="A18" s="183">
        <v>10</v>
      </c>
      <c r="B18" s="280" t="s">
        <v>26</v>
      </c>
    </row>
    <row r="19" spans="1:2">
      <c r="A19" s="183">
        <v>11</v>
      </c>
      <c r="B19" s="281" t="s">
        <v>355</v>
      </c>
    </row>
    <row r="20" spans="1:2">
      <c r="A20" s="183">
        <v>12</v>
      </c>
      <c r="B20" s="281" t="s">
        <v>27</v>
      </c>
    </row>
    <row r="21" spans="1:2">
      <c r="A21" s="183">
        <v>13</v>
      </c>
      <c r="B21" s="282" t="s">
        <v>356</v>
      </c>
    </row>
    <row r="22" spans="1:2">
      <c r="A22" s="183">
        <v>14</v>
      </c>
      <c r="B22" s="279" t="s">
        <v>383</v>
      </c>
    </row>
    <row r="23" spans="1:2">
      <c r="A23" s="236">
        <v>15</v>
      </c>
      <c r="B23" s="281" t="s">
        <v>28</v>
      </c>
    </row>
    <row r="24" spans="1:2">
      <c r="A24" s="100"/>
      <c r="B24" s="15"/>
    </row>
    <row r="25" spans="1:2">
      <c r="A25" s="100"/>
      <c r="B25" s="15"/>
    </row>
    <row r="26" spans="1:2">
      <c r="A26" s="100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9.140625" defaultRowHeight="12.75"/>
  <cols>
    <col min="1" max="1" width="9.5703125" style="100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'1. key ratios '!B1</f>
        <v>JSC CARTU BANK</v>
      </c>
    </row>
    <row r="2" spans="1:3" s="87" customFormat="1" ht="15.75" customHeight="1">
      <c r="A2" s="87" t="s">
        <v>31</v>
      </c>
      <c r="B2" s="394">
        <f>'1. key ratios '!B2</f>
        <v>43373</v>
      </c>
    </row>
    <row r="3" spans="1:3" s="87" customFormat="1" ht="15.75" customHeight="1"/>
    <row r="4" spans="1:3" ht="13.5" thickBot="1">
      <c r="A4" s="100" t="s">
        <v>251</v>
      </c>
      <c r="B4" s="164" t="s">
        <v>250</v>
      </c>
    </row>
    <row r="5" spans="1:3">
      <c r="A5" s="101" t="s">
        <v>6</v>
      </c>
      <c r="B5" s="102"/>
      <c r="C5" s="103" t="s">
        <v>73</v>
      </c>
    </row>
    <row r="6" spans="1:3">
      <c r="A6" s="104">
        <v>1</v>
      </c>
      <c r="B6" s="105" t="s">
        <v>249</v>
      </c>
      <c r="C6" s="106">
        <f>SUM(C7:C11)</f>
        <v>219050743</v>
      </c>
    </row>
    <row r="7" spans="1:3">
      <c r="A7" s="104">
        <v>2</v>
      </c>
      <c r="B7" s="107" t="s">
        <v>248</v>
      </c>
      <c r="C7" s="108">
        <v>114430000</v>
      </c>
    </row>
    <row r="8" spans="1:3">
      <c r="A8" s="104">
        <v>3</v>
      </c>
      <c r="B8" s="109" t="s">
        <v>247</v>
      </c>
      <c r="C8" s="108"/>
    </row>
    <row r="9" spans="1:3">
      <c r="A9" s="104">
        <v>4</v>
      </c>
      <c r="B9" s="109" t="s">
        <v>246</v>
      </c>
      <c r="C9" s="108"/>
    </row>
    <row r="10" spans="1:3">
      <c r="A10" s="104">
        <v>5</v>
      </c>
      <c r="B10" s="109" t="s">
        <v>245</v>
      </c>
      <c r="C10" s="108">
        <v>6838034</v>
      </c>
    </row>
    <row r="11" spans="1:3">
      <c r="A11" s="104">
        <v>6</v>
      </c>
      <c r="B11" s="110" t="s">
        <v>244</v>
      </c>
      <c r="C11" s="108">
        <v>97782709</v>
      </c>
    </row>
    <row r="12" spans="1:3" s="76" customFormat="1">
      <c r="A12" s="104">
        <v>7</v>
      </c>
      <c r="B12" s="105" t="s">
        <v>243</v>
      </c>
      <c r="C12" s="111">
        <f>SUM(C13:C27)</f>
        <v>5449725</v>
      </c>
    </row>
    <row r="13" spans="1:3" s="76" customFormat="1">
      <c r="A13" s="104">
        <v>8</v>
      </c>
      <c r="B13" s="112" t="s">
        <v>242</v>
      </c>
      <c r="C13" s="113"/>
    </row>
    <row r="14" spans="1:3" s="76" customFormat="1" ht="25.5">
      <c r="A14" s="104">
        <v>9</v>
      </c>
      <c r="B14" s="114" t="s">
        <v>241</v>
      </c>
      <c r="C14" s="113"/>
    </row>
    <row r="15" spans="1:3" s="76" customFormat="1">
      <c r="A15" s="104">
        <v>10</v>
      </c>
      <c r="B15" s="115" t="s">
        <v>240</v>
      </c>
      <c r="C15" s="113">
        <v>5449725</v>
      </c>
    </row>
    <row r="16" spans="1:3" s="76" customFormat="1">
      <c r="A16" s="104">
        <v>11</v>
      </c>
      <c r="B16" s="116" t="s">
        <v>239</v>
      </c>
      <c r="C16" s="113"/>
    </row>
    <row r="17" spans="1:3" s="76" customFormat="1">
      <c r="A17" s="104">
        <v>12</v>
      </c>
      <c r="B17" s="115" t="s">
        <v>238</v>
      </c>
      <c r="C17" s="113"/>
    </row>
    <row r="18" spans="1:3" s="76" customFormat="1">
      <c r="A18" s="104">
        <v>13</v>
      </c>
      <c r="B18" s="115" t="s">
        <v>237</v>
      </c>
      <c r="C18" s="113"/>
    </row>
    <row r="19" spans="1:3" s="76" customFormat="1">
      <c r="A19" s="104">
        <v>14</v>
      </c>
      <c r="B19" s="115" t="s">
        <v>236</v>
      </c>
      <c r="C19" s="113"/>
    </row>
    <row r="20" spans="1:3" s="76" customFormat="1">
      <c r="A20" s="104">
        <v>15</v>
      </c>
      <c r="B20" s="115" t="s">
        <v>235</v>
      </c>
      <c r="C20" s="113"/>
    </row>
    <row r="21" spans="1:3" s="76" customFormat="1" ht="25.5">
      <c r="A21" s="104">
        <v>16</v>
      </c>
      <c r="B21" s="114" t="s">
        <v>234</v>
      </c>
      <c r="C21" s="113"/>
    </row>
    <row r="22" spans="1:3" s="76" customFormat="1">
      <c r="A22" s="104">
        <v>17</v>
      </c>
      <c r="B22" s="117" t="s">
        <v>233</v>
      </c>
      <c r="C22" s="113"/>
    </row>
    <row r="23" spans="1:3" s="76" customFormat="1">
      <c r="A23" s="104">
        <v>18</v>
      </c>
      <c r="B23" s="114" t="s">
        <v>232</v>
      </c>
      <c r="C23" s="113"/>
    </row>
    <row r="24" spans="1:3" s="76" customFormat="1" ht="25.5">
      <c r="A24" s="104">
        <v>19</v>
      </c>
      <c r="B24" s="114" t="s">
        <v>209</v>
      </c>
      <c r="C24" s="113"/>
    </row>
    <row r="25" spans="1:3" s="76" customFormat="1">
      <c r="A25" s="104">
        <v>20</v>
      </c>
      <c r="B25" s="118" t="s">
        <v>231</v>
      </c>
      <c r="C25" s="113"/>
    </row>
    <row r="26" spans="1:3" s="76" customFormat="1">
      <c r="A26" s="104">
        <v>21</v>
      </c>
      <c r="B26" s="118" t="s">
        <v>230</v>
      </c>
      <c r="C26" s="113"/>
    </row>
    <row r="27" spans="1:3" s="76" customFormat="1">
      <c r="A27" s="104">
        <v>22</v>
      </c>
      <c r="B27" s="118" t="s">
        <v>229</v>
      </c>
      <c r="C27" s="113"/>
    </row>
    <row r="28" spans="1:3" s="76" customFormat="1">
      <c r="A28" s="104">
        <v>23</v>
      </c>
      <c r="B28" s="119" t="s">
        <v>228</v>
      </c>
      <c r="C28" s="111">
        <f>C6-C12</f>
        <v>213601018</v>
      </c>
    </row>
    <row r="29" spans="1:3" s="76" customFormat="1">
      <c r="A29" s="120"/>
      <c r="B29" s="121"/>
      <c r="C29" s="113"/>
    </row>
    <row r="30" spans="1:3" s="76" customFormat="1">
      <c r="A30" s="120">
        <v>24</v>
      </c>
      <c r="B30" s="119" t="s">
        <v>227</v>
      </c>
      <c r="C30" s="111">
        <f>C31+C34</f>
        <v>0</v>
      </c>
    </row>
    <row r="31" spans="1:3" s="76" customFormat="1">
      <c r="A31" s="120">
        <v>25</v>
      </c>
      <c r="B31" s="109" t="s">
        <v>226</v>
      </c>
      <c r="C31" s="122">
        <f>C32+C33</f>
        <v>0</v>
      </c>
    </row>
    <row r="32" spans="1:3" s="76" customFormat="1">
      <c r="A32" s="120">
        <v>26</v>
      </c>
      <c r="B32" s="123" t="s">
        <v>308</v>
      </c>
      <c r="C32" s="113"/>
    </row>
    <row r="33" spans="1:3" s="76" customFormat="1">
      <c r="A33" s="120">
        <v>27</v>
      </c>
      <c r="B33" s="123" t="s">
        <v>225</v>
      </c>
      <c r="C33" s="113"/>
    </row>
    <row r="34" spans="1:3" s="76" customFormat="1">
      <c r="A34" s="120">
        <v>28</v>
      </c>
      <c r="B34" s="109" t="s">
        <v>224</v>
      </c>
      <c r="C34" s="113"/>
    </row>
    <row r="35" spans="1:3" s="76" customFormat="1">
      <c r="A35" s="120">
        <v>29</v>
      </c>
      <c r="B35" s="119" t="s">
        <v>223</v>
      </c>
      <c r="C35" s="111">
        <f>SUM(C36:C40)</f>
        <v>0</v>
      </c>
    </row>
    <row r="36" spans="1:3" s="76" customFormat="1">
      <c r="A36" s="120">
        <v>30</v>
      </c>
      <c r="B36" s="114" t="s">
        <v>222</v>
      </c>
      <c r="C36" s="113"/>
    </row>
    <row r="37" spans="1:3" s="76" customFormat="1">
      <c r="A37" s="120">
        <v>31</v>
      </c>
      <c r="B37" s="115" t="s">
        <v>221</v>
      </c>
      <c r="C37" s="113"/>
    </row>
    <row r="38" spans="1:3" s="76" customFormat="1" ht="25.5">
      <c r="A38" s="120">
        <v>32</v>
      </c>
      <c r="B38" s="114" t="s">
        <v>220</v>
      </c>
      <c r="C38" s="113"/>
    </row>
    <row r="39" spans="1:3" s="76" customFormat="1" ht="25.5">
      <c r="A39" s="120">
        <v>33</v>
      </c>
      <c r="B39" s="114" t="s">
        <v>209</v>
      </c>
      <c r="C39" s="113"/>
    </row>
    <row r="40" spans="1:3" s="76" customFormat="1">
      <c r="A40" s="120">
        <v>34</v>
      </c>
      <c r="B40" s="118" t="s">
        <v>219</v>
      </c>
      <c r="C40" s="113"/>
    </row>
    <row r="41" spans="1:3" s="76" customFormat="1">
      <c r="A41" s="120">
        <v>35</v>
      </c>
      <c r="B41" s="119" t="s">
        <v>218</v>
      </c>
      <c r="C41" s="111">
        <f>C30-C35</f>
        <v>0</v>
      </c>
    </row>
    <row r="42" spans="1:3" s="76" customFormat="1">
      <c r="A42" s="120"/>
      <c r="B42" s="121"/>
      <c r="C42" s="113"/>
    </row>
    <row r="43" spans="1:3" s="76" customFormat="1">
      <c r="A43" s="120">
        <v>36</v>
      </c>
      <c r="B43" s="124" t="s">
        <v>217</v>
      </c>
      <c r="C43" s="111">
        <f>SUM(C44:C46)</f>
        <v>236063204</v>
      </c>
    </row>
    <row r="44" spans="1:3" s="76" customFormat="1">
      <c r="A44" s="120">
        <v>37</v>
      </c>
      <c r="B44" s="109" t="s">
        <v>216</v>
      </c>
      <c r="C44" s="113">
        <v>227721435</v>
      </c>
    </row>
    <row r="45" spans="1:3" s="76" customFormat="1">
      <c r="A45" s="120">
        <v>38</v>
      </c>
      <c r="B45" s="109" t="s">
        <v>215</v>
      </c>
      <c r="C45" s="113">
        <v>0</v>
      </c>
    </row>
    <row r="46" spans="1:3" s="76" customFormat="1">
      <c r="A46" s="120">
        <v>39</v>
      </c>
      <c r="B46" s="109" t="s">
        <v>214</v>
      </c>
      <c r="C46" s="113">
        <v>8341769</v>
      </c>
    </row>
    <row r="47" spans="1:3" s="76" customFormat="1">
      <c r="A47" s="120">
        <v>40</v>
      </c>
      <c r="B47" s="124" t="s">
        <v>213</v>
      </c>
      <c r="C47" s="111">
        <f>SUM(C48:C51)</f>
        <v>0</v>
      </c>
    </row>
    <row r="48" spans="1:3" s="76" customFormat="1">
      <c r="A48" s="120">
        <v>41</v>
      </c>
      <c r="B48" s="114" t="s">
        <v>212</v>
      </c>
      <c r="C48" s="113"/>
    </row>
    <row r="49" spans="1:3" s="76" customFormat="1">
      <c r="A49" s="120">
        <v>42</v>
      </c>
      <c r="B49" s="115" t="s">
        <v>211</v>
      </c>
      <c r="C49" s="113"/>
    </row>
    <row r="50" spans="1:3" s="76" customFormat="1">
      <c r="A50" s="120">
        <v>43</v>
      </c>
      <c r="B50" s="114" t="s">
        <v>210</v>
      </c>
      <c r="C50" s="113"/>
    </row>
    <row r="51" spans="1:3" s="76" customFormat="1" ht="25.5">
      <c r="A51" s="120">
        <v>44</v>
      </c>
      <c r="B51" s="114" t="s">
        <v>209</v>
      </c>
      <c r="C51" s="113"/>
    </row>
    <row r="52" spans="1:3" s="76" customFormat="1" ht="13.5" thickBot="1">
      <c r="A52" s="125">
        <v>45</v>
      </c>
      <c r="B52" s="126" t="s">
        <v>208</v>
      </c>
      <c r="C52" s="127">
        <f>C43-C47</f>
        <v>236063204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workbookViewId="0">
      <pane xSplit="1" ySplit="5" topLeftCell="B24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'1. key ratios '!B1</f>
        <v>JSC CARTU BANK</v>
      </c>
      <c r="E1" s="4"/>
      <c r="F1" s="4"/>
    </row>
    <row r="2" spans="1:6" s="87" customFormat="1" ht="15.75" customHeight="1">
      <c r="A2" s="2" t="s">
        <v>31</v>
      </c>
      <c r="B2" s="394">
        <f>'1. key ratios '!B2</f>
        <v>43373</v>
      </c>
    </row>
    <row r="3" spans="1:6" s="87" customFormat="1" ht="15.75" customHeight="1">
      <c r="A3" s="128"/>
    </row>
    <row r="4" spans="1:6" s="87" customFormat="1" ht="15.75" customHeight="1" thickBot="1">
      <c r="A4" s="87" t="s">
        <v>86</v>
      </c>
      <c r="B4" s="253" t="s">
        <v>292</v>
      </c>
      <c r="D4" s="48" t="s">
        <v>73</v>
      </c>
    </row>
    <row r="5" spans="1:6" ht="25.5">
      <c r="A5" s="129" t="s">
        <v>6</v>
      </c>
      <c r="B5" s="285" t="s">
        <v>346</v>
      </c>
      <c r="C5" s="130" t="s">
        <v>93</v>
      </c>
      <c r="D5" s="131" t="s">
        <v>94</v>
      </c>
    </row>
    <row r="6" spans="1:6">
      <c r="A6" s="93">
        <v>1</v>
      </c>
      <c r="B6" s="132" t="s">
        <v>35</v>
      </c>
      <c r="C6" s="133">
        <v>24779101</v>
      </c>
      <c r="D6" s="134"/>
      <c r="E6" s="135"/>
    </row>
    <row r="7" spans="1:6">
      <c r="A7" s="93">
        <v>2</v>
      </c>
      <c r="B7" s="136" t="s">
        <v>36</v>
      </c>
      <c r="C7" s="137">
        <v>145010118</v>
      </c>
      <c r="D7" s="138"/>
      <c r="E7" s="135"/>
    </row>
    <row r="8" spans="1:6">
      <c r="A8" s="93">
        <v>3</v>
      </c>
      <c r="B8" s="136" t="s">
        <v>37</v>
      </c>
      <c r="C8" s="137">
        <v>206866925</v>
      </c>
      <c r="D8" s="138"/>
      <c r="E8" s="135"/>
    </row>
    <row r="9" spans="1:6">
      <c r="A9" s="93">
        <v>4</v>
      </c>
      <c r="B9" s="136" t="s">
        <v>38</v>
      </c>
      <c r="C9" s="137">
        <v>0</v>
      </c>
      <c r="D9" s="138"/>
      <c r="E9" s="135"/>
    </row>
    <row r="10" spans="1:6">
      <c r="A10" s="93">
        <v>5</v>
      </c>
      <c r="B10" s="136" t="s">
        <v>39</v>
      </c>
      <c r="C10" s="137">
        <v>21868631</v>
      </c>
      <c r="D10" s="138"/>
      <c r="E10" s="135"/>
    </row>
    <row r="11" spans="1:6">
      <c r="A11" s="93">
        <v>6.1</v>
      </c>
      <c r="B11" s="254" t="s">
        <v>40</v>
      </c>
      <c r="C11" s="139">
        <v>815151230</v>
      </c>
      <c r="D11" s="140"/>
      <c r="E11" s="141"/>
    </row>
    <row r="12" spans="1:6">
      <c r="A12" s="93">
        <v>6.2</v>
      </c>
      <c r="B12" s="255" t="s">
        <v>41</v>
      </c>
      <c r="C12" s="137">
        <v>-113290573</v>
      </c>
      <c r="D12" s="140"/>
      <c r="E12" s="141"/>
    </row>
    <row r="13" spans="1:6" ht="15.75">
      <c r="A13" s="93" t="s">
        <v>434</v>
      </c>
      <c r="B13" s="446" t="s">
        <v>435</v>
      </c>
      <c r="C13" s="447">
        <v>-7398447</v>
      </c>
      <c r="D13" s="448" t="s">
        <v>436</v>
      </c>
      <c r="E13" s="135"/>
    </row>
    <row r="14" spans="1:6">
      <c r="A14" s="93">
        <v>6</v>
      </c>
      <c r="B14" s="136" t="s">
        <v>42</v>
      </c>
      <c r="C14" s="142">
        <f>C11+C12</f>
        <v>701860657</v>
      </c>
      <c r="D14" s="140"/>
      <c r="E14" s="135"/>
    </row>
    <row r="15" spans="1:6">
      <c r="A15" s="93">
        <v>7</v>
      </c>
      <c r="B15" s="136" t="s">
        <v>43</v>
      </c>
      <c r="C15" s="137">
        <v>9755908</v>
      </c>
      <c r="D15" s="138"/>
      <c r="E15" s="135"/>
    </row>
    <row r="16" spans="1:6">
      <c r="A16" s="93">
        <v>8</v>
      </c>
      <c r="B16" s="283" t="s">
        <v>204</v>
      </c>
      <c r="C16" s="137">
        <v>26824055</v>
      </c>
      <c r="D16" s="138"/>
      <c r="E16" s="135"/>
    </row>
    <row r="17" spans="1:5" ht="15">
      <c r="A17" s="93">
        <v>9</v>
      </c>
      <c r="B17" s="136" t="s">
        <v>44</v>
      </c>
      <c r="C17" s="449">
        <f>SUM(C18:C21)</f>
        <v>2883540</v>
      </c>
      <c r="D17" s="138"/>
      <c r="E17" s="135"/>
    </row>
    <row r="18" spans="1:5" ht="15.75">
      <c r="A18" s="93">
        <v>9.1</v>
      </c>
      <c r="B18" s="143" t="s">
        <v>89</v>
      </c>
      <c r="C18" s="450">
        <v>7372300</v>
      </c>
      <c r="D18" s="451"/>
      <c r="E18" s="135"/>
    </row>
    <row r="19" spans="1:5" ht="15.75">
      <c r="A19" s="93">
        <v>9.1999999999999993</v>
      </c>
      <c r="B19" s="143" t="s">
        <v>437</v>
      </c>
      <c r="C19" s="450">
        <v>-4544620</v>
      </c>
      <c r="D19" s="451"/>
      <c r="E19" s="135"/>
    </row>
    <row r="20" spans="1:5" ht="15.75">
      <c r="A20" s="93">
        <v>9.3000000000000007</v>
      </c>
      <c r="B20" s="143" t="s">
        <v>274</v>
      </c>
      <c r="C20" s="450">
        <v>57000</v>
      </c>
      <c r="D20" s="451"/>
      <c r="E20" s="135"/>
    </row>
    <row r="21" spans="1:5" ht="15.75">
      <c r="A21" s="93">
        <v>9.4</v>
      </c>
      <c r="B21" s="256" t="s">
        <v>438</v>
      </c>
      <c r="C21" s="452">
        <v>-1140</v>
      </c>
      <c r="D21" s="448" t="s">
        <v>436</v>
      </c>
      <c r="E21" s="135"/>
    </row>
    <row r="22" spans="1:5">
      <c r="A22" s="93">
        <v>10</v>
      </c>
      <c r="B22" s="136" t="s">
        <v>45</v>
      </c>
      <c r="C22" s="137">
        <v>19055480</v>
      </c>
      <c r="D22" s="138"/>
      <c r="E22" s="135"/>
    </row>
    <row r="23" spans="1:5" ht="15">
      <c r="A23" s="453">
        <v>10.1</v>
      </c>
      <c r="B23" s="152" t="s">
        <v>90</v>
      </c>
      <c r="C23" s="145">
        <v>5449725</v>
      </c>
      <c r="D23" s="454" t="s">
        <v>92</v>
      </c>
      <c r="E23" s="149"/>
    </row>
    <row r="24" spans="1:5">
      <c r="A24" s="455">
        <v>11</v>
      </c>
      <c r="B24" s="456" t="s">
        <v>46</v>
      </c>
      <c r="C24" s="457">
        <v>20055673</v>
      </c>
      <c r="D24" s="458"/>
      <c r="E24" s="135"/>
    </row>
    <row r="25" spans="1:5" ht="15.75">
      <c r="A25" s="455"/>
      <c r="B25" s="459" t="s">
        <v>435</v>
      </c>
      <c r="C25" s="457">
        <v>0</v>
      </c>
      <c r="D25" s="448" t="s">
        <v>436</v>
      </c>
      <c r="E25" s="135"/>
    </row>
    <row r="26" spans="1:5">
      <c r="A26" s="455"/>
      <c r="B26" s="459" t="s">
        <v>439</v>
      </c>
      <c r="C26" s="457">
        <v>-48862</v>
      </c>
      <c r="D26" s="458"/>
      <c r="E26" s="135"/>
    </row>
    <row r="27" spans="1:5">
      <c r="A27" s="455"/>
      <c r="B27" s="456" t="s">
        <v>440</v>
      </c>
      <c r="C27" s="457">
        <v>20006811</v>
      </c>
      <c r="D27" s="458"/>
      <c r="E27" s="135"/>
    </row>
    <row r="28" spans="1:5">
      <c r="A28" s="93">
        <v>12</v>
      </c>
      <c r="B28" s="146" t="s">
        <v>47</v>
      </c>
      <c r="C28" s="147">
        <f>SUM(C6:C10,C14:C17,C22,C27)</f>
        <v>1178911226</v>
      </c>
      <c r="D28" s="148"/>
      <c r="E28" s="135"/>
    </row>
    <row r="29" spans="1:5">
      <c r="A29" s="93">
        <v>13</v>
      </c>
      <c r="B29" s="136" t="s">
        <v>49</v>
      </c>
      <c r="C29" s="150">
        <v>14539502</v>
      </c>
      <c r="D29" s="151"/>
      <c r="E29" s="135"/>
    </row>
    <row r="30" spans="1:5">
      <c r="A30" s="93">
        <v>14</v>
      </c>
      <c r="B30" s="136" t="s">
        <v>50</v>
      </c>
      <c r="C30" s="137">
        <v>315574010</v>
      </c>
      <c r="D30" s="138"/>
      <c r="E30" s="135"/>
    </row>
    <row r="31" spans="1:5">
      <c r="A31" s="93">
        <v>15</v>
      </c>
      <c r="B31" s="136" t="s">
        <v>51</v>
      </c>
      <c r="C31" s="137">
        <v>66954152</v>
      </c>
      <c r="D31" s="138"/>
      <c r="E31" s="135"/>
    </row>
    <row r="32" spans="1:5">
      <c r="A32" s="93">
        <v>16</v>
      </c>
      <c r="B32" s="136" t="s">
        <v>52</v>
      </c>
      <c r="C32" s="137">
        <v>313732882</v>
      </c>
      <c r="D32" s="138"/>
      <c r="E32" s="135"/>
    </row>
    <row r="33" spans="1:5">
      <c r="A33" s="93">
        <v>17</v>
      </c>
      <c r="B33" s="136" t="s">
        <v>53</v>
      </c>
      <c r="C33" s="137">
        <v>0</v>
      </c>
      <c r="D33" s="138"/>
      <c r="E33" s="135"/>
    </row>
    <row r="34" spans="1:5" ht="15">
      <c r="A34" s="93">
        <v>18</v>
      </c>
      <c r="B34" s="136" t="s">
        <v>54</v>
      </c>
      <c r="C34" s="137">
        <v>0</v>
      </c>
      <c r="D34" s="138"/>
      <c r="E34" s="149"/>
    </row>
    <row r="35" spans="1:5">
      <c r="A35" s="93">
        <v>19</v>
      </c>
      <c r="B35" s="136" t="s">
        <v>55</v>
      </c>
      <c r="C35" s="137">
        <v>10265346</v>
      </c>
      <c r="D35" s="138"/>
      <c r="E35" s="135"/>
    </row>
    <row r="36" spans="1:5">
      <c r="A36" s="93">
        <v>20</v>
      </c>
      <c r="B36" s="136" t="s">
        <v>56</v>
      </c>
      <c r="C36" s="137">
        <v>11073156</v>
      </c>
      <c r="D36" s="138"/>
      <c r="E36" s="135"/>
    </row>
    <row r="37" spans="1:5" ht="15.75">
      <c r="A37" s="93">
        <v>20.100000000000001</v>
      </c>
      <c r="B37" s="460" t="s">
        <v>441</v>
      </c>
      <c r="C37" s="447">
        <v>942182</v>
      </c>
      <c r="D37" s="448" t="s">
        <v>436</v>
      </c>
      <c r="E37" s="135"/>
    </row>
    <row r="38" spans="1:5" ht="15.75">
      <c r="A38" s="93">
        <v>21</v>
      </c>
      <c r="B38" s="144" t="s">
        <v>57</v>
      </c>
      <c r="C38" s="145">
        <v>227121435</v>
      </c>
      <c r="D38" s="451"/>
      <c r="E38" s="135"/>
    </row>
    <row r="39" spans="1:5" ht="15.75">
      <c r="A39" s="93">
        <v>21.1</v>
      </c>
      <c r="B39" s="152" t="s">
        <v>91</v>
      </c>
      <c r="C39" s="153">
        <v>227121435</v>
      </c>
      <c r="D39" s="448" t="s">
        <v>442</v>
      </c>
      <c r="E39" s="135"/>
    </row>
    <row r="40" spans="1:5">
      <c r="A40" s="93">
        <v>22</v>
      </c>
      <c r="B40" s="146" t="s">
        <v>58</v>
      </c>
      <c r="C40" s="147">
        <f>SUM(C29:C36,C38)</f>
        <v>959260483</v>
      </c>
      <c r="D40" s="148"/>
      <c r="E40" s="135"/>
    </row>
    <row r="41" spans="1:5" ht="15.75">
      <c r="A41" s="93">
        <v>23</v>
      </c>
      <c r="B41" s="144" t="s">
        <v>60</v>
      </c>
      <c r="C41" s="137">
        <v>114430000</v>
      </c>
      <c r="D41" s="448" t="s">
        <v>443</v>
      </c>
      <c r="E41" s="135"/>
    </row>
    <row r="42" spans="1:5" ht="15">
      <c r="A42" s="93">
        <v>24</v>
      </c>
      <c r="B42" s="144" t="s">
        <v>61</v>
      </c>
      <c r="C42" s="137">
        <v>0</v>
      </c>
      <c r="D42" s="138"/>
      <c r="E42" s="149"/>
    </row>
    <row r="43" spans="1:5">
      <c r="A43" s="93">
        <v>25</v>
      </c>
      <c r="B43" s="144" t="s">
        <v>62</v>
      </c>
      <c r="C43" s="137">
        <v>0</v>
      </c>
      <c r="D43" s="138"/>
    </row>
    <row r="44" spans="1:5">
      <c r="A44" s="93">
        <v>26</v>
      </c>
      <c r="B44" s="144" t="s">
        <v>63</v>
      </c>
      <c r="C44" s="137">
        <v>0</v>
      </c>
      <c r="D44" s="138"/>
    </row>
    <row r="45" spans="1:5">
      <c r="A45" s="93">
        <v>27</v>
      </c>
      <c r="B45" s="144" t="s">
        <v>64</v>
      </c>
      <c r="C45" s="137">
        <v>7438034</v>
      </c>
      <c r="D45" s="138"/>
    </row>
    <row r="46" spans="1:5" ht="15.75">
      <c r="A46" s="93">
        <v>27.1</v>
      </c>
      <c r="B46" s="461" t="s">
        <v>444</v>
      </c>
      <c r="C46" s="452">
        <v>6838034</v>
      </c>
      <c r="D46" s="448" t="s">
        <v>445</v>
      </c>
    </row>
    <row r="47" spans="1:5" ht="15.75">
      <c r="A47" s="93">
        <v>27.2</v>
      </c>
      <c r="B47" s="461" t="s">
        <v>446</v>
      </c>
      <c r="C47" s="452">
        <v>600000</v>
      </c>
      <c r="D47" s="448" t="s">
        <v>442</v>
      </c>
    </row>
    <row r="48" spans="1:5" ht="15.75">
      <c r="A48" s="93">
        <v>28</v>
      </c>
      <c r="B48" s="144" t="s">
        <v>65</v>
      </c>
      <c r="C48" s="137">
        <v>97782709</v>
      </c>
      <c r="D48" s="448" t="s">
        <v>447</v>
      </c>
    </row>
    <row r="49" spans="1:4">
      <c r="A49" s="93">
        <v>29</v>
      </c>
      <c r="B49" s="144" t="s">
        <v>66</v>
      </c>
      <c r="C49" s="137">
        <v>0</v>
      </c>
      <c r="D49" s="138"/>
    </row>
    <row r="50" spans="1:4" ht="15" thickBot="1">
      <c r="A50" s="154">
        <v>30</v>
      </c>
      <c r="B50" s="155" t="s">
        <v>272</v>
      </c>
      <c r="C50" s="156">
        <f>SUM(C41:C45,C48:C49)</f>
        <v>219650743</v>
      </c>
      <c r="D50" s="157"/>
    </row>
    <row r="51" spans="1:4">
      <c r="C51" s="21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C5" activePane="bottomRight" state="frozen"/>
      <selection activeCell="B1" sqref="B1"/>
      <selection pane="topRight" activeCell="B1" sqref="B1"/>
      <selection pane="bottomLeft" activeCell="B1" sqref="B1"/>
      <selection pane="bottomRight" activeCell="S22" sqref="S2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6" bestFit="1" customWidth="1"/>
    <col min="17" max="17" width="14.7109375" style="46" customWidth="1"/>
    <col min="18" max="18" width="13" style="46" bestFit="1" customWidth="1"/>
    <col min="19" max="19" width="23.140625" style="46" customWidth="1"/>
    <col min="20" max="16384" width="9.140625" style="46"/>
  </cols>
  <sheetData>
    <row r="1" spans="1:19">
      <c r="A1" s="2" t="s">
        <v>30</v>
      </c>
      <c r="B1" s="4" t="str">
        <f>'1. key ratios '!B1</f>
        <v>JSC CARTU BANK</v>
      </c>
    </row>
    <row r="2" spans="1:19">
      <c r="A2" s="2" t="s">
        <v>31</v>
      </c>
      <c r="B2" s="395">
        <f>'1. key ratios '!B2</f>
        <v>43373</v>
      </c>
    </row>
    <row r="4" spans="1:19" ht="26.25" thickBot="1">
      <c r="A4" s="4" t="s">
        <v>254</v>
      </c>
      <c r="B4" s="304" t="s">
        <v>381</v>
      </c>
    </row>
    <row r="5" spans="1:19" s="293" customFormat="1">
      <c r="A5" s="288"/>
      <c r="B5" s="289"/>
      <c r="C5" s="290" t="s">
        <v>0</v>
      </c>
      <c r="D5" s="290" t="s">
        <v>1</v>
      </c>
      <c r="E5" s="290" t="s">
        <v>2</v>
      </c>
      <c r="F5" s="290" t="s">
        <v>3</v>
      </c>
      <c r="G5" s="290" t="s">
        <v>4</v>
      </c>
      <c r="H5" s="290" t="s">
        <v>5</v>
      </c>
      <c r="I5" s="290" t="s">
        <v>8</v>
      </c>
      <c r="J5" s="290" t="s">
        <v>9</v>
      </c>
      <c r="K5" s="290" t="s">
        <v>10</v>
      </c>
      <c r="L5" s="290" t="s">
        <v>11</v>
      </c>
      <c r="M5" s="290" t="s">
        <v>12</v>
      </c>
      <c r="N5" s="290" t="s">
        <v>13</v>
      </c>
      <c r="O5" s="290" t="s">
        <v>364</v>
      </c>
      <c r="P5" s="290" t="s">
        <v>365</v>
      </c>
      <c r="Q5" s="290" t="s">
        <v>366</v>
      </c>
      <c r="R5" s="291" t="s">
        <v>367</v>
      </c>
      <c r="S5" s="292" t="s">
        <v>368</v>
      </c>
    </row>
    <row r="6" spans="1:19" s="293" customFormat="1" ht="99" customHeight="1">
      <c r="A6" s="294"/>
      <c r="B6" s="488" t="s">
        <v>369</v>
      </c>
      <c r="C6" s="484">
        <v>0</v>
      </c>
      <c r="D6" s="485"/>
      <c r="E6" s="484">
        <v>0.2</v>
      </c>
      <c r="F6" s="485"/>
      <c r="G6" s="484">
        <v>0.35</v>
      </c>
      <c r="H6" s="485"/>
      <c r="I6" s="484">
        <v>0.5</v>
      </c>
      <c r="J6" s="485"/>
      <c r="K6" s="484">
        <v>0.75</v>
      </c>
      <c r="L6" s="485"/>
      <c r="M6" s="484">
        <v>1</v>
      </c>
      <c r="N6" s="485"/>
      <c r="O6" s="484">
        <v>1.5</v>
      </c>
      <c r="P6" s="485"/>
      <c r="Q6" s="484">
        <v>2.5</v>
      </c>
      <c r="R6" s="485"/>
      <c r="S6" s="486" t="s">
        <v>253</v>
      </c>
    </row>
    <row r="7" spans="1:19" s="293" customFormat="1" ht="30.75" customHeight="1">
      <c r="A7" s="294"/>
      <c r="B7" s="489"/>
      <c r="C7" s="284" t="s">
        <v>256</v>
      </c>
      <c r="D7" s="284" t="s">
        <v>255</v>
      </c>
      <c r="E7" s="284" t="s">
        <v>256</v>
      </c>
      <c r="F7" s="284" t="s">
        <v>255</v>
      </c>
      <c r="G7" s="284" t="s">
        <v>256</v>
      </c>
      <c r="H7" s="284" t="s">
        <v>255</v>
      </c>
      <c r="I7" s="284" t="s">
        <v>256</v>
      </c>
      <c r="J7" s="284" t="s">
        <v>255</v>
      </c>
      <c r="K7" s="284" t="s">
        <v>256</v>
      </c>
      <c r="L7" s="284" t="s">
        <v>255</v>
      </c>
      <c r="M7" s="284" t="s">
        <v>256</v>
      </c>
      <c r="N7" s="284" t="s">
        <v>255</v>
      </c>
      <c r="O7" s="284" t="s">
        <v>256</v>
      </c>
      <c r="P7" s="284" t="s">
        <v>255</v>
      </c>
      <c r="Q7" s="284" t="s">
        <v>256</v>
      </c>
      <c r="R7" s="284" t="s">
        <v>255</v>
      </c>
      <c r="S7" s="487"/>
    </row>
    <row r="8" spans="1:19" s="160" customFormat="1">
      <c r="A8" s="158">
        <v>1</v>
      </c>
      <c r="B8" s="1" t="s">
        <v>96</v>
      </c>
      <c r="C8" s="159">
        <v>27033271</v>
      </c>
      <c r="D8" s="159"/>
      <c r="E8" s="159"/>
      <c r="F8" s="159"/>
      <c r="G8" s="159"/>
      <c r="H8" s="159"/>
      <c r="I8" s="159"/>
      <c r="J8" s="159"/>
      <c r="K8" s="159"/>
      <c r="L8" s="159"/>
      <c r="M8" s="159">
        <v>139845478</v>
      </c>
      <c r="N8" s="159"/>
      <c r="O8" s="159"/>
      <c r="P8" s="159"/>
      <c r="Q8" s="159"/>
      <c r="R8" s="159"/>
      <c r="S8" s="305">
        <v>139845478</v>
      </c>
    </row>
    <row r="9" spans="1:19" s="160" customFormat="1">
      <c r="A9" s="158">
        <v>2</v>
      </c>
      <c r="B9" s="1" t="s">
        <v>97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>
        <v>0</v>
      </c>
      <c r="N9" s="159"/>
      <c r="O9" s="159"/>
      <c r="P9" s="159"/>
      <c r="Q9" s="159"/>
      <c r="R9" s="159"/>
      <c r="S9" s="305">
        <v>0</v>
      </c>
    </row>
    <row r="10" spans="1:19" s="160" customFormat="1">
      <c r="A10" s="158">
        <v>3</v>
      </c>
      <c r="B10" s="1" t="s">
        <v>275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>
        <v>0</v>
      </c>
      <c r="N10" s="159"/>
      <c r="O10" s="159"/>
      <c r="P10" s="159"/>
      <c r="Q10" s="159"/>
      <c r="R10" s="159"/>
      <c r="S10" s="305">
        <v>0</v>
      </c>
    </row>
    <row r="11" spans="1:19" s="160" customFormat="1">
      <c r="A11" s="158">
        <v>4</v>
      </c>
      <c r="B11" s="1" t="s">
        <v>98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>
        <v>0</v>
      </c>
      <c r="N11" s="159"/>
      <c r="O11" s="159"/>
      <c r="P11" s="159"/>
      <c r="Q11" s="159"/>
      <c r="R11" s="159"/>
      <c r="S11" s="305">
        <v>0</v>
      </c>
    </row>
    <row r="12" spans="1:19" s="160" customFormat="1">
      <c r="A12" s="158">
        <v>5</v>
      </c>
      <c r="B12" s="1" t="s">
        <v>99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>
        <v>0</v>
      </c>
      <c r="N12" s="159"/>
      <c r="O12" s="159"/>
      <c r="P12" s="159"/>
      <c r="Q12" s="159"/>
      <c r="R12" s="159"/>
      <c r="S12" s="305">
        <v>0</v>
      </c>
    </row>
    <row r="13" spans="1:19" s="160" customFormat="1">
      <c r="A13" s="158">
        <v>6</v>
      </c>
      <c r="B13" s="1" t="s">
        <v>100</v>
      </c>
      <c r="C13" s="159">
        <v>0</v>
      </c>
      <c r="D13" s="159"/>
      <c r="E13" s="159">
        <v>66799681.639999993</v>
      </c>
      <c r="F13" s="159"/>
      <c r="G13" s="159"/>
      <c r="H13" s="159"/>
      <c r="I13" s="159">
        <v>134468937.65999997</v>
      </c>
      <c r="J13" s="159"/>
      <c r="K13" s="159"/>
      <c r="L13" s="159"/>
      <c r="M13" s="159">
        <v>5689265.7000000477</v>
      </c>
      <c r="N13" s="159"/>
      <c r="O13" s="159">
        <v>0</v>
      </c>
      <c r="P13" s="159"/>
      <c r="Q13" s="159"/>
      <c r="R13" s="159"/>
      <c r="S13" s="305">
        <v>86283670.858000025</v>
      </c>
    </row>
    <row r="14" spans="1:19" s="160" customFormat="1">
      <c r="A14" s="158">
        <v>7</v>
      </c>
      <c r="B14" s="1" t="s">
        <v>101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>
        <v>547720967.25171649</v>
      </c>
      <c r="N14" s="159">
        <v>81524628.308938161</v>
      </c>
      <c r="O14" s="159"/>
      <c r="P14" s="159"/>
      <c r="Q14" s="159">
        <v>42628976.667278998</v>
      </c>
      <c r="R14" s="159">
        <v>100000</v>
      </c>
      <c r="S14" s="305">
        <v>736068037.22885215</v>
      </c>
    </row>
    <row r="15" spans="1:19" s="160" customFormat="1">
      <c r="A15" s="158">
        <v>8</v>
      </c>
      <c r="B15" s="1" t="s">
        <v>102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>
        <v>0</v>
      </c>
      <c r="N15" s="159"/>
      <c r="O15" s="159"/>
      <c r="P15" s="159"/>
      <c r="Q15" s="159"/>
      <c r="R15" s="159"/>
      <c r="S15" s="305">
        <v>0</v>
      </c>
    </row>
    <row r="16" spans="1:19" s="160" customFormat="1">
      <c r="A16" s="158">
        <v>9</v>
      </c>
      <c r="B16" s="1" t="s">
        <v>103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>
        <v>0</v>
      </c>
      <c r="N16" s="159"/>
      <c r="O16" s="159"/>
      <c r="P16" s="159"/>
      <c r="Q16" s="159"/>
      <c r="R16" s="159"/>
      <c r="S16" s="305">
        <v>0</v>
      </c>
    </row>
    <row r="17" spans="1:19" s="160" customFormat="1">
      <c r="A17" s="158">
        <v>10</v>
      </c>
      <c r="B17" s="1" t="s">
        <v>104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>
        <v>76922385.553684637</v>
      </c>
      <c r="N17" s="159">
        <v>28605.365000011028</v>
      </c>
      <c r="O17" s="159">
        <v>5814877.1084372997</v>
      </c>
      <c r="P17" s="159"/>
      <c r="Q17" s="159">
        <v>0</v>
      </c>
      <c r="R17" s="159"/>
      <c r="S17" s="305">
        <v>85673306.581340596</v>
      </c>
    </row>
    <row r="18" spans="1:19" s="160" customFormat="1">
      <c r="A18" s="158">
        <v>11</v>
      </c>
      <c r="B18" s="1" t="s">
        <v>105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>
        <v>0</v>
      </c>
      <c r="N18" s="159"/>
      <c r="O18" s="159"/>
      <c r="P18" s="159"/>
      <c r="Q18" s="159"/>
      <c r="R18" s="159"/>
      <c r="S18" s="305">
        <v>0</v>
      </c>
    </row>
    <row r="19" spans="1:19" s="160" customFormat="1">
      <c r="A19" s="158">
        <v>12</v>
      </c>
      <c r="B19" s="1" t="s">
        <v>106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>
        <v>0</v>
      </c>
      <c r="N19" s="159"/>
      <c r="O19" s="159"/>
      <c r="P19" s="159"/>
      <c r="Q19" s="159"/>
      <c r="R19" s="159"/>
      <c r="S19" s="305">
        <v>0</v>
      </c>
    </row>
    <row r="20" spans="1:19" s="160" customFormat="1">
      <c r="A20" s="158">
        <v>13</v>
      </c>
      <c r="B20" s="1" t="s">
        <v>252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>
        <v>0</v>
      </c>
      <c r="N20" s="159"/>
      <c r="O20" s="159"/>
      <c r="P20" s="159"/>
      <c r="Q20" s="159"/>
      <c r="R20" s="159"/>
      <c r="S20" s="305">
        <v>0</v>
      </c>
    </row>
    <row r="21" spans="1:19" s="160" customFormat="1">
      <c r="A21" s="158">
        <v>14</v>
      </c>
      <c r="B21" s="1" t="s">
        <v>108</v>
      </c>
      <c r="C21" s="159">
        <v>24779101</v>
      </c>
      <c r="D21" s="159"/>
      <c r="E21" s="159">
        <v>0</v>
      </c>
      <c r="F21" s="159"/>
      <c r="G21" s="159"/>
      <c r="H21" s="159">
        <v>0</v>
      </c>
      <c r="I21" s="159">
        <v>0</v>
      </c>
      <c r="J21" s="159"/>
      <c r="K21" s="159"/>
      <c r="L21" s="159"/>
      <c r="M21" s="159">
        <v>78625727.320061058</v>
      </c>
      <c r="N21" s="159">
        <v>154594.40000000535</v>
      </c>
      <c r="O21" s="159">
        <v>0</v>
      </c>
      <c r="P21" s="159"/>
      <c r="Q21" s="159">
        <v>30532418.776000001</v>
      </c>
      <c r="R21" s="159"/>
      <c r="S21" s="305">
        <v>155111368.66006106</v>
      </c>
    </row>
    <row r="22" spans="1:19" ht="13.5" thickBot="1">
      <c r="A22" s="161"/>
      <c r="B22" s="162" t="s">
        <v>109</v>
      </c>
      <c r="C22" s="163">
        <f>SUM(C8:C21)</f>
        <v>51812372</v>
      </c>
      <c r="D22" s="163">
        <f t="shared" ref="D22:J22" si="0">SUM(D8:D21)</f>
        <v>0</v>
      </c>
      <c r="E22" s="163">
        <f t="shared" si="0"/>
        <v>66799681.639999993</v>
      </c>
      <c r="F22" s="163">
        <f t="shared" si="0"/>
        <v>0</v>
      </c>
      <c r="G22" s="163">
        <f t="shared" si="0"/>
        <v>0</v>
      </c>
      <c r="H22" s="163">
        <f t="shared" si="0"/>
        <v>0</v>
      </c>
      <c r="I22" s="163">
        <f t="shared" si="0"/>
        <v>134468937.65999997</v>
      </c>
      <c r="J22" s="163">
        <f t="shared" si="0"/>
        <v>0</v>
      </c>
      <c r="K22" s="163">
        <f t="shared" ref="K22:S22" si="1">SUM(K8:K21)</f>
        <v>0</v>
      </c>
      <c r="L22" s="163">
        <f t="shared" si="1"/>
        <v>0</v>
      </c>
      <c r="M22" s="163">
        <f t="shared" si="1"/>
        <v>848803823.82546222</v>
      </c>
      <c r="N22" s="163">
        <f t="shared" si="1"/>
        <v>81707828.073938176</v>
      </c>
      <c r="O22" s="163">
        <f t="shared" si="1"/>
        <v>5814877.1084372997</v>
      </c>
      <c r="P22" s="163">
        <f t="shared" si="1"/>
        <v>0</v>
      </c>
      <c r="Q22" s="163">
        <f t="shared" si="1"/>
        <v>73161395.443278998</v>
      </c>
      <c r="R22" s="163">
        <f t="shared" si="1"/>
        <v>100000</v>
      </c>
      <c r="S22" s="306">
        <f t="shared" si="1"/>
        <v>1202981861.3282537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O7" activePane="bottomRight" state="frozen"/>
      <selection activeCell="B1" sqref="B1"/>
      <selection pane="topRight" activeCell="B1" sqref="B1"/>
      <selection pane="bottomLeft" activeCell="B1" sqref="B1"/>
      <selection pane="bottomRight" activeCell="V21" sqref="V21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6"/>
  </cols>
  <sheetData>
    <row r="1" spans="1:22">
      <c r="A1" s="2" t="s">
        <v>30</v>
      </c>
      <c r="B1" s="4" t="str">
        <f>'1. key ratios '!B1</f>
        <v>JSC CARTU BANK</v>
      </c>
    </row>
    <row r="2" spans="1:22">
      <c r="A2" s="2" t="s">
        <v>31</v>
      </c>
      <c r="B2" s="395">
        <f>'1. key ratios '!B2</f>
        <v>43373</v>
      </c>
    </row>
    <row r="4" spans="1:22" ht="13.5" thickBot="1">
      <c r="A4" s="4" t="s">
        <v>372</v>
      </c>
      <c r="B4" s="164" t="s">
        <v>95</v>
      </c>
      <c r="V4" s="48" t="s">
        <v>73</v>
      </c>
    </row>
    <row r="5" spans="1:22" ht="12.75" customHeight="1">
      <c r="A5" s="165"/>
      <c r="B5" s="166"/>
      <c r="C5" s="490" t="s">
        <v>283</v>
      </c>
      <c r="D5" s="491"/>
      <c r="E5" s="491"/>
      <c r="F5" s="491"/>
      <c r="G5" s="491"/>
      <c r="H5" s="491"/>
      <c r="I5" s="491"/>
      <c r="J5" s="491"/>
      <c r="K5" s="491"/>
      <c r="L5" s="492"/>
      <c r="M5" s="493" t="s">
        <v>284</v>
      </c>
      <c r="N5" s="494"/>
      <c r="O5" s="494"/>
      <c r="P5" s="494"/>
      <c r="Q5" s="494"/>
      <c r="R5" s="494"/>
      <c r="S5" s="495"/>
      <c r="T5" s="498" t="s">
        <v>370</v>
      </c>
      <c r="U5" s="498" t="s">
        <v>371</v>
      </c>
      <c r="V5" s="496" t="s">
        <v>121</v>
      </c>
    </row>
    <row r="6" spans="1:22" s="99" customFormat="1" ht="102">
      <c r="A6" s="96"/>
      <c r="B6" s="167"/>
      <c r="C6" s="168" t="s">
        <v>110</v>
      </c>
      <c r="D6" s="259" t="s">
        <v>111</v>
      </c>
      <c r="E6" s="195" t="s">
        <v>286</v>
      </c>
      <c r="F6" s="195" t="s">
        <v>287</v>
      </c>
      <c r="G6" s="259" t="s">
        <v>290</v>
      </c>
      <c r="H6" s="259" t="s">
        <v>285</v>
      </c>
      <c r="I6" s="259" t="s">
        <v>112</v>
      </c>
      <c r="J6" s="259" t="s">
        <v>113</v>
      </c>
      <c r="K6" s="169" t="s">
        <v>114</v>
      </c>
      <c r="L6" s="170" t="s">
        <v>115</v>
      </c>
      <c r="M6" s="168" t="s">
        <v>288</v>
      </c>
      <c r="N6" s="169" t="s">
        <v>116</v>
      </c>
      <c r="O6" s="169" t="s">
        <v>117</v>
      </c>
      <c r="P6" s="169" t="s">
        <v>118</v>
      </c>
      <c r="Q6" s="169" t="s">
        <v>119</v>
      </c>
      <c r="R6" s="169" t="s">
        <v>120</v>
      </c>
      <c r="S6" s="286" t="s">
        <v>289</v>
      </c>
      <c r="T6" s="499"/>
      <c r="U6" s="499"/>
      <c r="V6" s="497"/>
    </row>
    <row r="7" spans="1:22" s="160" customFormat="1">
      <c r="A7" s="171">
        <v>1</v>
      </c>
      <c r="B7" s="1" t="s">
        <v>96</v>
      </c>
      <c r="C7" s="172"/>
      <c r="D7" s="159"/>
      <c r="E7" s="159"/>
      <c r="F7" s="159"/>
      <c r="G7" s="159"/>
      <c r="H7" s="159"/>
      <c r="I7" s="159"/>
      <c r="J7" s="159"/>
      <c r="K7" s="159"/>
      <c r="L7" s="173"/>
      <c r="M7" s="172"/>
      <c r="N7" s="159"/>
      <c r="O7" s="159"/>
      <c r="P7" s="159"/>
      <c r="Q7" s="159"/>
      <c r="R7" s="159"/>
      <c r="S7" s="173"/>
      <c r="T7" s="295"/>
      <c r="U7" s="295"/>
      <c r="V7" s="174">
        <f>SUM(C7:S7)</f>
        <v>0</v>
      </c>
    </row>
    <row r="8" spans="1:22" s="160" customFormat="1">
      <c r="A8" s="171">
        <v>2</v>
      </c>
      <c r="B8" s="1" t="s">
        <v>97</v>
      </c>
      <c r="C8" s="172"/>
      <c r="D8" s="159"/>
      <c r="E8" s="159"/>
      <c r="F8" s="159"/>
      <c r="G8" s="159"/>
      <c r="H8" s="159"/>
      <c r="I8" s="159"/>
      <c r="J8" s="159"/>
      <c r="K8" s="159"/>
      <c r="L8" s="173"/>
      <c r="M8" s="172"/>
      <c r="N8" s="159"/>
      <c r="O8" s="159"/>
      <c r="P8" s="159"/>
      <c r="Q8" s="159"/>
      <c r="R8" s="159"/>
      <c r="S8" s="173"/>
      <c r="T8" s="295"/>
      <c r="U8" s="295"/>
      <c r="V8" s="174">
        <f t="shared" ref="V8:V20" si="0">SUM(C8:S8)</f>
        <v>0</v>
      </c>
    </row>
    <row r="9" spans="1:22" s="160" customFormat="1">
      <c r="A9" s="171">
        <v>3</v>
      </c>
      <c r="B9" s="1" t="s">
        <v>276</v>
      </c>
      <c r="C9" s="172"/>
      <c r="D9" s="159"/>
      <c r="E9" s="159"/>
      <c r="F9" s="159"/>
      <c r="G9" s="159"/>
      <c r="H9" s="159"/>
      <c r="I9" s="159"/>
      <c r="J9" s="159"/>
      <c r="K9" s="159"/>
      <c r="L9" s="173"/>
      <c r="M9" s="172"/>
      <c r="N9" s="159"/>
      <c r="O9" s="159"/>
      <c r="P9" s="159"/>
      <c r="Q9" s="159"/>
      <c r="R9" s="159"/>
      <c r="S9" s="173"/>
      <c r="T9" s="295"/>
      <c r="U9" s="295"/>
      <c r="V9" s="174">
        <f t="shared" si="0"/>
        <v>0</v>
      </c>
    </row>
    <row r="10" spans="1:22" s="160" customFormat="1">
      <c r="A10" s="171">
        <v>4</v>
      </c>
      <c r="B10" s="1" t="s">
        <v>98</v>
      </c>
      <c r="C10" s="172"/>
      <c r="D10" s="159"/>
      <c r="E10" s="159"/>
      <c r="F10" s="159"/>
      <c r="G10" s="159"/>
      <c r="H10" s="159"/>
      <c r="I10" s="159"/>
      <c r="J10" s="159"/>
      <c r="K10" s="159"/>
      <c r="L10" s="173"/>
      <c r="M10" s="172"/>
      <c r="N10" s="159"/>
      <c r="O10" s="159"/>
      <c r="P10" s="159"/>
      <c r="Q10" s="159"/>
      <c r="R10" s="159"/>
      <c r="S10" s="173"/>
      <c r="T10" s="295"/>
      <c r="U10" s="295"/>
      <c r="V10" s="174">
        <f t="shared" si="0"/>
        <v>0</v>
      </c>
    </row>
    <row r="11" spans="1:22" s="160" customFormat="1">
      <c r="A11" s="171">
        <v>5</v>
      </c>
      <c r="B11" s="1" t="s">
        <v>99</v>
      </c>
      <c r="C11" s="172"/>
      <c r="D11" s="159"/>
      <c r="E11" s="159"/>
      <c r="F11" s="159"/>
      <c r="G11" s="159"/>
      <c r="H11" s="159"/>
      <c r="I11" s="159"/>
      <c r="J11" s="159"/>
      <c r="K11" s="159"/>
      <c r="L11" s="173"/>
      <c r="M11" s="172"/>
      <c r="N11" s="159"/>
      <c r="O11" s="159"/>
      <c r="P11" s="159"/>
      <c r="Q11" s="159"/>
      <c r="R11" s="159"/>
      <c r="S11" s="173"/>
      <c r="T11" s="295"/>
      <c r="U11" s="295"/>
      <c r="V11" s="174">
        <f t="shared" si="0"/>
        <v>0</v>
      </c>
    </row>
    <row r="12" spans="1:22" s="160" customFormat="1">
      <c r="A12" s="171">
        <v>6</v>
      </c>
      <c r="B12" s="1" t="s">
        <v>100</v>
      </c>
      <c r="C12" s="172"/>
      <c r="D12" s="159"/>
      <c r="E12" s="159"/>
      <c r="F12" s="159"/>
      <c r="G12" s="159"/>
      <c r="H12" s="159"/>
      <c r="I12" s="159"/>
      <c r="J12" s="159"/>
      <c r="K12" s="159"/>
      <c r="L12" s="173"/>
      <c r="M12" s="172"/>
      <c r="N12" s="159"/>
      <c r="O12" s="159"/>
      <c r="P12" s="159"/>
      <c r="Q12" s="159"/>
      <c r="R12" s="159"/>
      <c r="S12" s="173"/>
      <c r="T12" s="295"/>
      <c r="U12" s="295"/>
      <c r="V12" s="174">
        <f t="shared" si="0"/>
        <v>0</v>
      </c>
    </row>
    <row r="13" spans="1:22" s="160" customFormat="1">
      <c r="A13" s="171">
        <v>7</v>
      </c>
      <c r="B13" s="1" t="s">
        <v>101</v>
      </c>
      <c r="C13" s="172"/>
      <c r="D13" s="159">
        <v>12039557.636291543</v>
      </c>
      <c r="E13" s="159"/>
      <c r="F13" s="159"/>
      <c r="G13" s="159"/>
      <c r="H13" s="159"/>
      <c r="I13" s="159"/>
      <c r="J13" s="159"/>
      <c r="K13" s="159"/>
      <c r="L13" s="173"/>
      <c r="M13" s="172"/>
      <c r="N13" s="159"/>
      <c r="O13" s="159"/>
      <c r="P13" s="159"/>
      <c r="Q13" s="159"/>
      <c r="R13" s="159"/>
      <c r="S13" s="173"/>
      <c r="T13" s="295">
        <v>3639167.9046356082</v>
      </c>
      <c r="U13" s="295">
        <v>8400389.7316559348</v>
      </c>
      <c r="V13" s="174">
        <f t="shared" si="0"/>
        <v>12039557.636291543</v>
      </c>
    </row>
    <row r="14" spans="1:22" s="160" customFormat="1">
      <c r="A14" s="171">
        <v>8</v>
      </c>
      <c r="B14" s="1" t="s">
        <v>102</v>
      </c>
      <c r="C14" s="172"/>
      <c r="D14" s="159"/>
      <c r="E14" s="159"/>
      <c r="F14" s="159"/>
      <c r="G14" s="159"/>
      <c r="H14" s="159"/>
      <c r="I14" s="159"/>
      <c r="J14" s="159"/>
      <c r="K14" s="159"/>
      <c r="L14" s="173"/>
      <c r="M14" s="172"/>
      <c r="N14" s="159"/>
      <c r="O14" s="159"/>
      <c r="P14" s="159"/>
      <c r="Q14" s="159"/>
      <c r="R14" s="159"/>
      <c r="S14" s="173"/>
      <c r="T14" s="295"/>
      <c r="U14" s="295"/>
      <c r="V14" s="174">
        <f t="shared" si="0"/>
        <v>0</v>
      </c>
    </row>
    <row r="15" spans="1:22" s="160" customFormat="1">
      <c r="A15" s="171">
        <v>9</v>
      </c>
      <c r="B15" s="1" t="s">
        <v>103</v>
      </c>
      <c r="C15" s="172"/>
      <c r="D15" s="159"/>
      <c r="E15" s="159"/>
      <c r="F15" s="159"/>
      <c r="G15" s="159"/>
      <c r="H15" s="159"/>
      <c r="I15" s="159"/>
      <c r="J15" s="159"/>
      <c r="K15" s="159"/>
      <c r="L15" s="173"/>
      <c r="M15" s="172"/>
      <c r="N15" s="159"/>
      <c r="O15" s="159"/>
      <c r="P15" s="159"/>
      <c r="Q15" s="159"/>
      <c r="R15" s="159"/>
      <c r="S15" s="173"/>
      <c r="T15" s="295"/>
      <c r="U15" s="295"/>
      <c r="V15" s="174">
        <f t="shared" si="0"/>
        <v>0</v>
      </c>
    </row>
    <row r="16" spans="1:22" s="160" customFormat="1">
      <c r="A16" s="171">
        <v>10</v>
      </c>
      <c r="B16" s="1" t="s">
        <v>104</v>
      </c>
      <c r="C16" s="172"/>
      <c r="D16" s="159">
        <v>0</v>
      </c>
      <c r="E16" s="159"/>
      <c r="F16" s="159"/>
      <c r="G16" s="159"/>
      <c r="H16" s="159"/>
      <c r="I16" s="159"/>
      <c r="J16" s="159"/>
      <c r="K16" s="159"/>
      <c r="L16" s="173"/>
      <c r="M16" s="172"/>
      <c r="N16" s="159"/>
      <c r="O16" s="159"/>
      <c r="P16" s="159"/>
      <c r="Q16" s="159"/>
      <c r="R16" s="159"/>
      <c r="S16" s="173"/>
      <c r="T16" s="295">
        <v>0</v>
      </c>
      <c r="U16" s="295"/>
      <c r="V16" s="174">
        <f t="shared" si="0"/>
        <v>0</v>
      </c>
    </row>
    <row r="17" spans="1:22" s="160" customFormat="1">
      <c r="A17" s="171">
        <v>11</v>
      </c>
      <c r="B17" s="1" t="s">
        <v>105</v>
      </c>
      <c r="C17" s="172"/>
      <c r="D17" s="159"/>
      <c r="E17" s="159"/>
      <c r="F17" s="159"/>
      <c r="G17" s="159"/>
      <c r="H17" s="159"/>
      <c r="I17" s="159"/>
      <c r="J17" s="159"/>
      <c r="K17" s="159"/>
      <c r="L17" s="173"/>
      <c r="M17" s="172"/>
      <c r="N17" s="159"/>
      <c r="O17" s="159"/>
      <c r="P17" s="159"/>
      <c r="Q17" s="159"/>
      <c r="R17" s="159"/>
      <c r="S17" s="173"/>
      <c r="T17" s="295"/>
      <c r="U17" s="295"/>
      <c r="V17" s="174">
        <f t="shared" si="0"/>
        <v>0</v>
      </c>
    </row>
    <row r="18" spans="1:22" s="160" customFormat="1">
      <c r="A18" s="171">
        <v>12</v>
      </c>
      <c r="B18" s="1" t="s">
        <v>106</v>
      </c>
      <c r="C18" s="172"/>
      <c r="D18" s="159"/>
      <c r="E18" s="159"/>
      <c r="F18" s="159"/>
      <c r="G18" s="159"/>
      <c r="H18" s="159"/>
      <c r="I18" s="159"/>
      <c r="J18" s="159"/>
      <c r="K18" s="159"/>
      <c r="L18" s="173"/>
      <c r="M18" s="172"/>
      <c r="N18" s="159"/>
      <c r="O18" s="159"/>
      <c r="P18" s="159"/>
      <c r="Q18" s="159"/>
      <c r="R18" s="159"/>
      <c r="S18" s="173"/>
      <c r="T18" s="295"/>
      <c r="U18" s="295"/>
      <c r="V18" s="174">
        <f t="shared" si="0"/>
        <v>0</v>
      </c>
    </row>
    <row r="19" spans="1:22" s="160" customFormat="1">
      <c r="A19" s="171">
        <v>13</v>
      </c>
      <c r="B19" s="1" t="s">
        <v>107</v>
      </c>
      <c r="C19" s="172"/>
      <c r="D19" s="159"/>
      <c r="E19" s="159"/>
      <c r="F19" s="159"/>
      <c r="G19" s="159"/>
      <c r="H19" s="159"/>
      <c r="I19" s="159"/>
      <c r="J19" s="159"/>
      <c r="K19" s="159"/>
      <c r="L19" s="173"/>
      <c r="M19" s="172"/>
      <c r="N19" s="159"/>
      <c r="O19" s="159"/>
      <c r="P19" s="159"/>
      <c r="Q19" s="159"/>
      <c r="R19" s="159"/>
      <c r="S19" s="173"/>
      <c r="T19" s="295"/>
      <c r="U19" s="295"/>
      <c r="V19" s="174">
        <f t="shared" si="0"/>
        <v>0</v>
      </c>
    </row>
    <row r="20" spans="1:22" s="160" customFormat="1">
      <c r="A20" s="171">
        <v>14</v>
      </c>
      <c r="B20" s="1" t="s">
        <v>108</v>
      </c>
      <c r="C20" s="172"/>
      <c r="D20" s="159">
        <v>2144423.4587756055</v>
      </c>
      <c r="E20" s="159"/>
      <c r="F20" s="159"/>
      <c r="G20" s="159"/>
      <c r="H20" s="159"/>
      <c r="I20" s="159"/>
      <c r="J20" s="159"/>
      <c r="K20" s="159"/>
      <c r="L20" s="173"/>
      <c r="M20" s="172"/>
      <c r="N20" s="159"/>
      <c r="O20" s="159"/>
      <c r="P20" s="159"/>
      <c r="Q20" s="159"/>
      <c r="R20" s="159"/>
      <c r="S20" s="173"/>
      <c r="T20" s="295">
        <v>2144423.4587756055</v>
      </c>
      <c r="U20" s="295"/>
      <c r="V20" s="174">
        <f t="shared" si="0"/>
        <v>2144423.4587756055</v>
      </c>
    </row>
    <row r="21" spans="1:22" ht="13.5" thickBot="1">
      <c r="A21" s="161"/>
      <c r="B21" s="175" t="s">
        <v>109</v>
      </c>
      <c r="C21" s="176">
        <f>SUM(C7:C20)</f>
        <v>0</v>
      </c>
      <c r="D21" s="163">
        <f t="shared" ref="D21:V21" si="1">SUM(D7:D20)</f>
        <v>14183981.095067149</v>
      </c>
      <c r="E21" s="163">
        <f t="shared" si="1"/>
        <v>0</v>
      </c>
      <c r="F21" s="163">
        <f t="shared" si="1"/>
        <v>0</v>
      </c>
      <c r="G21" s="163">
        <f t="shared" si="1"/>
        <v>0</v>
      </c>
      <c r="H21" s="163">
        <f t="shared" si="1"/>
        <v>0</v>
      </c>
      <c r="I21" s="163">
        <f t="shared" si="1"/>
        <v>0</v>
      </c>
      <c r="J21" s="163">
        <f t="shared" si="1"/>
        <v>0</v>
      </c>
      <c r="K21" s="163">
        <f t="shared" si="1"/>
        <v>0</v>
      </c>
      <c r="L21" s="177">
        <f t="shared" si="1"/>
        <v>0</v>
      </c>
      <c r="M21" s="176">
        <f t="shared" si="1"/>
        <v>0</v>
      </c>
      <c r="N21" s="163">
        <f t="shared" si="1"/>
        <v>0</v>
      </c>
      <c r="O21" s="163">
        <f t="shared" si="1"/>
        <v>0</v>
      </c>
      <c r="P21" s="163">
        <f t="shared" si="1"/>
        <v>0</v>
      </c>
      <c r="Q21" s="163">
        <f t="shared" si="1"/>
        <v>0</v>
      </c>
      <c r="R21" s="163">
        <f t="shared" si="1"/>
        <v>0</v>
      </c>
      <c r="S21" s="177">
        <f>SUM(S7:S20)</f>
        <v>0</v>
      </c>
      <c r="T21" s="177">
        <f>SUM(T7:T20)</f>
        <v>5783591.3634112142</v>
      </c>
      <c r="U21" s="177">
        <f t="shared" ref="U21" si="2">SUM(U7:U20)</f>
        <v>8400389.7316559348</v>
      </c>
      <c r="V21" s="178">
        <f t="shared" si="1"/>
        <v>14183981.095067149</v>
      </c>
    </row>
    <row r="24" spans="1:22">
      <c r="A24" s="7"/>
      <c r="B24" s="7"/>
      <c r="C24" s="74"/>
      <c r="D24" s="74"/>
      <c r="E24" s="74"/>
    </row>
    <row r="25" spans="1:22">
      <c r="A25" s="179"/>
      <c r="B25" s="179"/>
      <c r="C25" s="7"/>
      <c r="D25" s="74"/>
      <c r="E25" s="74"/>
    </row>
    <row r="26" spans="1:22">
      <c r="A26" s="179"/>
      <c r="B26" s="75"/>
      <c r="C26" s="7"/>
      <c r="D26" s="74"/>
      <c r="E26" s="74"/>
    </row>
    <row r="27" spans="1:22">
      <c r="A27" s="179"/>
      <c r="B27" s="179"/>
      <c r="C27" s="7"/>
      <c r="D27" s="74"/>
      <c r="E27" s="74"/>
    </row>
    <row r="28" spans="1:22">
      <c r="A28" s="179"/>
      <c r="B28" s="75"/>
      <c r="C28" s="7"/>
      <c r="D28" s="74"/>
      <c r="E28" s="7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96" customWidth="1"/>
    <col min="4" max="4" width="14.85546875" style="296" bestFit="1" customWidth="1"/>
    <col min="5" max="5" width="17.7109375" style="296" customWidth="1"/>
    <col min="6" max="6" width="15.85546875" style="296" customWidth="1"/>
    <col min="7" max="7" width="17.42578125" style="296" customWidth="1"/>
    <col min="8" max="8" width="15.28515625" style="296" customWidth="1"/>
    <col min="9" max="16384" width="9.140625" style="46"/>
  </cols>
  <sheetData>
    <row r="1" spans="1:9">
      <c r="A1" s="2" t="s">
        <v>30</v>
      </c>
      <c r="B1" s="4" t="str">
        <f>'1. key ratios '!B1</f>
        <v>JSC CARTU BANK</v>
      </c>
    </row>
    <row r="2" spans="1:9">
      <c r="A2" s="2" t="s">
        <v>31</v>
      </c>
      <c r="B2" s="395">
        <f>'1. key ratios '!B2</f>
        <v>43373</v>
      </c>
    </row>
    <row r="4" spans="1:9" ht="13.5" thickBot="1">
      <c r="A4" s="2" t="s">
        <v>258</v>
      </c>
      <c r="B4" s="164" t="s">
        <v>382</v>
      </c>
    </row>
    <row r="5" spans="1:9">
      <c r="A5" s="165"/>
      <c r="B5" s="180"/>
      <c r="C5" s="438" t="s">
        <v>0</v>
      </c>
      <c r="D5" s="438" t="s">
        <v>1</v>
      </c>
      <c r="E5" s="438" t="s">
        <v>2</v>
      </c>
      <c r="F5" s="438" t="s">
        <v>3</v>
      </c>
      <c r="G5" s="439" t="s">
        <v>4</v>
      </c>
      <c r="H5" s="440" t="s">
        <v>5</v>
      </c>
      <c r="I5" s="181"/>
    </row>
    <row r="6" spans="1:9" s="181" customFormat="1" ht="12.75" customHeight="1">
      <c r="A6" s="182"/>
      <c r="B6" s="502" t="s">
        <v>257</v>
      </c>
      <c r="C6" s="504" t="s">
        <v>374</v>
      </c>
      <c r="D6" s="506" t="s">
        <v>373</v>
      </c>
      <c r="E6" s="507"/>
      <c r="F6" s="504" t="s">
        <v>378</v>
      </c>
      <c r="G6" s="504" t="s">
        <v>379</v>
      </c>
      <c r="H6" s="500" t="s">
        <v>377</v>
      </c>
    </row>
    <row r="7" spans="1:9" ht="38.25">
      <c r="A7" s="184"/>
      <c r="B7" s="503"/>
      <c r="C7" s="505"/>
      <c r="D7" s="297" t="s">
        <v>376</v>
      </c>
      <c r="E7" s="297" t="s">
        <v>375</v>
      </c>
      <c r="F7" s="505"/>
      <c r="G7" s="505"/>
      <c r="H7" s="501"/>
      <c r="I7" s="181"/>
    </row>
    <row r="8" spans="1:9">
      <c r="A8" s="182">
        <v>1</v>
      </c>
      <c r="B8" s="1" t="s">
        <v>96</v>
      </c>
      <c r="C8" s="298">
        <v>166878749</v>
      </c>
      <c r="D8" s="299"/>
      <c r="E8" s="298"/>
      <c r="F8" s="298">
        <v>139845478</v>
      </c>
      <c r="G8" s="300">
        <v>139845478</v>
      </c>
      <c r="H8" s="302">
        <f>IFERROR(G8/(C8+E8),0)</f>
        <v>0.83800650974438928</v>
      </c>
    </row>
    <row r="9" spans="1:9" ht="15" customHeight="1">
      <c r="A9" s="182">
        <v>2</v>
      </c>
      <c r="B9" s="1" t="s">
        <v>97</v>
      </c>
      <c r="C9" s="298">
        <v>0</v>
      </c>
      <c r="D9" s="299"/>
      <c r="E9" s="298"/>
      <c r="F9" s="298">
        <v>0</v>
      </c>
      <c r="G9" s="300">
        <v>0</v>
      </c>
      <c r="H9" s="302">
        <f t="shared" ref="H9:H22" si="0">IFERROR(G9/(C9+E9),0)</f>
        <v>0</v>
      </c>
    </row>
    <row r="10" spans="1:9">
      <c r="A10" s="182">
        <v>3</v>
      </c>
      <c r="B10" s="1" t="s">
        <v>276</v>
      </c>
      <c r="C10" s="298">
        <v>0</v>
      </c>
      <c r="D10" s="299"/>
      <c r="E10" s="298"/>
      <c r="F10" s="298">
        <v>0</v>
      </c>
      <c r="G10" s="300">
        <v>0</v>
      </c>
      <c r="H10" s="302">
        <f t="shared" si="0"/>
        <v>0</v>
      </c>
    </row>
    <row r="11" spans="1:9">
      <c r="A11" s="182">
        <v>4</v>
      </c>
      <c r="B11" s="1" t="s">
        <v>98</v>
      </c>
      <c r="C11" s="298">
        <v>0</v>
      </c>
      <c r="D11" s="299"/>
      <c r="E11" s="298"/>
      <c r="F11" s="298">
        <v>0</v>
      </c>
      <c r="G11" s="300">
        <v>0</v>
      </c>
      <c r="H11" s="302">
        <f t="shared" si="0"/>
        <v>0</v>
      </c>
    </row>
    <row r="12" spans="1:9">
      <c r="A12" s="182">
        <v>5</v>
      </c>
      <c r="B12" s="1" t="s">
        <v>99</v>
      </c>
      <c r="C12" s="298">
        <v>0</v>
      </c>
      <c r="D12" s="299"/>
      <c r="E12" s="298"/>
      <c r="F12" s="298">
        <v>0</v>
      </c>
      <c r="G12" s="300">
        <v>0</v>
      </c>
      <c r="H12" s="302">
        <f t="shared" si="0"/>
        <v>0</v>
      </c>
    </row>
    <row r="13" spans="1:9">
      <c r="A13" s="182">
        <v>6</v>
      </c>
      <c r="B13" s="1" t="s">
        <v>100</v>
      </c>
      <c r="C13" s="298">
        <v>206957885</v>
      </c>
      <c r="D13" s="299"/>
      <c r="E13" s="298"/>
      <c r="F13" s="298">
        <v>86283670.858000025</v>
      </c>
      <c r="G13" s="300">
        <v>86283670.858000025</v>
      </c>
      <c r="H13" s="302">
        <f t="shared" si="0"/>
        <v>0.41691415071235399</v>
      </c>
    </row>
    <row r="14" spans="1:9">
      <c r="A14" s="182">
        <v>7</v>
      </c>
      <c r="B14" s="1" t="s">
        <v>101</v>
      </c>
      <c r="C14" s="298">
        <v>590349943.9189955</v>
      </c>
      <c r="D14" s="299">
        <v>103535953.89893833</v>
      </c>
      <c r="E14" s="298">
        <v>81624628.308938161</v>
      </c>
      <c r="F14" s="298">
        <v>736068037.22885215</v>
      </c>
      <c r="G14" s="300">
        <v>724028479.59256065</v>
      </c>
      <c r="H14" s="302">
        <f t="shared" si="0"/>
        <v>1.0774641028335969</v>
      </c>
    </row>
    <row r="15" spans="1:9">
      <c r="A15" s="182">
        <v>8</v>
      </c>
      <c r="B15" s="1" t="s">
        <v>102</v>
      </c>
      <c r="C15" s="298">
        <v>0</v>
      </c>
      <c r="D15" s="299"/>
      <c r="E15" s="298">
        <v>0</v>
      </c>
      <c r="F15" s="298">
        <v>0</v>
      </c>
      <c r="G15" s="300">
        <v>0</v>
      </c>
      <c r="H15" s="302">
        <f t="shared" si="0"/>
        <v>0</v>
      </c>
    </row>
    <row r="16" spans="1:9">
      <c r="A16" s="182">
        <v>9</v>
      </c>
      <c r="B16" s="1" t="s">
        <v>103</v>
      </c>
      <c r="C16" s="298">
        <v>0</v>
      </c>
      <c r="D16" s="299"/>
      <c r="E16" s="298">
        <v>0</v>
      </c>
      <c r="F16" s="298">
        <v>0</v>
      </c>
      <c r="G16" s="300">
        <v>0</v>
      </c>
      <c r="H16" s="302">
        <f t="shared" si="0"/>
        <v>0</v>
      </c>
    </row>
    <row r="17" spans="1:8">
      <c r="A17" s="182">
        <v>10</v>
      </c>
      <c r="B17" s="1" t="s">
        <v>104</v>
      </c>
      <c r="C17" s="298">
        <v>82737262.662121937</v>
      </c>
      <c r="D17" s="299">
        <v>48655.330000022055</v>
      </c>
      <c r="E17" s="298">
        <v>28605.365000011028</v>
      </c>
      <c r="F17" s="298">
        <v>85673306.581340596</v>
      </c>
      <c r="G17" s="300">
        <v>85673306.581340596</v>
      </c>
      <c r="H17" s="302">
        <f t="shared" si="0"/>
        <v>1.0351284729263746</v>
      </c>
    </row>
    <row r="18" spans="1:8">
      <c r="A18" s="182">
        <v>11</v>
      </c>
      <c r="B18" s="1" t="s">
        <v>105</v>
      </c>
      <c r="C18" s="298">
        <v>0</v>
      </c>
      <c r="D18" s="299"/>
      <c r="E18" s="298">
        <v>0</v>
      </c>
      <c r="F18" s="298">
        <v>0</v>
      </c>
      <c r="G18" s="300">
        <v>0</v>
      </c>
      <c r="H18" s="302">
        <f t="shared" si="0"/>
        <v>0</v>
      </c>
    </row>
    <row r="19" spans="1:8">
      <c r="A19" s="182">
        <v>12</v>
      </c>
      <c r="B19" s="1" t="s">
        <v>106</v>
      </c>
      <c r="C19" s="298">
        <v>0</v>
      </c>
      <c r="D19" s="299"/>
      <c r="E19" s="298">
        <v>0</v>
      </c>
      <c r="F19" s="298">
        <v>0</v>
      </c>
      <c r="G19" s="300">
        <v>0</v>
      </c>
      <c r="H19" s="302">
        <f t="shared" si="0"/>
        <v>0</v>
      </c>
    </row>
    <row r="20" spans="1:8">
      <c r="A20" s="182">
        <v>13</v>
      </c>
      <c r="B20" s="1" t="s">
        <v>252</v>
      </c>
      <c r="C20" s="298">
        <v>0</v>
      </c>
      <c r="D20" s="299"/>
      <c r="E20" s="298">
        <v>0</v>
      </c>
      <c r="F20" s="298">
        <v>0</v>
      </c>
      <c r="G20" s="300">
        <v>0</v>
      </c>
      <c r="H20" s="302">
        <f t="shared" si="0"/>
        <v>0</v>
      </c>
    </row>
    <row r="21" spans="1:8">
      <c r="A21" s="182">
        <v>14</v>
      </c>
      <c r="B21" s="1" t="s">
        <v>108</v>
      </c>
      <c r="C21" s="298">
        <v>133937247.09606105</v>
      </c>
      <c r="D21" s="299">
        <v>309188.8000000107</v>
      </c>
      <c r="E21" s="298">
        <v>154594.40000000535</v>
      </c>
      <c r="F21" s="298">
        <v>155111368.66006106</v>
      </c>
      <c r="G21" s="300">
        <v>152966945.20128545</v>
      </c>
      <c r="H21" s="302">
        <f t="shared" si="0"/>
        <v>1.1407625064629965</v>
      </c>
    </row>
    <row r="22" spans="1:8" ht="13.5" thickBot="1">
      <c r="A22" s="185"/>
      <c r="B22" s="186" t="s">
        <v>109</v>
      </c>
      <c r="C22" s="301">
        <f t="shared" ref="C22:E22" si="1">SUM(C8:C21)</f>
        <v>1180861087.6771784</v>
      </c>
      <c r="D22" s="301">
        <f t="shared" si="1"/>
        <v>103893798.02893837</v>
      </c>
      <c r="E22" s="301">
        <f t="shared" si="1"/>
        <v>81807828.073938176</v>
      </c>
      <c r="F22" s="301">
        <f>SUM(F8:F21)</f>
        <v>1202981861.3282537</v>
      </c>
      <c r="G22" s="301">
        <f>SUM(G8:G21)</f>
        <v>1188797880.2331867</v>
      </c>
      <c r="H22" s="303">
        <f t="shared" si="0"/>
        <v>0.94149611620557982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9.140625" defaultRowHeight="12.75"/>
  <cols>
    <col min="1" max="1" width="10.5703125" style="296" bestFit="1" customWidth="1"/>
    <col min="2" max="2" width="104.140625" style="296" customWidth="1"/>
    <col min="3" max="4" width="12.7109375" style="296" customWidth="1"/>
    <col min="5" max="5" width="13.5703125" style="296" bestFit="1" customWidth="1"/>
    <col min="6" max="11" width="12.7109375" style="296" customWidth="1"/>
    <col min="12" max="16384" width="9.140625" style="296"/>
  </cols>
  <sheetData>
    <row r="1" spans="1:11">
      <c r="A1" s="296" t="s">
        <v>30</v>
      </c>
      <c r="B1" s="296" t="str">
        <f>'1. key ratios '!B1</f>
        <v>JSC CARTU BANK</v>
      </c>
    </row>
    <row r="2" spans="1:11">
      <c r="A2" s="296" t="s">
        <v>31</v>
      </c>
      <c r="B2" s="396">
        <f>'1. key ratios '!B2</f>
        <v>43373</v>
      </c>
      <c r="C2" s="318"/>
      <c r="D2" s="318"/>
    </row>
    <row r="3" spans="1:11">
      <c r="B3" s="318"/>
      <c r="C3" s="318"/>
      <c r="D3" s="318"/>
    </row>
    <row r="4" spans="1:11" ht="13.5" thickBot="1">
      <c r="A4" s="296" t="s">
        <v>254</v>
      </c>
      <c r="B4" s="345" t="s">
        <v>383</v>
      </c>
      <c r="C4" s="318"/>
      <c r="D4" s="318"/>
    </row>
    <row r="5" spans="1:11" ht="30" customHeight="1">
      <c r="A5" s="508"/>
      <c r="B5" s="509"/>
      <c r="C5" s="510" t="s">
        <v>414</v>
      </c>
      <c r="D5" s="510"/>
      <c r="E5" s="510"/>
      <c r="F5" s="510" t="s">
        <v>415</v>
      </c>
      <c r="G5" s="510"/>
      <c r="H5" s="510"/>
      <c r="I5" s="510" t="s">
        <v>416</v>
      </c>
      <c r="J5" s="510"/>
      <c r="K5" s="511"/>
    </row>
    <row r="6" spans="1:11">
      <c r="A6" s="319"/>
      <c r="B6" s="320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21" t="s">
        <v>386</v>
      </c>
      <c r="B7" s="322"/>
      <c r="C7" s="322"/>
      <c r="D7" s="322"/>
      <c r="E7" s="322"/>
      <c r="F7" s="322"/>
      <c r="G7" s="322"/>
      <c r="H7" s="322"/>
      <c r="I7" s="322"/>
      <c r="J7" s="322"/>
      <c r="K7" s="323"/>
    </row>
    <row r="8" spans="1:11">
      <c r="A8" s="324">
        <v>1</v>
      </c>
      <c r="B8" s="325" t="s">
        <v>384</v>
      </c>
      <c r="C8" s="421"/>
      <c r="D8" s="421"/>
      <c r="E8" s="421"/>
      <c r="F8" s="422">
        <v>100314438.69584282</v>
      </c>
      <c r="G8" s="422">
        <v>192893781.33159986</v>
      </c>
      <c r="H8" s="422">
        <v>293208220.02744257</v>
      </c>
      <c r="I8" s="422">
        <v>41531633.494919777</v>
      </c>
      <c r="J8" s="422">
        <v>147454671.42464289</v>
      </c>
      <c r="K8" s="423">
        <v>188986304.91956255</v>
      </c>
    </row>
    <row r="9" spans="1:11">
      <c r="A9" s="321" t="s">
        <v>387</v>
      </c>
      <c r="B9" s="322"/>
      <c r="C9" s="424"/>
      <c r="D9" s="424"/>
      <c r="E9" s="424"/>
      <c r="F9" s="424"/>
      <c r="G9" s="424"/>
      <c r="H9" s="424"/>
      <c r="I9" s="424"/>
      <c r="J9" s="424"/>
      <c r="K9" s="425"/>
    </row>
    <row r="10" spans="1:11">
      <c r="A10" s="327">
        <v>2</v>
      </c>
      <c r="B10" s="328" t="s">
        <v>395</v>
      </c>
      <c r="C10" s="426">
        <v>13906680.272603316</v>
      </c>
      <c r="D10" s="427">
        <v>160526809.66045693</v>
      </c>
      <c r="E10" s="427">
        <v>174433489.93306029</v>
      </c>
      <c r="F10" s="427">
        <v>786384.41756048088</v>
      </c>
      <c r="G10" s="427">
        <v>3909511.3819720154</v>
      </c>
      <c r="H10" s="427">
        <v>4695895.7995324973</v>
      </c>
      <c r="I10" s="427">
        <v>637692.74976093555</v>
      </c>
      <c r="J10" s="427">
        <v>2188877.7047358458</v>
      </c>
      <c r="K10" s="428">
        <v>2826570.4544967823</v>
      </c>
    </row>
    <row r="11" spans="1:11">
      <c r="A11" s="327">
        <v>3</v>
      </c>
      <c r="B11" s="328" t="s">
        <v>389</v>
      </c>
      <c r="C11" s="426">
        <v>101880374.08476922</v>
      </c>
      <c r="D11" s="427">
        <v>618849577.24370921</v>
      </c>
      <c r="E11" s="427">
        <v>720729951.32847846</v>
      </c>
      <c r="F11" s="427">
        <v>29541458.690324027</v>
      </c>
      <c r="G11" s="427">
        <v>60007655.372372292</v>
      </c>
      <c r="H11" s="427">
        <v>89549114.062696308</v>
      </c>
      <c r="I11" s="427">
        <v>19292407.674530771</v>
      </c>
      <c r="J11" s="427">
        <v>26644295.954407085</v>
      </c>
      <c r="K11" s="428">
        <v>45936703.628937863</v>
      </c>
    </row>
    <row r="12" spans="1:11">
      <c r="A12" s="327">
        <v>4</v>
      </c>
      <c r="B12" s="328" t="s">
        <v>390</v>
      </c>
      <c r="C12" s="426">
        <v>0</v>
      </c>
      <c r="D12" s="427">
        <v>0</v>
      </c>
      <c r="E12" s="427">
        <v>0</v>
      </c>
      <c r="F12" s="427">
        <v>0</v>
      </c>
      <c r="G12" s="427">
        <v>0</v>
      </c>
      <c r="H12" s="427">
        <v>0</v>
      </c>
      <c r="I12" s="427">
        <v>0</v>
      </c>
      <c r="J12" s="427">
        <v>0</v>
      </c>
      <c r="K12" s="428">
        <v>0</v>
      </c>
    </row>
    <row r="13" spans="1:11">
      <c r="A13" s="327">
        <v>5</v>
      </c>
      <c r="B13" s="328" t="s">
        <v>398</v>
      </c>
      <c r="C13" s="426">
        <v>40606536.578229584</v>
      </c>
      <c r="D13" s="427">
        <v>57329862.688137114</v>
      </c>
      <c r="E13" s="427">
        <v>97936399.266366705</v>
      </c>
      <c r="F13" s="427">
        <v>7449733.9232283346</v>
      </c>
      <c r="G13" s="427">
        <v>10461219.935128389</v>
      </c>
      <c r="H13" s="427">
        <v>17910953.858356722</v>
      </c>
      <c r="I13" s="427">
        <v>2714794.667700348</v>
      </c>
      <c r="J13" s="427">
        <v>3913051.4343197704</v>
      </c>
      <c r="K13" s="428">
        <v>6627846.1020201175</v>
      </c>
    </row>
    <row r="14" spans="1:11">
      <c r="A14" s="327">
        <v>6</v>
      </c>
      <c r="B14" s="328" t="s">
        <v>409</v>
      </c>
      <c r="C14" s="426"/>
      <c r="D14" s="427"/>
      <c r="E14" s="427"/>
      <c r="F14" s="427"/>
      <c r="G14" s="427"/>
      <c r="H14" s="427"/>
      <c r="I14" s="427"/>
      <c r="J14" s="427"/>
      <c r="K14" s="428"/>
    </row>
    <row r="15" spans="1:11">
      <c r="A15" s="327">
        <v>7</v>
      </c>
      <c r="B15" s="328" t="s">
        <v>410</v>
      </c>
      <c r="C15" s="426">
        <v>6488176.8307692306</v>
      </c>
      <c r="D15" s="427">
        <v>10827142.123076923</v>
      </c>
      <c r="E15" s="427">
        <v>17315318.953846153</v>
      </c>
      <c r="F15" s="427">
        <v>3254256.5986153861</v>
      </c>
      <c r="G15" s="427">
        <v>2952291.6312307692</v>
      </c>
      <c r="H15" s="427">
        <v>6206548.2298461534</v>
      </c>
      <c r="I15" s="427">
        <v>3254256.5986153861</v>
      </c>
      <c r="J15" s="427">
        <v>2952291.6312307692</v>
      </c>
      <c r="K15" s="428">
        <v>6206548.2298461534</v>
      </c>
    </row>
    <row r="16" spans="1:11">
      <c r="A16" s="327">
        <v>8</v>
      </c>
      <c r="B16" s="329" t="s">
        <v>391</v>
      </c>
      <c r="C16" s="426">
        <f>SUM(C10:C15)</f>
        <v>162881767.76637137</v>
      </c>
      <c r="D16" s="427">
        <f t="shared" ref="D16:K16" si="0">SUM(D10:D15)</f>
        <v>847533391.71538019</v>
      </c>
      <c r="E16" s="427">
        <f t="shared" si="0"/>
        <v>1010415159.4817516</v>
      </c>
      <c r="F16" s="427">
        <f t="shared" si="0"/>
        <v>41031833.629728228</v>
      </c>
      <c r="G16" s="427">
        <f t="shared" si="0"/>
        <v>77330678.320703462</v>
      </c>
      <c r="H16" s="427">
        <f t="shared" si="0"/>
        <v>118362511.95043167</v>
      </c>
      <c r="I16" s="427">
        <f t="shared" si="0"/>
        <v>25899151.69060744</v>
      </c>
      <c r="J16" s="427">
        <f t="shared" si="0"/>
        <v>35698516.72469347</v>
      </c>
      <c r="K16" s="428">
        <f t="shared" si="0"/>
        <v>61597668.415300906</v>
      </c>
    </row>
    <row r="17" spans="1:11">
      <c r="A17" s="321" t="s">
        <v>388</v>
      </c>
      <c r="B17" s="322"/>
      <c r="C17" s="424"/>
      <c r="D17" s="424"/>
      <c r="E17" s="424"/>
      <c r="F17" s="424"/>
      <c r="G17" s="424"/>
      <c r="H17" s="424"/>
      <c r="I17" s="424"/>
      <c r="J17" s="424"/>
      <c r="K17" s="425"/>
    </row>
    <row r="18" spans="1:11">
      <c r="A18" s="327">
        <v>9</v>
      </c>
      <c r="B18" s="328" t="s">
        <v>394</v>
      </c>
      <c r="C18" s="426">
        <v>0</v>
      </c>
      <c r="D18" s="427">
        <v>0</v>
      </c>
      <c r="E18" s="427">
        <v>0</v>
      </c>
      <c r="F18" s="427">
        <v>0</v>
      </c>
      <c r="G18" s="427">
        <v>0</v>
      </c>
      <c r="H18" s="427">
        <v>0</v>
      </c>
      <c r="I18" s="427">
        <v>0</v>
      </c>
      <c r="J18" s="427">
        <v>0</v>
      </c>
      <c r="K18" s="428">
        <v>0</v>
      </c>
    </row>
    <row r="19" spans="1:11">
      <c r="A19" s="327">
        <v>10</v>
      </c>
      <c r="B19" s="328" t="s">
        <v>411</v>
      </c>
      <c r="C19" s="426">
        <v>222003435.68815389</v>
      </c>
      <c r="D19" s="427">
        <v>336584300.94908845</v>
      </c>
      <c r="E19" s="427">
        <v>558587736.6372422</v>
      </c>
      <c r="F19" s="427">
        <v>10430336.847527742</v>
      </c>
      <c r="G19" s="427">
        <v>3476268.5732138315</v>
      </c>
      <c r="H19" s="427">
        <v>13906605.420741569</v>
      </c>
      <c r="I19" s="427">
        <v>69258879.234143123</v>
      </c>
      <c r="J19" s="427">
        <v>88203195.387093827</v>
      </c>
      <c r="K19" s="428">
        <v>157462074.62123698</v>
      </c>
    </row>
    <row r="20" spans="1:11">
      <c r="A20" s="327">
        <v>11</v>
      </c>
      <c r="B20" s="328" t="s">
        <v>393</v>
      </c>
      <c r="C20" s="426">
        <v>16674242.072615385</v>
      </c>
      <c r="D20" s="427">
        <v>2124564.5521538462</v>
      </c>
      <c r="E20" s="427">
        <v>18798806.624769229</v>
      </c>
      <c r="F20" s="427">
        <v>0</v>
      </c>
      <c r="G20" s="427">
        <v>0</v>
      </c>
      <c r="H20" s="427">
        <v>0</v>
      </c>
      <c r="I20" s="427">
        <v>0</v>
      </c>
      <c r="J20" s="427">
        <v>0</v>
      </c>
      <c r="K20" s="428">
        <v>0</v>
      </c>
    </row>
    <row r="21" spans="1:11" ht="13.5" thickBot="1">
      <c r="A21" s="330">
        <v>12</v>
      </c>
      <c r="B21" s="331" t="s">
        <v>392</v>
      </c>
      <c r="C21" s="429">
        <f>SUM(C18:C20)</f>
        <v>238677677.76076928</v>
      </c>
      <c r="D21" s="430">
        <f t="shared" ref="D21:K21" si="1">SUM(D18:D20)</f>
        <v>338708865.50124228</v>
      </c>
      <c r="E21" s="429">
        <f t="shared" si="1"/>
        <v>577386543.26201141</v>
      </c>
      <c r="F21" s="430">
        <f t="shared" si="1"/>
        <v>10430336.847527742</v>
      </c>
      <c r="G21" s="430">
        <f t="shared" si="1"/>
        <v>3476268.5732138315</v>
      </c>
      <c r="H21" s="430">
        <f t="shared" si="1"/>
        <v>13906605.420741569</v>
      </c>
      <c r="I21" s="430">
        <f t="shared" si="1"/>
        <v>69258879.234143123</v>
      </c>
      <c r="J21" s="430">
        <f t="shared" si="1"/>
        <v>88203195.387093827</v>
      </c>
      <c r="K21" s="431">
        <f t="shared" si="1"/>
        <v>157462074.62123698</v>
      </c>
    </row>
    <row r="22" spans="1:11" ht="38.25" customHeight="1" thickBot="1">
      <c r="A22" s="332"/>
      <c r="B22" s="333"/>
      <c r="C22" s="333"/>
      <c r="D22" s="333"/>
      <c r="E22" s="333"/>
      <c r="F22" s="512" t="s">
        <v>413</v>
      </c>
      <c r="G22" s="510"/>
      <c r="H22" s="510"/>
      <c r="I22" s="512" t="s">
        <v>399</v>
      </c>
      <c r="J22" s="510"/>
      <c r="K22" s="511"/>
    </row>
    <row r="23" spans="1:11">
      <c r="A23" s="334">
        <v>13</v>
      </c>
      <c r="B23" s="335" t="s">
        <v>384</v>
      </c>
      <c r="C23" s="336"/>
      <c r="D23" s="336"/>
      <c r="E23" s="336"/>
      <c r="F23" s="432">
        <f>F8</f>
        <v>100314438.69584282</v>
      </c>
      <c r="G23" s="432">
        <f t="shared" ref="G23:K23" si="2">G8</f>
        <v>192893781.33159986</v>
      </c>
      <c r="H23" s="432">
        <f t="shared" si="2"/>
        <v>293208220.02744257</v>
      </c>
      <c r="I23" s="432">
        <f t="shared" si="2"/>
        <v>41531633.494919777</v>
      </c>
      <c r="J23" s="432">
        <f t="shared" si="2"/>
        <v>147454671.42464289</v>
      </c>
      <c r="K23" s="433">
        <f t="shared" si="2"/>
        <v>188986304.91956255</v>
      </c>
    </row>
    <row r="24" spans="1:11" ht="13.5" thickBot="1">
      <c r="A24" s="337">
        <v>14</v>
      </c>
      <c r="B24" s="338" t="s">
        <v>396</v>
      </c>
      <c r="C24" s="339"/>
      <c r="D24" s="340"/>
      <c r="E24" s="341"/>
      <c r="F24" s="434">
        <f>MAX(F16-F21,F16*0.25)</f>
        <v>30601496.782200485</v>
      </c>
      <c r="G24" s="434">
        <f t="shared" ref="G24:K24" si="3">MAX(G16-G21,G16*0.25)</f>
        <v>73854409.747489631</v>
      </c>
      <c r="H24" s="434">
        <f t="shared" si="3"/>
        <v>104455906.5296901</v>
      </c>
      <c r="I24" s="434">
        <f t="shared" si="3"/>
        <v>6474787.9226518599</v>
      </c>
      <c r="J24" s="434">
        <f t="shared" si="3"/>
        <v>8924629.1811733674</v>
      </c>
      <c r="K24" s="435">
        <f t="shared" si="3"/>
        <v>15399417.103825226</v>
      </c>
    </row>
    <row r="25" spans="1:11" ht="13.5" thickBot="1">
      <c r="A25" s="342">
        <v>15</v>
      </c>
      <c r="B25" s="343" t="s">
        <v>397</v>
      </c>
      <c r="C25" s="344"/>
      <c r="D25" s="344"/>
      <c r="E25" s="344"/>
      <c r="F25" s="436">
        <f>F23/F24</f>
        <v>3.2780892846454233</v>
      </c>
      <c r="G25" s="436">
        <f t="shared" ref="G25:K25" si="4">G23/G24</f>
        <v>2.6118112918525691</v>
      </c>
      <c r="H25" s="436">
        <f t="shared" si="4"/>
        <v>2.807004694790546</v>
      </c>
      <c r="I25" s="436">
        <f t="shared" si="4"/>
        <v>6.4143619823627809</v>
      </c>
      <c r="J25" s="436">
        <f t="shared" si="4"/>
        <v>16.522218282828</v>
      </c>
      <c r="K25" s="437">
        <f t="shared" si="4"/>
        <v>12.272302493359843</v>
      </c>
    </row>
    <row r="27" spans="1:11" ht="25.5">
      <c r="B27" s="317" t="s">
        <v>412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6"/>
  </cols>
  <sheetData>
    <row r="1" spans="1:14">
      <c r="A1" s="4" t="s">
        <v>30</v>
      </c>
      <c r="B1" s="4" t="str">
        <f>'1. key ratios '!B1</f>
        <v>JSC CARTU BANK</v>
      </c>
    </row>
    <row r="2" spans="1:14" ht="14.25" customHeight="1">
      <c r="A2" s="4" t="s">
        <v>31</v>
      </c>
      <c r="B2" s="395">
        <f>'1. key ratios '!B2</f>
        <v>43373</v>
      </c>
    </row>
    <row r="3" spans="1:14" ht="14.25" customHeight="1"/>
    <row r="4" spans="1:14" ht="13.5" thickBot="1">
      <c r="A4" s="4" t="s">
        <v>270</v>
      </c>
      <c r="B4" s="258" t="s">
        <v>28</v>
      </c>
    </row>
    <row r="5" spans="1:14" s="192" customFormat="1">
      <c r="A5" s="188"/>
      <c r="B5" s="189"/>
      <c r="C5" s="190" t="s">
        <v>0</v>
      </c>
      <c r="D5" s="190" t="s">
        <v>1</v>
      </c>
      <c r="E5" s="190" t="s">
        <v>2</v>
      </c>
      <c r="F5" s="190" t="s">
        <v>3</v>
      </c>
      <c r="G5" s="190" t="s">
        <v>4</v>
      </c>
      <c r="H5" s="190" t="s">
        <v>5</v>
      </c>
      <c r="I5" s="190" t="s">
        <v>8</v>
      </c>
      <c r="J5" s="190" t="s">
        <v>9</v>
      </c>
      <c r="K5" s="190" t="s">
        <v>10</v>
      </c>
      <c r="L5" s="190" t="s">
        <v>11</v>
      </c>
      <c r="M5" s="190" t="s">
        <v>12</v>
      </c>
      <c r="N5" s="191" t="s">
        <v>13</v>
      </c>
    </row>
    <row r="6" spans="1:14" ht="25.5">
      <c r="A6" s="193"/>
      <c r="B6" s="194"/>
      <c r="C6" s="195" t="s">
        <v>269</v>
      </c>
      <c r="D6" s="196" t="s">
        <v>268</v>
      </c>
      <c r="E6" s="197" t="s">
        <v>267</v>
      </c>
      <c r="F6" s="198">
        <v>0</v>
      </c>
      <c r="G6" s="198">
        <v>0.2</v>
      </c>
      <c r="H6" s="198">
        <v>0.35</v>
      </c>
      <c r="I6" s="198">
        <v>0.5</v>
      </c>
      <c r="J6" s="198">
        <v>0.75</v>
      </c>
      <c r="K6" s="198">
        <v>1</v>
      </c>
      <c r="L6" s="198">
        <v>1.5</v>
      </c>
      <c r="M6" s="198">
        <v>2.5</v>
      </c>
      <c r="N6" s="257" t="s">
        <v>282</v>
      </c>
    </row>
    <row r="7" spans="1:14" ht="15">
      <c r="A7" s="199">
        <v>1</v>
      </c>
      <c r="B7" s="200" t="s">
        <v>266</v>
      </c>
      <c r="C7" s="201">
        <f>SUM(C8:C13)</f>
        <v>0</v>
      </c>
      <c r="D7" s="194"/>
      <c r="E7" s="202">
        <f t="shared" ref="E7:M7" si="0">SUM(E8:E13)</f>
        <v>0</v>
      </c>
      <c r="F7" s="203">
        <f>SUM(F8:F13)</f>
        <v>0</v>
      </c>
      <c r="G7" s="203">
        <f t="shared" si="0"/>
        <v>0</v>
      </c>
      <c r="H7" s="203">
        <f t="shared" si="0"/>
        <v>0</v>
      </c>
      <c r="I7" s="203">
        <f t="shared" si="0"/>
        <v>0</v>
      </c>
      <c r="J7" s="203">
        <f t="shared" si="0"/>
        <v>0</v>
      </c>
      <c r="K7" s="203">
        <f t="shared" si="0"/>
        <v>0</v>
      </c>
      <c r="L7" s="203">
        <f t="shared" si="0"/>
        <v>0</v>
      </c>
      <c r="M7" s="203">
        <f t="shared" si="0"/>
        <v>0</v>
      </c>
      <c r="N7" s="204">
        <f>SUM(N8:N13)</f>
        <v>0</v>
      </c>
    </row>
    <row r="8" spans="1:14" ht="14.25">
      <c r="A8" s="199">
        <v>1.1000000000000001</v>
      </c>
      <c r="B8" s="205" t="s">
        <v>264</v>
      </c>
      <c r="C8" s="203">
        <v>0</v>
      </c>
      <c r="D8" s="206">
        <v>0.02</v>
      </c>
      <c r="E8" s="202">
        <f>C8*D8</f>
        <v>0</v>
      </c>
      <c r="F8" s="203"/>
      <c r="G8" s="203"/>
      <c r="H8" s="203"/>
      <c r="I8" s="203"/>
      <c r="J8" s="203"/>
      <c r="K8" s="203"/>
      <c r="L8" s="203"/>
      <c r="M8" s="203"/>
      <c r="N8" s="204">
        <f>SUMPRODUCT($F$6:$M$6,F8:M8)</f>
        <v>0</v>
      </c>
    </row>
    <row r="9" spans="1:14" ht="14.25">
      <c r="A9" s="199">
        <v>1.2</v>
      </c>
      <c r="B9" s="205" t="s">
        <v>263</v>
      </c>
      <c r="C9" s="203">
        <v>0</v>
      </c>
      <c r="D9" s="206">
        <v>0.05</v>
      </c>
      <c r="E9" s="202">
        <f>C9*D9</f>
        <v>0</v>
      </c>
      <c r="F9" s="203"/>
      <c r="G9" s="203"/>
      <c r="H9" s="203"/>
      <c r="I9" s="203"/>
      <c r="J9" s="203"/>
      <c r="K9" s="203"/>
      <c r="L9" s="203"/>
      <c r="M9" s="203"/>
      <c r="N9" s="204">
        <f t="shared" ref="N9:N12" si="1">SUMPRODUCT($F$6:$M$6,F9:M9)</f>
        <v>0</v>
      </c>
    </row>
    <row r="10" spans="1:14" ht="14.25">
      <c r="A10" s="199">
        <v>1.3</v>
      </c>
      <c r="B10" s="205" t="s">
        <v>262</v>
      </c>
      <c r="C10" s="203">
        <v>0</v>
      </c>
      <c r="D10" s="206">
        <v>0.08</v>
      </c>
      <c r="E10" s="202">
        <f>C10*D10</f>
        <v>0</v>
      </c>
      <c r="F10" s="203"/>
      <c r="G10" s="203"/>
      <c r="H10" s="203"/>
      <c r="I10" s="203"/>
      <c r="J10" s="203"/>
      <c r="K10" s="203"/>
      <c r="L10" s="203"/>
      <c r="M10" s="203"/>
      <c r="N10" s="204">
        <f>SUMPRODUCT($F$6:$M$6,F10:M10)</f>
        <v>0</v>
      </c>
    </row>
    <row r="11" spans="1:14" ht="14.25">
      <c r="A11" s="199">
        <v>1.4</v>
      </c>
      <c r="B11" s="205" t="s">
        <v>261</v>
      </c>
      <c r="C11" s="203">
        <v>0</v>
      </c>
      <c r="D11" s="206">
        <v>0.11</v>
      </c>
      <c r="E11" s="202">
        <f>C11*D11</f>
        <v>0</v>
      </c>
      <c r="F11" s="203"/>
      <c r="G11" s="203"/>
      <c r="H11" s="203"/>
      <c r="I11" s="203"/>
      <c r="J11" s="203"/>
      <c r="K11" s="203"/>
      <c r="L11" s="203"/>
      <c r="M11" s="203"/>
      <c r="N11" s="204">
        <f t="shared" si="1"/>
        <v>0</v>
      </c>
    </row>
    <row r="12" spans="1:14" ht="14.25">
      <c r="A12" s="199">
        <v>1.5</v>
      </c>
      <c r="B12" s="205" t="s">
        <v>260</v>
      </c>
      <c r="C12" s="203">
        <v>0</v>
      </c>
      <c r="D12" s="206">
        <v>0.14000000000000001</v>
      </c>
      <c r="E12" s="202">
        <f>C12*D12</f>
        <v>0</v>
      </c>
      <c r="F12" s="203"/>
      <c r="G12" s="203"/>
      <c r="H12" s="203"/>
      <c r="I12" s="203"/>
      <c r="J12" s="203"/>
      <c r="K12" s="203"/>
      <c r="L12" s="203"/>
      <c r="M12" s="203"/>
      <c r="N12" s="204">
        <f t="shared" si="1"/>
        <v>0</v>
      </c>
    </row>
    <row r="13" spans="1:14" ht="14.25">
      <c r="A13" s="199">
        <v>1.6</v>
      </c>
      <c r="B13" s="207" t="s">
        <v>259</v>
      </c>
      <c r="C13" s="203">
        <v>0</v>
      </c>
      <c r="D13" s="208"/>
      <c r="E13" s="203"/>
      <c r="F13" s="203"/>
      <c r="G13" s="203"/>
      <c r="H13" s="203"/>
      <c r="I13" s="203"/>
      <c r="J13" s="203"/>
      <c r="K13" s="203"/>
      <c r="L13" s="203"/>
      <c r="M13" s="203"/>
      <c r="N13" s="204">
        <f>SUMPRODUCT($F$6:$M$6,F13:M13)</f>
        <v>0</v>
      </c>
    </row>
    <row r="14" spans="1:14" ht="15">
      <c r="A14" s="199">
        <v>2</v>
      </c>
      <c r="B14" s="209" t="s">
        <v>265</v>
      </c>
      <c r="C14" s="201">
        <f>SUM(C15:C20)</f>
        <v>0</v>
      </c>
      <c r="D14" s="194"/>
      <c r="E14" s="202">
        <f t="shared" ref="E14:M14" si="2">SUM(E15:E20)</f>
        <v>0</v>
      </c>
      <c r="F14" s="203">
        <f t="shared" si="2"/>
        <v>0</v>
      </c>
      <c r="G14" s="203">
        <f t="shared" si="2"/>
        <v>0</v>
      </c>
      <c r="H14" s="203">
        <f t="shared" si="2"/>
        <v>0</v>
      </c>
      <c r="I14" s="203">
        <f t="shared" si="2"/>
        <v>0</v>
      </c>
      <c r="J14" s="203">
        <f t="shared" si="2"/>
        <v>0</v>
      </c>
      <c r="K14" s="203">
        <f t="shared" si="2"/>
        <v>0</v>
      </c>
      <c r="L14" s="203">
        <f t="shared" si="2"/>
        <v>0</v>
      </c>
      <c r="M14" s="203">
        <f t="shared" si="2"/>
        <v>0</v>
      </c>
      <c r="N14" s="204">
        <f>SUM(N15:N20)</f>
        <v>0</v>
      </c>
    </row>
    <row r="15" spans="1:14" ht="14.25">
      <c r="A15" s="199">
        <v>2.1</v>
      </c>
      <c r="B15" s="207" t="s">
        <v>264</v>
      </c>
      <c r="C15" s="203"/>
      <c r="D15" s="206">
        <v>5.0000000000000001E-3</v>
      </c>
      <c r="E15" s="202">
        <f>C15*D15</f>
        <v>0</v>
      </c>
      <c r="F15" s="203"/>
      <c r="G15" s="203"/>
      <c r="H15" s="203"/>
      <c r="I15" s="203"/>
      <c r="J15" s="203"/>
      <c r="K15" s="203"/>
      <c r="L15" s="203"/>
      <c r="M15" s="203"/>
      <c r="N15" s="204">
        <f>SUMPRODUCT($F$6:$M$6,F15:M15)</f>
        <v>0</v>
      </c>
    </row>
    <row r="16" spans="1:14" ht="14.25">
      <c r="A16" s="199">
        <v>2.2000000000000002</v>
      </c>
      <c r="B16" s="207" t="s">
        <v>263</v>
      </c>
      <c r="C16" s="203"/>
      <c r="D16" s="206">
        <v>0.01</v>
      </c>
      <c r="E16" s="202">
        <f>C16*D16</f>
        <v>0</v>
      </c>
      <c r="F16" s="203"/>
      <c r="G16" s="203"/>
      <c r="H16" s="203"/>
      <c r="I16" s="203"/>
      <c r="J16" s="203"/>
      <c r="K16" s="203"/>
      <c r="L16" s="203"/>
      <c r="M16" s="203"/>
      <c r="N16" s="204">
        <f t="shared" ref="N16:N20" si="3">SUMPRODUCT($F$6:$M$6,F16:M16)</f>
        <v>0</v>
      </c>
    </row>
    <row r="17" spans="1:14" ht="14.25">
      <c r="A17" s="199">
        <v>2.2999999999999998</v>
      </c>
      <c r="B17" s="207" t="s">
        <v>262</v>
      </c>
      <c r="C17" s="203"/>
      <c r="D17" s="206">
        <v>0.02</v>
      </c>
      <c r="E17" s="202">
        <f>C17*D17</f>
        <v>0</v>
      </c>
      <c r="F17" s="203"/>
      <c r="G17" s="203"/>
      <c r="H17" s="203"/>
      <c r="I17" s="203"/>
      <c r="J17" s="203"/>
      <c r="K17" s="203"/>
      <c r="L17" s="203"/>
      <c r="M17" s="203"/>
      <c r="N17" s="204">
        <f t="shared" si="3"/>
        <v>0</v>
      </c>
    </row>
    <row r="18" spans="1:14" ht="14.25">
      <c r="A18" s="199">
        <v>2.4</v>
      </c>
      <c r="B18" s="207" t="s">
        <v>261</v>
      </c>
      <c r="C18" s="203"/>
      <c r="D18" s="206">
        <v>0.03</v>
      </c>
      <c r="E18" s="202">
        <f>C18*D18</f>
        <v>0</v>
      </c>
      <c r="F18" s="203"/>
      <c r="G18" s="203"/>
      <c r="H18" s="203"/>
      <c r="I18" s="203"/>
      <c r="J18" s="203"/>
      <c r="K18" s="203"/>
      <c r="L18" s="203"/>
      <c r="M18" s="203"/>
      <c r="N18" s="204">
        <f t="shared" si="3"/>
        <v>0</v>
      </c>
    </row>
    <row r="19" spans="1:14" ht="14.25">
      <c r="A19" s="199">
        <v>2.5</v>
      </c>
      <c r="B19" s="207" t="s">
        <v>260</v>
      </c>
      <c r="C19" s="203"/>
      <c r="D19" s="206">
        <v>0.04</v>
      </c>
      <c r="E19" s="202">
        <f>C19*D19</f>
        <v>0</v>
      </c>
      <c r="F19" s="203"/>
      <c r="G19" s="203"/>
      <c r="H19" s="203"/>
      <c r="I19" s="203"/>
      <c r="J19" s="203"/>
      <c r="K19" s="203"/>
      <c r="L19" s="203"/>
      <c r="M19" s="203"/>
      <c r="N19" s="204">
        <f t="shared" si="3"/>
        <v>0</v>
      </c>
    </row>
    <row r="20" spans="1:14" ht="14.25">
      <c r="A20" s="199">
        <v>2.6</v>
      </c>
      <c r="B20" s="207" t="s">
        <v>259</v>
      </c>
      <c r="C20" s="203"/>
      <c r="D20" s="208"/>
      <c r="E20" s="210"/>
      <c r="F20" s="203"/>
      <c r="G20" s="203"/>
      <c r="H20" s="203"/>
      <c r="I20" s="203"/>
      <c r="J20" s="203"/>
      <c r="K20" s="203"/>
      <c r="L20" s="203"/>
      <c r="M20" s="203"/>
      <c r="N20" s="204">
        <f t="shared" si="3"/>
        <v>0</v>
      </c>
    </row>
    <row r="21" spans="1:14" ht="15.75" thickBot="1">
      <c r="A21" s="211"/>
      <c r="B21" s="212" t="s">
        <v>109</v>
      </c>
      <c r="C21" s="187">
        <f>C14+C7</f>
        <v>0</v>
      </c>
      <c r="D21" s="213"/>
      <c r="E21" s="214">
        <f>E14+E7</f>
        <v>0</v>
      </c>
      <c r="F21" s="215">
        <f>F7+F14</f>
        <v>0</v>
      </c>
      <c r="G21" s="215">
        <f t="shared" ref="G21:L21" si="4">G7+G14</f>
        <v>0</v>
      </c>
      <c r="H21" s="215">
        <f t="shared" si="4"/>
        <v>0</v>
      </c>
      <c r="I21" s="215">
        <f t="shared" si="4"/>
        <v>0</v>
      </c>
      <c r="J21" s="215">
        <f t="shared" si="4"/>
        <v>0</v>
      </c>
      <c r="K21" s="215">
        <f t="shared" si="4"/>
        <v>0</v>
      </c>
      <c r="L21" s="215">
        <f t="shared" si="4"/>
        <v>0</v>
      </c>
      <c r="M21" s="215">
        <f>M7+M14</f>
        <v>0</v>
      </c>
      <c r="N21" s="216">
        <f>N14+N7</f>
        <v>0</v>
      </c>
    </row>
    <row r="22" spans="1:14">
      <c r="E22" s="217"/>
      <c r="F22" s="217"/>
      <c r="G22" s="217"/>
      <c r="H22" s="217"/>
      <c r="I22" s="217"/>
      <c r="J22" s="217"/>
      <c r="K22" s="217"/>
      <c r="L22" s="217"/>
      <c r="M22" s="217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">
        <v>420</v>
      </c>
    </row>
    <row r="2" spans="1:8">
      <c r="A2" s="2" t="s">
        <v>31</v>
      </c>
      <c r="B2" s="394">
        <v>43373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144</v>
      </c>
      <c r="B4" s="10" t="s">
        <v>143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378" t="s">
        <v>451</v>
      </c>
      <c r="D5" s="377" t="s">
        <v>448</v>
      </c>
      <c r="E5" s="377" t="s">
        <v>417</v>
      </c>
      <c r="F5" s="377" t="s">
        <v>418</v>
      </c>
      <c r="G5" s="376" t="s">
        <v>419</v>
      </c>
    </row>
    <row r="6" spans="1:8">
      <c r="B6" s="237" t="s">
        <v>142</v>
      </c>
      <c r="C6" s="326"/>
      <c r="D6" s="326"/>
      <c r="E6" s="326"/>
      <c r="F6" s="326"/>
      <c r="G6" s="352"/>
    </row>
    <row r="7" spans="1:8">
      <c r="A7" s="13"/>
      <c r="B7" s="238" t="s">
        <v>136</v>
      </c>
      <c r="C7" s="326"/>
      <c r="D7" s="326"/>
      <c r="E7" s="326"/>
      <c r="F7" s="326"/>
      <c r="G7" s="352"/>
    </row>
    <row r="8" spans="1:8" ht="15">
      <c r="A8" s="370">
        <v>1</v>
      </c>
      <c r="B8" s="14" t="s">
        <v>141</v>
      </c>
      <c r="C8" s="379">
        <v>213601018</v>
      </c>
      <c r="D8" s="380">
        <v>225887221</v>
      </c>
      <c r="E8" s="380">
        <v>221513688</v>
      </c>
      <c r="F8" s="380">
        <v>222346884</v>
      </c>
      <c r="G8" s="381">
        <v>200179221</v>
      </c>
    </row>
    <row r="9" spans="1:8" ht="15">
      <c r="A9" s="370">
        <v>2</v>
      </c>
      <c r="B9" s="14" t="s">
        <v>140</v>
      </c>
      <c r="C9" s="379">
        <v>213601018</v>
      </c>
      <c r="D9" s="380">
        <v>225887221</v>
      </c>
      <c r="E9" s="380">
        <v>221513688</v>
      </c>
      <c r="F9" s="380">
        <v>222346884</v>
      </c>
      <c r="G9" s="381">
        <v>200179221</v>
      </c>
    </row>
    <row r="10" spans="1:8" ht="15">
      <c r="A10" s="370">
        <v>3</v>
      </c>
      <c r="B10" s="14" t="s">
        <v>139</v>
      </c>
      <c r="C10" s="379">
        <v>449664223.14069903</v>
      </c>
      <c r="D10" s="380">
        <v>443649135</v>
      </c>
      <c r="E10" s="380">
        <v>437184479</v>
      </c>
      <c r="F10" s="380">
        <v>453666585</v>
      </c>
      <c r="G10" s="381">
        <v>421568241</v>
      </c>
    </row>
    <row r="11" spans="1:8" ht="15">
      <c r="A11" s="371"/>
      <c r="B11" s="237" t="s">
        <v>138</v>
      </c>
      <c r="C11" s="326"/>
      <c r="D11" s="326"/>
      <c r="E11" s="326"/>
      <c r="F11" s="326"/>
      <c r="G11" s="352"/>
    </row>
    <row r="12" spans="1:8" ht="15" customHeight="1">
      <c r="A12" s="370">
        <v>4</v>
      </c>
      <c r="B12" s="14" t="s">
        <v>271</v>
      </c>
      <c r="C12" s="382">
        <v>1435351301.9981868</v>
      </c>
      <c r="D12" s="380">
        <v>1328011675.2486753</v>
      </c>
      <c r="E12" s="380">
        <v>1275546929.1857946</v>
      </c>
      <c r="F12" s="380">
        <v>1384981108.0658476</v>
      </c>
      <c r="G12" s="381">
        <v>1751678641.5843949</v>
      </c>
    </row>
    <row r="13" spans="1:8" ht="15">
      <c r="A13" s="371"/>
      <c r="B13" s="237" t="s">
        <v>137</v>
      </c>
      <c r="C13" s="326"/>
      <c r="D13" s="326"/>
      <c r="E13" s="326"/>
      <c r="F13" s="326"/>
      <c r="G13" s="352"/>
    </row>
    <row r="14" spans="1:8" s="15" customFormat="1" ht="15">
      <c r="A14" s="370"/>
      <c r="B14" s="238" t="s">
        <v>136</v>
      </c>
      <c r="C14" s="326"/>
      <c r="D14" s="326"/>
      <c r="E14" s="326"/>
      <c r="F14" s="326"/>
      <c r="G14" s="352"/>
    </row>
    <row r="15" spans="1:8" ht="15">
      <c r="A15" s="372">
        <v>5</v>
      </c>
      <c r="B15" s="14" t="s">
        <v>400</v>
      </c>
      <c r="C15" s="383">
        <v>0.14881445239408703</v>
      </c>
      <c r="D15" s="384">
        <v>0.17009430354420774</v>
      </c>
      <c r="E15" s="384">
        <v>0.17366173123978773</v>
      </c>
      <c r="F15" s="384">
        <v>0.1605414562733723</v>
      </c>
      <c r="G15" s="385">
        <v>0.11427850762565542</v>
      </c>
    </row>
    <row r="16" spans="1:8" ht="15" customHeight="1">
      <c r="A16" s="372">
        <v>6</v>
      </c>
      <c r="B16" s="14" t="s">
        <v>401</v>
      </c>
      <c r="C16" s="383">
        <v>0.14881445239408703</v>
      </c>
      <c r="D16" s="384">
        <v>0.17009430354420774</v>
      </c>
      <c r="E16" s="384">
        <v>0.17366173123978773</v>
      </c>
      <c r="F16" s="384">
        <v>0.1605414562733723</v>
      </c>
      <c r="G16" s="385">
        <v>0.11427850762565542</v>
      </c>
    </row>
    <row r="17" spans="1:7" ht="15">
      <c r="A17" s="372">
        <v>7</v>
      </c>
      <c r="B17" s="14" t="s">
        <v>402</v>
      </c>
      <c r="C17" s="383">
        <v>0.31327816578053802</v>
      </c>
      <c r="D17" s="384">
        <v>0.33407020681269611</v>
      </c>
      <c r="E17" s="384">
        <v>0.34274276312127772</v>
      </c>
      <c r="F17" s="384">
        <v>0.32756156914916623</v>
      </c>
      <c r="G17" s="385">
        <v>0.24066528585328364</v>
      </c>
    </row>
    <row r="18" spans="1:7" ht="15">
      <c r="A18" s="371"/>
      <c r="B18" s="239" t="s">
        <v>135</v>
      </c>
      <c r="C18" s="386"/>
      <c r="D18" s="326"/>
      <c r="E18" s="326"/>
      <c r="F18" s="326"/>
      <c r="G18" s="352"/>
    </row>
    <row r="19" spans="1:7" ht="15" customHeight="1">
      <c r="A19" s="373">
        <v>8</v>
      </c>
      <c r="B19" s="14" t="s">
        <v>134</v>
      </c>
      <c r="C19" s="383">
        <v>6.7875055063455161E-2</v>
      </c>
      <c r="D19" s="384">
        <v>6.611481981600173E-2</v>
      </c>
      <c r="E19" s="384">
        <v>6.4290428998735091E-2</v>
      </c>
      <c r="F19" s="384">
        <v>7.3158591556390137E-2</v>
      </c>
      <c r="G19" s="385">
        <v>7.0231701743091346E-2</v>
      </c>
    </row>
    <row r="20" spans="1:7" ht="15">
      <c r="A20" s="373">
        <v>9</v>
      </c>
      <c r="B20" s="14" t="s">
        <v>133</v>
      </c>
      <c r="C20" s="383">
        <v>2.5758209009402611E-2</v>
      </c>
      <c r="D20" s="384">
        <v>2.5472257280309791E-2</v>
      </c>
      <c r="E20" s="384">
        <v>2.4809920266217596E-2</v>
      </c>
      <c r="F20" s="384">
        <v>2.5540477584322863E-2</v>
      </c>
      <c r="G20" s="385">
        <v>2.4709759218593984E-2</v>
      </c>
    </row>
    <row r="21" spans="1:7" ht="15">
      <c r="A21" s="373">
        <v>10</v>
      </c>
      <c r="B21" s="14" t="s">
        <v>132</v>
      </c>
      <c r="C21" s="383">
        <v>3.4090797916205354E-2</v>
      </c>
      <c r="D21" s="384">
        <v>2.7478556203355656E-2</v>
      </c>
      <c r="E21" s="384">
        <v>2.7734569733938414E-2</v>
      </c>
      <c r="F21" s="384">
        <v>6.5490311591041545E-2</v>
      </c>
      <c r="G21" s="385">
        <v>4.9005497358843672E-2</v>
      </c>
    </row>
    <row r="22" spans="1:7" ht="15">
      <c r="A22" s="373">
        <v>11</v>
      </c>
      <c r="B22" s="14" t="s">
        <v>131</v>
      </c>
      <c r="C22" s="383">
        <v>4.2116846054052554E-2</v>
      </c>
      <c r="D22" s="384">
        <v>4.0642562535691942E-2</v>
      </c>
      <c r="E22" s="384">
        <v>3.9480508732517489E-2</v>
      </c>
      <c r="F22" s="384">
        <v>4.7618113972067277E-2</v>
      </c>
      <c r="G22" s="385">
        <v>4.5521942524497365E-2</v>
      </c>
    </row>
    <row r="23" spans="1:7" ht="15">
      <c r="A23" s="373">
        <v>12</v>
      </c>
      <c r="B23" s="14" t="s">
        <v>277</v>
      </c>
      <c r="C23" s="383">
        <v>1.2306832207069357E-2</v>
      </c>
      <c r="D23" s="384">
        <v>5.4002580139866233E-3</v>
      </c>
      <c r="E23" s="384">
        <v>-3.5526042975723968E-3</v>
      </c>
      <c r="F23" s="384">
        <v>3.1961449752794607E-2</v>
      </c>
      <c r="G23" s="385">
        <v>1.3726409083795936E-2</v>
      </c>
    </row>
    <row r="24" spans="1:7" ht="15">
      <c r="A24" s="373">
        <v>13</v>
      </c>
      <c r="B24" s="14" t="s">
        <v>278</v>
      </c>
      <c r="C24" s="383">
        <v>6.2518158545612795E-2</v>
      </c>
      <c r="D24" s="384">
        <v>2.7118849221469978E-2</v>
      </c>
      <c r="E24" s="384">
        <v>-1.7778028940639259E-2</v>
      </c>
      <c r="F24" s="384">
        <v>0.18274620411736575</v>
      </c>
      <c r="G24" s="385">
        <v>7.9160513627177728E-2</v>
      </c>
    </row>
    <row r="25" spans="1:7" ht="15">
      <c r="A25" s="371"/>
      <c r="B25" s="239" t="s">
        <v>357</v>
      </c>
      <c r="C25" s="386"/>
      <c r="D25" s="326"/>
      <c r="E25" s="326"/>
      <c r="F25" s="326"/>
      <c r="G25" s="352"/>
    </row>
    <row r="26" spans="1:7" ht="15">
      <c r="A26" s="373">
        <v>14</v>
      </c>
      <c r="B26" s="14" t="s">
        <v>130</v>
      </c>
      <c r="C26" s="383">
        <v>0.35195794650276119</v>
      </c>
      <c r="D26" s="384">
        <v>0.35901517103269759</v>
      </c>
      <c r="E26" s="384">
        <v>0.36286175405840498</v>
      </c>
      <c r="F26" s="384">
        <v>0.34025328625435719</v>
      </c>
      <c r="G26" s="385">
        <v>0.33489215968660779</v>
      </c>
    </row>
    <row r="27" spans="1:7" ht="15" customHeight="1">
      <c r="A27" s="373">
        <v>15</v>
      </c>
      <c r="B27" s="14" t="s">
        <v>129</v>
      </c>
      <c r="C27" s="383">
        <v>0.13898104895210672</v>
      </c>
      <c r="D27" s="384">
        <v>0.13679783620183003</v>
      </c>
      <c r="E27" s="384">
        <v>0.13602443817391682</v>
      </c>
      <c r="F27" s="384">
        <v>0.13576706370856095</v>
      </c>
      <c r="G27" s="385">
        <v>0.14048522482233233</v>
      </c>
    </row>
    <row r="28" spans="1:7" ht="15">
      <c r="A28" s="373">
        <v>16</v>
      </c>
      <c r="B28" s="14" t="s">
        <v>128</v>
      </c>
      <c r="C28" s="383">
        <v>0.60736406053144276</v>
      </c>
      <c r="D28" s="384">
        <v>0.62810038186619921</v>
      </c>
      <c r="E28" s="384">
        <v>0.67262294025373848</v>
      </c>
      <c r="F28" s="384">
        <v>0.71678159581347045</v>
      </c>
      <c r="G28" s="385">
        <v>0.70952797318864369</v>
      </c>
    </row>
    <row r="29" spans="1:7" ht="15" customHeight="1">
      <c r="A29" s="373">
        <v>17</v>
      </c>
      <c r="B29" s="14" t="s">
        <v>127</v>
      </c>
      <c r="C29" s="383">
        <v>0.6237976955187633</v>
      </c>
      <c r="D29" s="384">
        <v>0.61327939040067136</v>
      </c>
      <c r="E29" s="384">
        <v>0.63655547923715017</v>
      </c>
      <c r="F29" s="384">
        <v>0.66725696484970509</v>
      </c>
      <c r="G29" s="385">
        <v>0.66112477934624891</v>
      </c>
    </row>
    <row r="30" spans="1:7" ht="15">
      <c r="A30" s="373">
        <v>18</v>
      </c>
      <c r="B30" s="14" t="s">
        <v>126</v>
      </c>
      <c r="C30" s="383">
        <v>-5.3431982249165788E-3</v>
      </c>
      <c r="D30" s="384">
        <v>-2.0147445656733431E-2</v>
      </c>
      <c r="E30" s="384">
        <v>-1.9377253118775473E-2</v>
      </c>
      <c r="F30" s="384">
        <v>-9.6214623537984045E-2</v>
      </c>
      <c r="G30" s="385">
        <v>-0.10616377990957215</v>
      </c>
    </row>
    <row r="31" spans="1:7" ht="15" customHeight="1">
      <c r="A31" s="371"/>
      <c r="B31" s="239" t="s">
        <v>358</v>
      </c>
      <c r="C31" s="386"/>
      <c r="D31" s="326"/>
      <c r="E31" s="326"/>
      <c r="F31" s="326"/>
      <c r="G31" s="352"/>
    </row>
    <row r="32" spans="1:7" ht="15" customHeight="1">
      <c r="A32" s="373">
        <v>19</v>
      </c>
      <c r="B32" s="14" t="s">
        <v>125</v>
      </c>
      <c r="C32" s="383">
        <v>0.28523671467693701</v>
      </c>
      <c r="D32" s="384">
        <v>0.22332010762719298</v>
      </c>
      <c r="E32" s="384">
        <v>0.22015644145575586</v>
      </c>
      <c r="F32" s="384">
        <v>0.28035423311277063</v>
      </c>
      <c r="G32" s="385">
        <v>0.32381348147098765</v>
      </c>
    </row>
    <row r="33" spans="1:7" ht="15" customHeight="1">
      <c r="A33" s="373">
        <v>20</v>
      </c>
      <c r="B33" s="14" t="s">
        <v>124</v>
      </c>
      <c r="C33" s="383">
        <v>0.84514146195679363</v>
      </c>
      <c r="D33" s="384">
        <v>0.88068725586693641</v>
      </c>
      <c r="E33" s="384">
        <v>0.88233805725238668</v>
      </c>
      <c r="F33" s="384">
        <v>0.85615191971623805</v>
      </c>
      <c r="G33" s="385">
        <v>0.87876100576636584</v>
      </c>
    </row>
    <row r="34" spans="1:7" ht="15" customHeight="1">
      <c r="A34" s="373">
        <v>21</v>
      </c>
      <c r="B34" s="14" t="s">
        <v>123</v>
      </c>
      <c r="C34" s="383">
        <v>0.32447579899455464</v>
      </c>
      <c r="D34" s="384">
        <v>0.26527037926271257</v>
      </c>
      <c r="E34" s="384">
        <v>0.2869520884448844</v>
      </c>
      <c r="F34" s="384">
        <v>0.36041979800983492</v>
      </c>
      <c r="G34" s="385">
        <v>0.31290671833689099</v>
      </c>
    </row>
    <row r="35" spans="1:7" ht="15" customHeight="1">
      <c r="A35" s="374"/>
      <c r="B35" s="239" t="s">
        <v>404</v>
      </c>
      <c r="C35" s="386"/>
      <c r="D35" s="326"/>
      <c r="E35" s="326"/>
      <c r="F35" s="326"/>
      <c r="G35" s="352"/>
    </row>
    <row r="36" spans="1:7" ht="15">
      <c r="A36" s="373">
        <v>22</v>
      </c>
      <c r="B36" s="14" t="s">
        <v>384</v>
      </c>
      <c r="C36" s="387">
        <v>293208220.02744257</v>
      </c>
      <c r="D36" s="387">
        <v>274583991.79835111</v>
      </c>
      <c r="E36" s="387">
        <v>289354525.5604893</v>
      </c>
      <c r="F36" s="387">
        <v>321657293.63456398</v>
      </c>
      <c r="G36" s="388"/>
    </row>
    <row r="37" spans="1:7" ht="15" customHeight="1">
      <c r="A37" s="373">
        <v>23</v>
      </c>
      <c r="B37" s="14" t="s">
        <v>396</v>
      </c>
      <c r="C37" s="387">
        <v>104455906.5296901</v>
      </c>
      <c r="D37" s="389">
        <v>105898565.50430945</v>
      </c>
      <c r="E37" s="389">
        <v>93050473.308957562</v>
      </c>
      <c r="F37" s="389">
        <v>119615147.8031279</v>
      </c>
      <c r="G37" s="390"/>
    </row>
    <row r="38" spans="1:7" ht="15.75" thickBot="1">
      <c r="A38" s="375">
        <v>24</v>
      </c>
      <c r="B38" s="240" t="s">
        <v>385</v>
      </c>
      <c r="C38" s="391">
        <v>2.807004694790546</v>
      </c>
      <c r="D38" s="392">
        <v>2.5928962350975109</v>
      </c>
      <c r="E38" s="392">
        <v>3.1096513028981487</v>
      </c>
      <c r="F38" s="392">
        <v>2.6891016693301508</v>
      </c>
      <c r="G38" s="393"/>
    </row>
    <row r="39" spans="1:7">
      <c r="A39" s="16"/>
    </row>
    <row r="40" spans="1:7" ht="38.25">
      <c r="B40" s="317" t="s">
        <v>405</v>
      </c>
    </row>
    <row r="41" spans="1:7" ht="51">
      <c r="B41" s="317" t="s">
        <v>403</v>
      </c>
    </row>
    <row r="43" spans="1:7">
      <c r="B43" s="3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15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3.570312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30</v>
      </c>
      <c r="B1" s="4" t="str">
        <f>'1. key ratios '!B1</f>
        <v>JSC CARTU BANK</v>
      </c>
    </row>
    <row r="2" spans="1:8">
      <c r="A2" s="2" t="s">
        <v>31</v>
      </c>
      <c r="B2" s="395">
        <f>'1. key ratios '!B2</f>
        <v>43373</v>
      </c>
    </row>
    <row r="3" spans="1:8">
      <c r="A3" s="2"/>
    </row>
    <row r="4" spans="1:8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464" t="s">
        <v>68</v>
      </c>
      <c r="D5" s="465"/>
      <c r="E5" s="466"/>
      <c r="F5" s="464" t="s">
        <v>72</v>
      </c>
      <c r="G5" s="465"/>
      <c r="H5" s="467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>
      <c r="A7" s="24">
        <v>1</v>
      </c>
      <c r="B7" s="28" t="s">
        <v>35</v>
      </c>
      <c r="C7" s="29">
        <v>11047579</v>
      </c>
      <c r="D7" s="29">
        <v>13731522</v>
      </c>
      <c r="E7" s="30">
        <f>C7+D7</f>
        <v>24779101</v>
      </c>
      <c r="F7" s="31">
        <v>8782400</v>
      </c>
      <c r="G7" s="32">
        <v>15668689</v>
      </c>
      <c r="H7" s="33">
        <f>F7+G7</f>
        <v>24451089</v>
      </c>
    </row>
    <row r="8" spans="1:8">
      <c r="A8" s="24">
        <v>2</v>
      </c>
      <c r="B8" s="28" t="s">
        <v>36</v>
      </c>
      <c r="C8" s="29">
        <v>5164640</v>
      </c>
      <c r="D8" s="29">
        <v>139845478</v>
      </c>
      <c r="E8" s="30">
        <f t="shared" ref="E8:E20" si="0">C8+D8</f>
        <v>145010118</v>
      </c>
      <c r="F8" s="31">
        <v>21873214</v>
      </c>
      <c r="G8" s="32">
        <v>216925853</v>
      </c>
      <c r="H8" s="33">
        <f t="shared" ref="H8:H31" si="1">F8+G8</f>
        <v>238799067</v>
      </c>
    </row>
    <row r="9" spans="1:8">
      <c r="A9" s="24">
        <v>3</v>
      </c>
      <c r="B9" s="28" t="s">
        <v>37</v>
      </c>
      <c r="C9" s="29">
        <v>55683954</v>
      </c>
      <c r="D9" s="29">
        <v>151182971</v>
      </c>
      <c r="E9" s="30">
        <f t="shared" si="0"/>
        <v>206866925</v>
      </c>
      <c r="F9" s="31">
        <v>83302485</v>
      </c>
      <c r="G9" s="32">
        <v>89701118</v>
      </c>
      <c r="H9" s="33">
        <f t="shared" si="1"/>
        <v>173003603</v>
      </c>
    </row>
    <row r="10" spans="1:8">
      <c r="A10" s="24">
        <v>4</v>
      </c>
      <c r="B10" s="28" t="s">
        <v>38</v>
      </c>
      <c r="C10" s="29">
        <v>0</v>
      </c>
      <c r="D10" s="29">
        <v>0</v>
      </c>
      <c r="E10" s="30">
        <f t="shared" si="0"/>
        <v>0</v>
      </c>
      <c r="F10" s="31">
        <v>0</v>
      </c>
      <c r="G10" s="32">
        <v>0</v>
      </c>
      <c r="H10" s="33">
        <f t="shared" si="1"/>
        <v>0</v>
      </c>
    </row>
    <row r="11" spans="1:8">
      <c r="A11" s="24">
        <v>5</v>
      </c>
      <c r="B11" s="28" t="s">
        <v>39</v>
      </c>
      <c r="C11" s="29">
        <v>21868631</v>
      </c>
      <c r="D11" s="29">
        <v>0</v>
      </c>
      <c r="E11" s="30">
        <f t="shared" si="0"/>
        <v>21868631</v>
      </c>
      <c r="F11" s="31">
        <v>21794091</v>
      </c>
      <c r="G11" s="32">
        <v>0</v>
      </c>
      <c r="H11" s="33">
        <f t="shared" si="1"/>
        <v>21794091</v>
      </c>
    </row>
    <row r="12" spans="1:8">
      <c r="A12" s="24">
        <v>6.1</v>
      </c>
      <c r="B12" s="34" t="s">
        <v>40</v>
      </c>
      <c r="C12" s="29">
        <v>320057669</v>
      </c>
      <c r="D12" s="29">
        <v>495093561</v>
      </c>
      <c r="E12" s="30">
        <f t="shared" si="0"/>
        <v>815151230</v>
      </c>
      <c r="F12" s="31">
        <v>235430045</v>
      </c>
      <c r="G12" s="32">
        <v>575078449</v>
      </c>
      <c r="H12" s="33">
        <f t="shared" si="1"/>
        <v>810508494</v>
      </c>
    </row>
    <row r="13" spans="1:8">
      <c r="A13" s="24">
        <v>6.2</v>
      </c>
      <c r="B13" s="34" t="s">
        <v>41</v>
      </c>
      <c r="C13" s="29">
        <v>-44885961</v>
      </c>
      <c r="D13" s="29">
        <v>-68404612</v>
      </c>
      <c r="E13" s="30">
        <f t="shared" si="0"/>
        <v>-113290573</v>
      </c>
      <c r="F13" s="31">
        <v>-28120888</v>
      </c>
      <c r="G13" s="32">
        <v>-85743580</v>
      </c>
      <c r="H13" s="33">
        <f t="shared" si="1"/>
        <v>-113864468</v>
      </c>
    </row>
    <row r="14" spans="1:8">
      <c r="A14" s="24">
        <v>6</v>
      </c>
      <c r="B14" s="28" t="s">
        <v>42</v>
      </c>
      <c r="C14" s="30">
        <f>C12+C13</f>
        <v>275171708</v>
      </c>
      <c r="D14" s="30">
        <f>D12+D13</f>
        <v>426688949</v>
      </c>
      <c r="E14" s="30">
        <f t="shared" si="0"/>
        <v>701860657</v>
      </c>
      <c r="F14" s="30">
        <f>F12+F13</f>
        <v>207309157</v>
      </c>
      <c r="G14" s="30">
        <f>G12+G13</f>
        <v>489334869</v>
      </c>
      <c r="H14" s="33">
        <f t="shared" si="1"/>
        <v>696644026</v>
      </c>
    </row>
    <row r="15" spans="1:8">
      <c r="A15" s="24">
        <v>7</v>
      </c>
      <c r="B15" s="28" t="s">
        <v>43</v>
      </c>
      <c r="C15" s="29">
        <v>7350641</v>
      </c>
      <c r="D15" s="29">
        <v>2405267</v>
      </c>
      <c r="E15" s="30">
        <f t="shared" si="0"/>
        <v>9755908</v>
      </c>
      <c r="F15" s="31">
        <v>5154692</v>
      </c>
      <c r="G15" s="32">
        <v>2882829</v>
      </c>
      <c r="H15" s="33">
        <f t="shared" si="1"/>
        <v>8037521</v>
      </c>
    </row>
    <row r="16" spans="1:8">
      <c r="A16" s="24">
        <v>8</v>
      </c>
      <c r="B16" s="28" t="s">
        <v>204</v>
      </c>
      <c r="C16" s="29">
        <v>26824055</v>
      </c>
      <c r="D16" s="29" t="s">
        <v>424</v>
      </c>
      <c r="E16" s="30">
        <f>C16</f>
        <v>26824055</v>
      </c>
      <c r="F16" s="31">
        <v>35803077</v>
      </c>
      <c r="G16" s="32" t="s">
        <v>424</v>
      </c>
      <c r="H16" s="33">
        <f>F16</f>
        <v>35803077</v>
      </c>
    </row>
    <row r="17" spans="1:8">
      <c r="A17" s="24">
        <v>9</v>
      </c>
      <c r="B17" s="28" t="s">
        <v>44</v>
      </c>
      <c r="C17" s="29">
        <v>2883540</v>
      </c>
      <c r="D17" s="29">
        <v>0</v>
      </c>
      <c r="E17" s="30">
        <f t="shared" si="0"/>
        <v>2883540</v>
      </c>
      <c r="F17" s="31">
        <v>2633540</v>
      </c>
      <c r="G17" s="32">
        <v>0</v>
      </c>
      <c r="H17" s="33">
        <f t="shared" si="1"/>
        <v>2633540</v>
      </c>
    </row>
    <row r="18" spans="1:8">
      <c r="A18" s="24">
        <v>10</v>
      </c>
      <c r="B18" s="28" t="s">
        <v>45</v>
      </c>
      <c r="C18" s="29">
        <v>19055480</v>
      </c>
      <c r="D18" s="29" t="s">
        <v>424</v>
      </c>
      <c r="E18" s="30">
        <f>C18</f>
        <v>19055480</v>
      </c>
      <c r="F18" s="31">
        <v>19196310</v>
      </c>
      <c r="G18" s="32" t="s">
        <v>424</v>
      </c>
      <c r="H18" s="33">
        <f>F18</f>
        <v>19196310</v>
      </c>
    </row>
    <row r="19" spans="1:8">
      <c r="A19" s="24">
        <v>11</v>
      </c>
      <c r="B19" s="28" t="s">
        <v>46</v>
      </c>
      <c r="C19" s="29">
        <v>18458892</v>
      </c>
      <c r="D19" s="29">
        <v>1547919</v>
      </c>
      <c r="E19" s="30">
        <f t="shared" si="0"/>
        <v>20006811</v>
      </c>
      <c r="F19" s="31">
        <v>12612391</v>
      </c>
      <c r="G19" s="32">
        <v>1879094</v>
      </c>
      <c r="H19" s="33">
        <f t="shared" si="1"/>
        <v>14491485</v>
      </c>
    </row>
    <row r="20" spans="1:8">
      <c r="A20" s="24">
        <v>12</v>
      </c>
      <c r="B20" s="36" t="s">
        <v>47</v>
      </c>
      <c r="C20" s="30">
        <f>SUM(C7:C11)+SUM(C14:C19)</f>
        <v>443509120</v>
      </c>
      <c r="D20" s="30">
        <f>SUM(D7:D11)+SUM(D14:D19)</f>
        <v>735402106</v>
      </c>
      <c r="E20" s="30">
        <f t="shared" si="0"/>
        <v>1178911226</v>
      </c>
      <c r="F20" s="30">
        <f>SUM(F7:F11)+SUM(F14:F19)</f>
        <v>418461357</v>
      </c>
      <c r="G20" s="30">
        <f>SUM(G7:G11)+SUM(G14:G19)</f>
        <v>816392452</v>
      </c>
      <c r="H20" s="33">
        <f t="shared" si="1"/>
        <v>1234853809</v>
      </c>
    </row>
    <row r="21" spans="1:8">
      <c r="A21" s="24"/>
      <c r="B21" s="25" t="s">
        <v>48</v>
      </c>
      <c r="C21" s="37" t="s">
        <v>425</v>
      </c>
      <c r="D21" s="37"/>
      <c r="E21" s="37"/>
      <c r="F21" s="38" t="s">
        <v>425</v>
      </c>
      <c r="G21" s="39"/>
      <c r="H21" s="40"/>
    </row>
    <row r="22" spans="1:8">
      <c r="A22" s="24">
        <v>13</v>
      </c>
      <c r="B22" s="28" t="s">
        <v>49</v>
      </c>
      <c r="C22" s="29">
        <v>52742</v>
      </c>
      <c r="D22" s="29">
        <v>14486760</v>
      </c>
      <c r="E22" s="30">
        <f>C22+D22</f>
        <v>14539502</v>
      </c>
      <c r="F22" s="31">
        <v>53572</v>
      </c>
      <c r="G22" s="32">
        <v>50352918</v>
      </c>
      <c r="H22" s="33">
        <f t="shared" si="1"/>
        <v>50406490</v>
      </c>
    </row>
    <row r="23" spans="1:8">
      <c r="A23" s="24">
        <v>14</v>
      </c>
      <c r="B23" s="28" t="s">
        <v>50</v>
      </c>
      <c r="C23" s="29">
        <v>57713022</v>
      </c>
      <c r="D23" s="29">
        <v>257860988</v>
      </c>
      <c r="E23" s="30">
        <f t="shared" ref="E23:E30" si="2">C23+D23</f>
        <v>315574010</v>
      </c>
      <c r="F23" s="31">
        <v>50695950</v>
      </c>
      <c r="G23" s="32">
        <v>228634704</v>
      </c>
      <c r="H23" s="33">
        <f t="shared" si="1"/>
        <v>279330654</v>
      </c>
    </row>
    <row r="24" spans="1:8">
      <c r="A24" s="24">
        <v>15</v>
      </c>
      <c r="B24" s="28" t="s">
        <v>51</v>
      </c>
      <c r="C24" s="29">
        <v>39310310</v>
      </c>
      <c r="D24" s="29">
        <v>27643842</v>
      </c>
      <c r="E24" s="30">
        <f t="shared" si="2"/>
        <v>66954152</v>
      </c>
      <c r="F24" s="31">
        <v>27199155</v>
      </c>
      <c r="G24" s="32">
        <v>79864244</v>
      </c>
      <c r="H24" s="33">
        <f t="shared" si="1"/>
        <v>107063399</v>
      </c>
    </row>
    <row r="25" spans="1:8">
      <c r="A25" s="24">
        <v>16</v>
      </c>
      <c r="B25" s="28" t="s">
        <v>52</v>
      </c>
      <c r="C25" s="29">
        <v>41861062</v>
      </c>
      <c r="D25" s="29">
        <v>271871820</v>
      </c>
      <c r="E25" s="30">
        <f t="shared" si="2"/>
        <v>313732882</v>
      </c>
      <c r="F25" s="31">
        <v>38498321</v>
      </c>
      <c r="G25" s="32">
        <v>239877617</v>
      </c>
      <c r="H25" s="33">
        <f t="shared" si="1"/>
        <v>278375938</v>
      </c>
    </row>
    <row r="26" spans="1:8">
      <c r="A26" s="24">
        <v>17</v>
      </c>
      <c r="B26" s="28" t="s">
        <v>53</v>
      </c>
      <c r="C26" s="37"/>
      <c r="D26" s="37"/>
      <c r="E26" s="30">
        <f t="shared" si="2"/>
        <v>0</v>
      </c>
      <c r="F26" s="38"/>
      <c r="G26" s="39"/>
      <c r="H26" s="33">
        <f t="shared" si="1"/>
        <v>0</v>
      </c>
    </row>
    <row r="27" spans="1:8">
      <c r="A27" s="24">
        <v>18</v>
      </c>
      <c r="B27" s="28" t="s">
        <v>54</v>
      </c>
      <c r="C27" s="29">
        <v>0</v>
      </c>
      <c r="D27" s="29">
        <v>0</v>
      </c>
      <c r="E27" s="30">
        <f t="shared" si="2"/>
        <v>0</v>
      </c>
      <c r="F27" s="31">
        <v>0</v>
      </c>
      <c r="G27" s="32">
        <v>89161200</v>
      </c>
      <c r="H27" s="33">
        <f t="shared" si="1"/>
        <v>89161200</v>
      </c>
    </row>
    <row r="28" spans="1:8">
      <c r="A28" s="24">
        <v>19</v>
      </c>
      <c r="B28" s="28" t="s">
        <v>55</v>
      </c>
      <c r="C28" s="29">
        <v>2389675</v>
      </c>
      <c r="D28" s="29">
        <v>7875671</v>
      </c>
      <c r="E28" s="30">
        <f t="shared" si="2"/>
        <v>10265346</v>
      </c>
      <c r="F28" s="31">
        <v>620946</v>
      </c>
      <c r="G28" s="32">
        <v>3430959</v>
      </c>
      <c r="H28" s="33">
        <f t="shared" si="1"/>
        <v>4051905</v>
      </c>
    </row>
    <row r="29" spans="1:8">
      <c r="A29" s="24">
        <v>20</v>
      </c>
      <c r="B29" s="28" t="s">
        <v>56</v>
      </c>
      <c r="C29" s="29">
        <v>7222865</v>
      </c>
      <c r="D29" s="29">
        <v>3850291</v>
      </c>
      <c r="E29" s="30">
        <f t="shared" si="2"/>
        <v>11073156</v>
      </c>
      <c r="F29" s="31">
        <v>7908431</v>
      </c>
      <c r="G29" s="32">
        <v>3389865</v>
      </c>
      <c r="H29" s="33">
        <f t="shared" si="1"/>
        <v>11298296</v>
      </c>
    </row>
    <row r="30" spans="1:8">
      <c r="A30" s="24">
        <v>21</v>
      </c>
      <c r="B30" s="28" t="s">
        <v>57</v>
      </c>
      <c r="C30" s="29">
        <v>0</v>
      </c>
      <c r="D30" s="29">
        <v>227121435</v>
      </c>
      <c r="E30" s="30">
        <f t="shared" si="2"/>
        <v>227121435</v>
      </c>
      <c r="F30" s="31">
        <v>0</v>
      </c>
      <c r="G30" s="32">
        <v>211138675</v>
      </c>
      <c r="H30" s="33">
        <f t="shared" si="1"/>
        <v>211138675</v>
      </c>
    </row>
    <row r="31" spans="1:8">
      <c r="A31" s="24">
        <v>22</v>
      </c>
      <c r="B31" s="36" t="s">
        <v>58</v>
      </c>
      <c r="C31" s="30">
        <f>SUM(C22:C30)</f>
        <v>148549676</v>
      </c>
      <c r="D31" s="30">
        <f>SUM(D22:D30)</f>
        <v>810710807</v>
      </c>
      <c r="E31" s="30">
        <f>C31+D31</f>
        <v>959260483</v>
      </c>
      <c r="F31" s="30">
        <f>SUM(F22:F30)</f>
        <v>124976375</v>
      </c>
      <c r="G31" s="30">
        <f>SUM(G22:G30)</f>
        <v>905850182</v>
      </c>
      <c r="H31" s="33">
        <f t="shared" si="1"/>
        <v>1030826557</v>
      </c>
    </row>
    <row r="32" spans="1:8">
      <c r="A32" s="24"/>
      <c r="B32" s="25" t="s">
        <v>59</v>
      </c>
      <c r="C32" s="37"/>
      <c r="D32" s="37"/>
      <c r="E32" s="29"/>
      <c r="F32" s="38"/>
      <c r="G32" s="39"/>
      <c r="H32" s="40"/>
    </row>
    <row r="33" spans="1:8">
      <c r="A33" s="24">
        <v>23</v>
      </c>
      <c r="B33" s="28" t="s">
        <v>60</v>
      </c>
      <c r="C33" s="29">
        <v>114430000</v>
      </c>
      <c r="D33" s="37" t="s">
        <v>424</v>
      </c>
      <c r="E33" s="30">
        <f>C33</f>
        <v>114430000</v>
      </c>
      <c r="F33" s="31">
        <v>114430000</v>
      </c>
      <c r="G33" s="39" t="s">
        <v>424</v>
      </c>
      <c r="H33" s="33">
        <f>F33</f>
        <v>114430000</v>
      </c>
    </row>
    <row r="34" spans="1:8">
      <c r="A34" s="24">
        <v>24</v>
      </c>
      <c r="B34" s="28" t="s">
        <v>61</v>
      </c>
      <c r="C34" s="29">
        <v>0</v>
      </c>
      <c r="D34" s="37" t="s">
        <v>424</v>
      </c>
      <c r="E34" s="30">
        <f t="shared" ref="E34:E40" si="3">C34</f>
        <v>0</v>
      </c>
      <c r="F34" s="31">
        <v>0</v>
      </c>
      <c r="G34" s="39" t="s">
        <v>424</v>
      </c>
      <c r="H34" s="33">
        <f t="shared" ref="H34:H40" si="4">F34</f>
        <v>0</v>
      </c>
    </row>
    <row r="35" spans="1:8">
      <c r="A35" s="24">
        <v>25</v>
      </c>
      <c r="B35" s="35" t="s">
        <v>62</v>
      </c>
      <c r="C35" s="29">
        <v>0</v>
      </c>
      <c r="D35" s="37" t="s">
        <v>424</v>
      </c>
      <c r="E35" s="30">
        <f t="shared" si="3"/>
        <v>0</v>
      </c>
      <c r="F35" s="31">
        <v>0</v>
      </c>
      <c r="G35" s="39" t="s">
        <v>424</v>
      </c>
      <c r="H35" s="33">
        <f t="shared" si="4"/>
        <v>0</v>
      </c>
    </row>
    <row r="36" spans="1:8">
      <c r="A36" s="24">
        <v>26</v>
      </c>
      <c r="B36" s="28" t="s">
        <v>63</v>
      </c>
      <c r="C36" s="29">
        <v>0</v>
      </c>
      <c r="D36" s="37" t="s">
        <v>424</v>
      </c>
      <c r="E36" s="30">
        <f t="shared" si="3"/>
        <v>0</v>
      </c>
      <c r="F36" s="31">
        <v>0</v>
      </c>
      <c r="G36" s="39" t="s">
        <v>424</v>
      </c>
      <c r="H36" s="33">
        <f t="shared" si="4"/>
        <v>0</v>
      </c>
    </row>
    <row r="37" spans="1:8">
      <c r="A37" s="24">
        <v>27</v>
      </c>
      <c r="B37" s="28" t="s">
        <v>64</v>
      </c>
      <c r="C37" s="29">
        <v>7438034</v>
      </c>
      <c r="D37" s="37" t="s">
        <v>424</v>
      </c>
      <c r="E37" s="30">
        <f t="shared" si="3"/>
        <v>7438034</v>
      </c>
      <c r="F37" s="31">
        <v>7438034</v>
      </c>
      <c r="G37" s="39" t="s">
        <v>424</v>
      </c>
      <c r="H37" s="33">
        <f t="shared" si="4"/>
        <v>7438034</v>
      </c>
    </row>
    <row r="38" spans="1:8">
      <c r="A38" s="24">
        <v>28</v>
      </c>
      <c r="B38" s="28" t="s">
        <v>65</v>
      </c>
      <c r="C38" s="29">
        <v>97782709</v>
      </c>
      <c r="D38" s="37" t="s">
        <v>424</v>
      </c>
      <c r="E38" s="30">
        <f t="shared" si="3"/>
        <v>97782709</v>
      </c>
      <c r="F38" s="31">
        <v>82159218</v>
      </c>
      <c r="G38" s="39" t="s">
        <v>424</v>
      </c>
      <c r="H38" s="33">
        <f t="shared" si="4"/>
        <v>82159218</v>
      </c>
    </row>
    <row r="39" spans="1:8">
      <c r="A39" s="24">
        <v>29</v>
      </c>
      <c r="B39" s="28" t="s">
        <v>66</v>
      </c>
      <c r="C39" s="29">
        <v>0</v>
      </c>
      <c r="D39" s="37" t="s">
        <v>424</v>
      </c>
      <c r="E39" s="30">
        <f t="shared" si="3"/>
        <v>0</v>
      </c>
      <c r="F39" s="31">
        <v>0</v>
      </c>
      <c r="G39" s="39" t="s">
        <v>424</v>
      </c>
      <c r="H39" s="33">
        <f t="shared" si="4"/>
        <v>0</v>
      </c>
    </row>
    <row r="40" spans="1:8">
      <c r="A40" s="24">
        <v>30</v>
      </c>
      <c r="B40" s="287" t="s">
        <v>272</v>
      </c>
      <c r="C40" s="29">
        <f>SUM(C33:C39)</f>
        <v>219650743</v>
      </c>
      <c r="D40" s="37"/>
      <c r="E40" s="30">
        <f t="shared" si="3"/>
        <v>219650743</v>
      </c>
      <c r="F40" s="31">
        <f>SUM(F33:F39)</f>
        <v>204027252</v>
      </c>
      <c r="G40" s="39"/>
      <c r="H40" s="33">
        <f t="shared" si="4"/>
        <v>204027252</v>
      </c>
    </row>
    <row r="41" spans="1:8" ht="15" thickBot="1">
      <c r="A41" s="41">
        <v>31</v>
      </c>
      <c r="B41" s="42" t="s">
        <v>67</v>
      </c>
      <c r="C41" s="43">
        <f>C31+C40</f>
        <v>368200419</v>
      </c>
      <c r="D41" s="43">
        <f>D31+D40</f>
        <v>810710807</v>
      </c>
      <c r="E41" s="43">
        <f>C41+D41</f>
        <v>1178911226</v>
      </c>
      <c r="F41" s="43">
        <f>F31+F40</f>
        <v>329003627</v>
      </c>
      <c r="G41" s="43">
        <f>G31+G40</f>
        <v>905850182</v>
      </c>
      <c r="H41" s="44">
        <f>F41+G41</f>
        <v>1234853809</v>
      </c>
    </row>
    <row r="43" spans="1:8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37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61.57031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30</v>
      </c>
      <c r="B1" s="3" t="str">
        <f>'1. key ratios '!B1</f>
        <v>JSC CARTU BANK</v>
      </c>
      <c r="C1" s="3"/>
    </row>
    <row r="2" spans="1:8">
      <c r="A2" s="2" t="s">
        <v>31</v>
      </c>
      <c r="B2" s="394">
        <f>'1. key ratios '!B2</f>
        <v>43373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7" t="s">
        <v>199</v>
      </c>
      <c r="B4" s="241" t="s">
        <v>22</v>
      </c>
      <c r="C4" s="17"/>
      <c r="D4" s="19"/>
      <c r="E4" s="19"/>
      <c r="F4" s="20"/>
      <c r="G4" s="20"/>
      <c r="H4" s="48" t="s">
        <v>73</v>
      </c>
    </row>
    <row r="5" spans="1:8">
      <c r="A5" s="49" t="s">
        <v>6</v>
      </c>
      <c r="B5" s="50"/>
      <c r="C5" s="464" t="s">
        <v>68</v>
      </c>
      <c r="D5" s="465"/>
      <c r="E5" s="466"/>
      <c r="F5" s="464" t="s">
        <v>72</v>
      </c>
      <c r="G5" s="465"/>
      <c r="H5" s="467"/>
    </row>
    <row r="6" spans="1:8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8">
      <c r="A7" s="55"/>
      <c r="B7" s="241" t="s">
        <v>198</v>
      </c>
      <c r="C7" s="56"/>
      <c r="D7" s="56"/>
      <c r="E7" s="56"/>
      <c r="F7" s="56"/>
      <c r="G7" s="56"/>
      <c r="H7" s="57"/>
    </row>
    <row r="8" spans="1:8" ht="15">
      <c r="A8" s="55">
        <v>1</v>
      </c>
      <c r="B8" s="58" t="s">
        <v>197</v>
      </c>
      <c r="C8" s="399">
        <v>3323401</v>
      </c>
      <c r="D8" s="399">
        <v>1442285</v>
      </c>
      <c r="E8" s="400">
        <f>C8+D8</f>
        <v>4765686</v>
      </c>
      <c r="F8" s="399">
        <v>4240564</v>
      </c>
      <c r="G8" s="399">
        <v>30524</v>
      </c>
      <c r="H8" s="401">
        <f>F8+G8</f>
        <v>4271088</v>
      </c>
    </row>
    <row r="9" spans="1:8" ht="15">
      <c r="A9" s="55">
        <v>2</v>
      </c>
      <c r="B9" s="58" t="s">
        <v>196</v>
      </c>
      <c r="C9" s="402">
        <f>SUM(C10:C18)</f>
        <v>16306804</v>
      </c>
      <c r="D9" s="402">
        <f>SUM(D10:D18)</f>
        <v>33207993</v>
      </c>
      <c r="E9" s="400">
        <f t="shared" ref="E9:E67" si="0">C9+D9</f>
        <v>49514797</v>
      </c>
      <c r="F9" s="402">
        <f>SUM(F10:F18)</f>
        <v>16353296</v>
      </c>
      <c r="G9" s="402">
        <f>SUM(G10:G18)</f>
        <v>33504211</v>
      </c>
      <c r="H9" s="401">
        <f t="shared" ref="H9:H67" si="1">F9+G9</f>
        <v>49857507</v>
      </c>
    </row>
    <row r="10" spans="1:8" ht="15">
      <c r="A10" s="55">
        <v>2.1</v>
      </c>
      <c r="B10" s="59" t="s">
        <v>195</v>
      </c>
      <c r="C10" s="399">
        <v>8114</v>
      </c>
      <c r="D10" s="399">
        <v>0</v>
      </c>
      <c r="E10" s="400">
        <f t="shared" si="0"/>
        <v>8114</v>
      </c>
      <c r="F10" s="399">
        <v>266158</v>
      </c>
      <c r="G10" s="399">
        <v>0</v>
      </c>
      <c r="H10" s="401">
        <f t="shared" si="1"/>
        <v>266158</v>
      </c>
    </row>
    <row r="11" spans="1:8" ht="15">
      <c r="A11" s="55">
        <v>2.2000000000000002</v>
      </c>
      <c r="B11" s="59" t="s">
        <v>194</v>
      </c>
      <c r="C11" s="399">
        <v>8753777.6400000006</v>
      </c>
      <c r="D11" s="399">
        <v>16699412.790000001</v>
      </c>
      <c r="E11" s="400">
        <f t="shared" si="0"/>
        <v>25453190.43</v>
      </c>
      <c r="F11" s="399">
        <v>8378699.8300000001</v>
      </c>
      <c r="G11" s="399">
        <v>19318364.589999996</v>
      </c>
      <c r="H11" s="401">
        <f t="shared" si="1"/>
        <v>27697064.419999994</v>
      </c>
    </row>
    <row r="12" spans="1:8" ht="15">
      <c r="A12" s="55">
        <v>2.2999999999999998</v>
      </c>
      <c r="B12" s="59" t="s">
        <v>193</v>
      </c>
      <c r="C12" s="399">
        <v>0</v>
      </c>
      <c r="D12" s="399">
        <v>210866.5</v>
      </c>
      <c r="E12" s="400">
        <f t="shared" si="0"/>
        <v>210866.5</v>
      </c>
      <c r="F12" s="399">
        <v>0</v>
      </c>
      <c r="G12" s="399">
        <v>295849.82999999996</v>
      </c>
      <c r="H12" s="401">
        <f t="shared" si="1"/>
        <v>295849.82999999996</v>
      </c>
    </row>
    <row r="13" spans="1:8" ht="15">
      <c r="A13" s="55">
        <v>2.4</v>
      </c>
      <c r="B13" s="59" t="s">
        <v>192</v>
      </c>
      <c r="C13" s="399">
        <v>1476139.7600000002</v>
      </c>
      <c r="D13" s="399">
        <v>2576815.8600000003</v>
      </c>
      <c r="E13" s="400">
        <f t="shared" si="0"/>
        <v>4052955.6200000006</v>
      </c>
      <c r="F13" s="399">
        <v>1376307.5599999998</v>
      </c>
      <c r="G13" s="399">
        <v>2745117.7600000002</v>
      </c>
      <c r="H13" s="401">
        <f t="shared" si="1"/>
        <v>4121425.3200000003</v>
      </c>
    </row>
    <row r="14" spans="1:8" ht="15">
      <c r="A14" s="55">
        <v>2.5</v>
      </c>
      <c r="B14" s="59" t="s">
        <v>191</v>
      </c>
      <c r="C14" s="399">
        <v>1959518.42</v>
      </c>
      <c r="D14" s="399">
        <v>1933667.9799999997</v>
      </c>
      <c r="E14" s="400">
        <f t="shared" si="0"/>
        <v>3893186.3999999994</v>
      </c>
      <c r="F14" s="399">
        <v>2218349.2000000002</v>
      </c>
      <c r="G14" s="399">
        <v>-930816.59</v>
      </c>
      <c r="H14" s="401">
        <f t="shared" si="1"/>
        <v>1287532.6100000003</v>
      </c>
    </row>
    <row r="15" spans="1:8" ht="15">
      <c r="A15" s="55">
        <v>2.6</v>
      </c>
      <c r="B15" s="59" t="s">
        <v>190</v>
      </c>
      <c r="C15" s="399">
        <v>2469701.14</v>
      </c>
      <c r="D15" s="399">
        <v>4059683.34</v>
      </c>
      <c r="E15" s="400">
        <f t="shared" si="0"/>
        <v>6529384.4800000004</v>
      </c>
      <c r="F15" s="399">
        <v>2020710.6100000006</v>
      </c>
      <c r="G15" s="399">
        <v>4944620.13</v>
      </c>
      <c r="H15" s="401">
        <f t="shared" si="1"/>
        <v>6965330.7400000002</v>
      </c>
    </row>
    <row r="16" spans="1:8" ht="15">
      <c r="A16" s="55">
        <v>2.7</v>
      </c>
      <c r="B16" s="59" t="s">
        <v>189</v>
      </c>
      <c r="C16" s="399">
        <v>7571.34</v>
      </c>
      <c r="D16" s="399">
        <v>1507536.3199999998</v>
      </c>
      <c r="E16" s="400">
        <f t="shared" si="0"/>
        <v>1515107.66</v>
      </c>
      <c r="F16" s="399">
        <v>1590.21</v>
      </c>
      <c r="G16" s="399">
        <v>79636.310000000012</v>
      </c>
      <c r="H16" s="401">
        <f t="shared" si="1"/>
        <v>81226.520000000019</v>
      </c>
    </row>
    <row r="17" spans="1:8" ht="15">
      <c r="A17" s="55">
        <v>2.8</v>
      </c>
      <c r="B17" s="59" t="s">
        <v>188</v>
      </c>
      <c r="C17" s="399">
        <v>610971</v>
      </c>
      <c r="D17" s="399">
        <v>2995771</v>
      </c>
      <c r="E17" s="400">
        <f t="shared" si="0"/>
        <v>3606742</v>
      </c>
      <c r="F17" s="399">
        <v>1633307</v>
      </c>
      <c r="G17" s="399">
        <v>3354536</v>
      </c>
      <c r="H17" s="401">
        <f t="shared" si="1"/>
        <v>4987843</v>
      </c>
    </row>
    <row r="18" spans="1:8" ht="15">
      <c r="A18" s="55">
        <v>2.9</v>
      </c>
      <c r="B18" s="59" t="s">
        <v>187</v>
      </c>
      <c r="C18" s="399">
        <v>1021010.6999999993</v>
      </c>
      <c r="D18" s="399">
        <v>3224239.2100000009</v>
      </c>
      <c r="E18" s="400">
        <f t="shared" si="0"/>
        <v>4245249.91</v>
      </c>
      <c r="F18" s="399">
        <v>458173.58999999799</v>
      </c>
      <c r="G18" s="399">
        <v>3696902.9700000063</v>
      </c>
      <c r="H18" s="401">
        <f t="shared" si="1"/>
        <v>4155076.5600000042</v>
      </c>
    </row>
    <row r="19" spans="1:8" ht="15">
      <c r="A19" s="55">
        <v>3</v>
      </c>
      <c r="B19" s="58" t="s">
        <v>186</v>
      </c>
      <c r="C19" s="399">
        <v>209278</v>
      </c>
      <c r="D19" s="399">
        <v>2307076</v>
      </c>
      <c r="E19" s="400">
        <f t="shared" si="0"/>
        <v>2516354</v>
      </c>
      <c r="F19" s="399">
        <v>3641455</v>
      </c>
      <c r="G19" s="399">
        <v>1486212</v>
      </c>
      <c r="H19" s="401">
        <f t="shared" si="1"/>
        <v>5127667</v>
      </c>
    </row>
    <row r="20" spans="1:8" ht="15">
      <c r="A20" s="55">
        <v>4</v>
      </c>
      <c r="B20" s="58" t="s">
        <v>185</v>
      </c>
      <c r="C20" s="399">
        <v>1467407</v>
      </c>
      <c r="D20" s="399">
        <v>0</v>
      </c>
      <c r="E20" s="400">
        <f t="shared" si="0"/>
        <v>1467407</v>
      </c>
      <c r="F20" s="399">
        <v>934856</v>
      </c>
      <c r="G20" s="399">
        <v>0</v>
      </c>
      <c r="H20" s="401">
        <f t="shared" si="1"/>
        <v>934856</v>
      </c>
    </row>
    <row r="21" spans="1:8" ht="15">
      <c r="A21" s="55">
        <v>5</v>
      </c>
      <c r="B21" s="58" t="s">
        <v>184</v>
      </c>
      <c r="C21" s="399">
        <v>0</v>
      </c>
      <c r="D21" s="399">
        <v>41863</v>
      </c>
      <c r="E21" s="400">
        <f t="shared" si="0"/>
        <v>41863</v>
      </c>
      <c r="F21" s="399">
        <v>0</v>
      </c>
      <c r="G21" s="399">
        <v>10162</v>
      </c>
      <c r="H21" s="401">
        <f>F21+G21</f>
        <v>10162</v>
      </c>
    </row>
    <row r="22" spans="1:8" ht="15">
      <c r="A22" s="55">
        <v>6</v>
      </c>
      <c r="B22" s="60" t="s">
        <v>183</v>
      </c>
      <c r="C22" s="402">
        <f>C8+C9+C19+C20+C21</f>
        <v>21306890</v>
      </c>
      <c r="D22" s="402">
        <f>D8+D9+D19+D20+D21</f>
        <v>36999217</v>
      </c>
      <c r="E22" s="400">
        <f>C22+D22</f>
        <v>58306107</v>
      </c>
      <c r="F22" s="402">
        <f>F8+F9+F19+F20+F21</f>
        <v>25170171</v>
      </c>
      <c r="G22" s="402">
        <f>G8+G9+G19+G20+G21</f>
        <v>35031109</v>
      </c>
      <c r="H22" s="401">
        <f>F22+G22</f>
        <v>60201280</v>
      </c>
    </row>
    <row r="23" spans="1:8" ht="15">
      <c r="A23" s="55"/>
      <c r="B23" s="241" t="s">
        <v>182</v>
      </c>
      <c r="C23" s="399"/>
      <c r="D23" s="399"/>
      <c r="E23" s="403"/>
      <c r="F23" s="399"/>
      <c r="G23" s="399"/>
      <c r="H23" s="404"/>
    </row>
    <row r="24" spans="1:8" ht="15">
      <c r="A24" s="55">
        <v>7</v>
      </c>
      <c r="B24" s="58" t="s">
        <v>181</v>
      </c>
      <c r="C24" s="399">
        <v>914409</v>
      </c>
      <c r="D24" s="399">
        <v>465949</v>
      </c>
      <c r="E24" s="400">
        <f t="shared" si="0"/>
        <v>1380358</v>
      </c>
      <c r="F24" s="399">
        <v>862802</v>
      </c>
      <c r="G24" s="399">
        <v>1138307</v>
      </c>
      <c r="H24" s="401">
        <f t="shared" si="1"/>
        <v>2001109</v>
      </c>
    </row>
    <row r="25" spans="1:8" ht="15">
      <c r="A25" s="55">
        <v>8</v>
      </c>
      <c r="B25" s="58" t="s">
        <v>180</v>
      </c>
      <c r="C25" s="399">
        <v>2612789</v>
      </c>
      <c r="D25" s="399">
        <v>9838631</v>
      </c>
      <c r="E25" s="400">
        <f t="shared" si="0"/>
        <v>12451420</v>
      </c>
      <c r="F25" s="399">
        <v>770623</v>
      </c>
      <c r="G25" s="399">
        <v>10309155</v>
      </c>
      <c r="H25" s="401">
        <f t="shared" si="1"/>
        <v>11079778</v>
      </c>
    </row>
    <row r="26" spans="1:8" ht="15">
      <c r="A26" s="55">
        <v>9</v>
      </c>
      <c r="B26" s="58" t="s">
        <v>179</v>
      </c>
      <c r="C26" s="399">
        <v>1875</v>
      </c>
      <c r="D26" s="399">
        <v>480346</v>
      </c>
      <c r="E26" s="400">
        <f t="shared" si="0"/>
        <v>482221</v>
      </c>
      <c r="F26" s="399">
        <v>187</v>
      </c>
      <c r="G26" s="399">
        <v>855695</v>
      </c>
      <c r="H26" s="401">
        <f t="shared" si="1"/>
        <v>855882</v>
      </c>
    </row>
    <row r="27" spans="1:8" ht="15">
      <c r="A27" s="55">
        <v>10</v>
      </c>
      <c r="B27" s="58" t="s">
        <v>178</v>
      </c>
      <c r="C27" s="399">
        <v>0</v>
      </c>
      <c r="D27" s="399">
        <v>0</v>
      </c>
      <c r="E27" s="400">
        <f t="shared" si="0"/>
        <v>0</v>
      </c>
      <c r="F27" s="399">
        <v>0</v>
      </c>
      <c r="G27" s="399">
        <v>0</v>
      </c>
      <c r="H27" s="401">
        <f t="shared" si="1"/>
        <v>0</v>
      </c>
    </row>
    <row r="28" spans="1:8" ht="15">
      <c r="A28" s="55">
        <v>11</v>
      </c>
      <c r="B28" s="58" t="s">
        <v>177</v>
      </c>
      <c r="C28" s="399">
        <v>0</v>
      </c>
      <c r="D28" s="399">
        <v>7812847</v>
      </c>
      <c r="E28" s="400">
        <f t="shared" si="0"/>
        <v>7812847</v>
      </c>
      <c r="F28" s="399">
        <v>0</v>
      </c>
      <c r="G28" s="399">
        <v>7243967</v>
      </c>
      <c r="H28" s="401">
        <f t="shared" si="1"/>
        <v>7243967</v>
      </c>
    </row>
    <row r="29" spans="1:8" ht="15">
      <c r="A29" s="55">
        <v>12</v>
      </c>
      <c r="B29" s="58" t="s">
        <v>176</v>
      </c>
      <c r="C29" s="399"/>
      <c r="D29" s="399"/>
      <c r="E29" s="400">
        <f t="shared" si="0"/>
        <v>0</v>
      </c>
      <c r="F29" s="399"/>
      <c r="G29" s="399"/>
      <c r="H29" s="401">
        <f t="shared" si="1"/>
        <v>0</v>
      </c>
    </row>
    <row r="30" spans="1:8" ht="15">
      <c r="A30" s="55">
        <v>13</v>
      </c>
      <c r="B30" s="61" t="s">
        <v>175</v>
      </c>
      <c r="C30" s="402">
        <f>SUM(C24:C29)</f>
        <v>3529073</v>
      </c>
      <c r="D30" s="402">
        <f>SUM(D24:D29)</f>
        <v>18597773</v>
      </c>
      <c r="E30" s="400">
        <f t="shared" si="0"/>
        <v>22126846</v>
      </c>
      <c r="F30" s="402">
        <f>SUM(F24:F29)</f>
        <v>1633612</v>
      </c>
      <c r="G30" s="402">
        <f>SUM(G24:G29)</f>
        <v>19547124</v>
      </c>
      <c r="H30" s="401">
        <f t="shared" si="1"/>
        <v>21180736</v>
      </c>
    </row>
    <row r="31" spans="1:8" ht="15">
      <c r="A31" s="55">
        <v>14</v>
      </c>
      <c r="B31" s="61" t="s">
        <v>174</v>
      </c>
      <c r="C31" s="402">
        <f>C22-C30</f>
        <v>17777817</v>
      </c>
      <c r="D31" s="402">
        <f>D22-D30</f>
        <v>18401444</v>
      </c>
      <c r="E31" s="400">
        <f t="shared" si="0"/>
        <v>36179261</v>
      </c>
      <c r="F31" s="402">
        <f>F22-F30</f>
        <v>23536559</v>
      </c>
      <c r="G31" s="402">
        <f>G22-G30</f>
        <v>15483985</v>
      </c>
      <c r="H31" s="401">
        <f t="shared" si="1"/>
        <v>39020544</v>
      </c>
    </row>
    <row r="32" spans="1:8">
      <c r="A32" s="55"/>
      <c r="B32" s="62"/>
      <c r="C32" s="405"/>
      <c r="D32" s="405"/>
      <c r="E32" s="405"/>
      <c r="F32" s="405"/>
      <c r="G32" s="405"/>
      <c r="H32" s="406"/>
    </row>
    <row r="33" spans="1:8" ht="15">
      <c r="A33" s="55"/>
      <c r="B33" s="62" t="s">
        <v>173</v>
      </c>
      <c r="C33" s="399"/>
      <c r="D33" s="399"/>
      <c r="E33" s="403"/>
      <c r="F33" s="399"/>
      <c r="G33" s="399"/>
      <c r="H33" s="404"/>
    </row>
    <row r="34" spans="1:8" ht="15">
      <c r="A34" s="55">
        <v>15</v>
      </c>
      <c r="B34" s="63" t="s">
        <v>172</v>
      </c>
      <c r="C34" s="407">
        <f>C35-C36</f>
        <v>697803</v>
      </c>
      <c r="D34" s="407">
        <f>D35-D36</f>
        <v>-3600611</v>
      </c>
      <c r="E34" s="400">
        <f t="shared" si="0"/>
        <v>-2902808</v>
      </c>
      <c r="F34" s="407">
        <f>F35-F36</f>
        <v>854167</v>
      </c>
      <c r="G34" s="407">
        <f>G35-G36</f>
        <v>-2358694</v>
      </c>
      <c r="H34" s="401">
        <f t="shared" si="1"/>
        <v>-1504527</v>
      </c>
    </row>
    <row r="35" spans="1:8" ht="15">
      <c r="A35" s="55">
        <v>15.1</v>
      </c>
      <c r="B35" s="59" t="s">
        <v>171</v>
      </c>
      <c r="C35" s="399">
        <v>2301958</v>
      </c>
      <c r="D35" s="399">
        <v>1291711</v>
      </c>
      <c r="E35" s="400">
        <f t="shared" si="0"/>
        <v>3593669</v>
      </c>
      <c r="F35" s="399">
        <v>2367570</v>
      </c>
      <c r="G35" s="399">
        <v>1376737</v>
      </c>
      <c r="H35" s="401">
        <f t="shared" si="1"/>
        <v>3744307</v>
      </c>
    </row>
    <row r="36" spans="1:8" ht="15">
      <c r="A36" s="55">
        <v>15.2</v>
      </c>
      <c r="B36" s="59" t="s">
        <v>170</v>
      </c>
      <c r="C36" s="399">
        <v>1604155</v>
      </c>
      <c r="D36" s="399">
        <v>4892322</v>
      </c>
      <c r="E36" s="400">
        <f t="shared" si="0"/>
        <v>6496477</v>
      </c>
      <c r="F36" s="399">
        <v>1513403</v>
      </c>
      <c r="G36" s="399">
        <v>3735431</v>
      </c>
      <c r="H36" s="401">
        <f t="shared" si="1"/>
        <v>5248834</v>
      </c>
    </row>
    <row r="37" spans="1:8" ht="15">
      <c r="A37" s="55">
        <v>16</v>
      </c>
      <c r="B37" s="58" t="s">
        <v>169</v>
      </c>
      <c r="C37" s="399">
        <v>114228</v>
      </c>
      <c r="D37" s="399">
        <v>0</v>
      </c>
      <c r="E37" s="400">
        <f t="shared" si="0"/>
        <v>114228</v>
      </c>
      <c r="F37" s="399">
        <v>0</v>
      </c>
      <c r="G37" s="399">
        <v>10865</v>
      </c>
      <c r="H37" s="401">
        <f t="shared" si="1"/>
        <v>10865</v>
      </c>
    </row>
    <row r="38" spans="1:8" ht="15">
      <c r="A38" s="55">
        <v>17</v>
      </c>
      <c r="B38" s="58" t="s">
        <v>168</v>
      </c>
      <c r="C38" s="399">
        <v>0</v>
      </c>
      <c r="D38" s="399">
        <v>0</v>
      </c>
      <c r="E38" s="400">
        <f t="shared" si="0"/>
        <v>0</v>
      </c>
      <c r="F38" s="399">
        <v>0</v>
      </c>
      <c r="G38" s="399">
        <v>86990</v>
      </c>
      <c r="H38" s="401">
        <f t="shared" si="1"/>
        <v>86990</v>
      </c>
    </row>
    <row r="39" spans="1:8" ht="15">
      <c r="A39" s="55">
        <v>18</v>
      </c>
      <c r="B39" s="58" t="s">
        <v>167</v>
      </c>
      <c r="C39" s="399">
        <v>0</v>
      </c>
      <c r="D39" s="399">
        <v>0</v>
      </c>
      <c r="E39" s="400">
        <f t="shared" si="0"/>
        <v>0</v>
      </c>
      <c r="F39" s="399">
        <v>0</v>
      </c>
      <c r="G39" s="399">
        <v>0</v>
      </c>
      <c r="H39" s="401">
        <f t="shared" si="1"/>
        <v>0</v>
      </c>
    </row>
    <row r="40" spans="1:8" ht="15">
      <c r="A40" s="55">
        <v>19</v>
      </c>
      <c r="B40" s="58" t="s">
        <v>166</v>
      </c>
      <c r="C40" s="399">
        <v>4463159</v>
      </c>
      <c r="D40" s="399"/>
      <c r="E40" s="400">
        <f t="shared" si="0"/>
        <v>4463159</v>
      </c>
      <c r="F40" s="399">
        <v>4950996</v>
      </c>
      <c r="G40" s="399"/>
      <c r="H40" s="401">
        <f t="shared" si="1"/>
        <v>4950996</v>
      </c>
    </row>
    <row r="41" spans="1:8" ht="15">
      <c r="A41" s="55">
        <v>20</v>
      </c>
      <c r="B41" s="58" t="s">
        <v>165</v>
      </c>
      <c r="C41" s="399">
        <v>-10296362</v>
      </c>
      <c r="D41" s="399"/>
      <c r="E41" s="400">
        <f t="shared" si="0"/>
        <v>-10296362</v>
      </c>
      <c r="F41" s="399">
        <v>-2485157</v>
      </c>
      <c r="G41" s="399"/>
      <c r="H41" s="401">
        <f t="shared" si="1"/>
        <v>-2485157</v>
      </c>
    </row>
    <row r="42" spans="1:8" ht="15">
      <c r="A42" s="55">
        <v>21</v>
      </c>
      <c r="B42" s="58" t="s">
        <v>164</v>
      </c>
      <c r="C42" s="399">
        <v>534</v>
      </c>
      <c r="D42" s="399">
        <v>0</v>
      </c>
      <c r="E42" s="400">
        <f t="shared" si="0"/>
        <v>534</v>
      </c>
      <c r="F42" s="399">
        <v>12662</v>
      </c>
      <c r="G42" s="399">
        <v>0</v>
      </c>
      <c r="H42" s="401">
        <f t="shared" si="1"/>
        <v>12662</v>
      </c>
    </row>
    <row r="43" spans="1:8" ht="15">
      <c r="A43" s="55">
        <v>22</v>
      </c>
      <c r="B43" s="58" t="s">
        <v>163</v>
      </c>
      <c r="C43" s="399">
        <v>1410686</v>
      </c>
      <c r="D43" s="399">
        <v>855126</v>
      </c>
      <c r="E43" s="400">
        <f t="shared" si="0"/>
        <v>2265812</v>
      </c>
      <c r="F43" s="399">
        <v>11917158</v>
      </c>
      <c r="G43" s="399">
        <v>872721</v>
      </c>
      <c r="H43" s="401">
        <f t="shared" si="1"/>
        <v>12789879</v>
      </c>
    </row>
    <row r="44" spans="1:8" ht="15">
      <c r="A44" s="55">
        <v>23</v>
      </c>
      <c r="B44" s="58" t="s">
        <v>162</v>
      </c>
      <c r="C44" s="399">
        <v>4391911</v>
      </c>
      <c r="D44" s="399">
        <v>2638</v>
      </c>
      <c r="E44" s="400">
        <f t="shared" si="0"/>
        <v>4394549</v>
      </c>
      <c r="F44" s="399">
        <v>328766</v>
      </c>
      <c r="G44" s="399">
        <v>9692</v>
      </c>
      <c r="H44" s="401">
        <f t="shared" si="1"/>
        <v>338458</v>
      </c>
    </row>
    <row r="45" spans="1:8" ht="15">
      <c r="A45" s="55">
        <v>24</v>
      </c>
      <c r="B45" s="61" t="s">
        <v>279</v>
      </c>
      <c r="C45" s="402">
        <f>C34+C37+C38+C39+C40+C41+C42+C43+C44</f>
        <v>781959</v>
      </c>
      <c r="D45" s="402">
        <f>D34+D37+D38+D39+D40+D41+D42+D43+D44</f>
        <v>-2742847</v>
      </c>
      <c r="E45" s="400">
        <f t="shared" si="0"/>
        <v>-1960888</v>
      </c>
      <c r="F45" s="402">
        <f>F34+F37+F38+F39+F40+F41+F42+F43+F44</f>
        <v>15578592</v>
      </c>
      <c r="G45" s="402">
        <f>G34+G37+G38+G39+G40+G41+G42+G43+G44</f>
        <v>-1378426</v>
      </c>
      <c r="H45" s="401">
        <f t="shared" si="1"/>
        <v>14200166</v>
      </c>
    </row>
    <row r="46" spans="1:8">
      <c r="A46" s="55"/>
      <c r="B46" s="241" t="s">
        <v>161</v>
      </c>
      <c r="C46" s="399"/>
      <c r="D46" s="399"/>
      <c r="E46" s="399"/>
      <c r="F46" s="399"/>
      <c r="G46" s="399"/>
      <c r="H46" s="408"/>
    </row>
    <row r="47" spans="1:8" ht="15">
      <c r="A47" s="55">
        <v>25</v>
      </c>
      <c r="B47" s="58" t="s">
        <v>160</v>
      </c>
      <c r="C47" s="399">
        <v>1577710</v>
      </c>
      <c r="D47" s="399">
        <v>122948</v>
      </c>
      <c r="E47" s="400">
        <f t="shared" si="0"/>
        <v>1700658</v>
      </c>
      <c r="F47" s="399">
        <v>1797008</v>
      </c>
      <c r="G47" s="399">
        <v>86843</v>
      </c>
      <c r="H47" s="401">
        <f t="shared" si="1"/>
        <v>1883851</v>
      </c>
    </row>
    <row r="48" spans="1:8" ht="15">
      <c r="A48" s="55">
        <v>26</v>
      </c>
      <c r="B48" s="58" t="s">
        <v>159</v>
      </c>
      <c r="C48" s="399">
        <v>387387</v>
      </c>
      <c r="D48" s="399">
        <v>100934</v>
      </c>
      <c r="E48" s="400">
        <f t="shared" si="0"/>
        <v>488321</v>
      </c>
      <c r="F48" s="399">
        <v>318358</v>
      </c>
      <c r="G48" s="399">
        <v>19035</v>
      </c>
      <c r="H48" s="401">
        <f t="shared" si="1"/>
        <v>337393</v>
      </c>
    </row>
    <row r="49" spans="1:8" ht="15">
      <c r="A49" s="55">
        <v>27</v>
      </c>
      <c r="B49" s="58" t="s">
        <v>158</v>
      </c>
      <c r="C49" s="399">
        <v>7300538</v>
      </c>
      <c r="D49" s="399"/>
      <c r="E49" s="400">
        <f t="shared" si="0"/>
        <v>7300538</v>
      </c>
      <c r="F49" s="399">
        <v>6700269</v>
      </c>
      <c r="G49" s="399"/>
      <c r="H49" s="401">
        <f t="shared" si="1"/>
        <v>6700269</v>
      </c>
    </row>
    <row r="50" spans="1:8" ht="15">
      <c r="A50" s="55">
        <v>28</v>
      </c>
      <c r="B50" s="58" t="s">
        <v>157</v>
      </c>
      <c r="C50" s="399">
        <v>51681</v>
      </c>
      <c r="D50" s="399"/>
      <c r="E50" s="400">
        <f t="shared" si="0"/>
        <v>51681</v>
      </c>
      <c r="F50" s="399">
        <v>42813</v>
      </c>
      <c r="G50" s="399"/>
      <c r="H50" s="401">
        <f t="shared" si="1"/>
        <v>42813</v>
      </c>
    </row>
    <row r="51" spans="1:8" ht="15">
      <c r="A51" s="55">
        <v>29</v>
      </c>
      <c r="B51" s="58" t="s">
        <v>156</v>
      </c>
      <c r="C51" s="399">
        <v>2019939</v>
      </c>
      <c r="D51" s="399"/>
      <c r="E51" s="400">
        <f t="shared" si="0"/>
        <v>2019939</v>
      </c>
      <c r="F51" s="399">
        <v>1908014</v>
      </c>
      <c r="G51" s="399"/>
      <c r="H51" s="401">
        <f t="shared" si="1"/>
        <v>1908014</v>
      </c>
    </row>
    <row r="52" spans="1:8" ht="15">
      <c r="A52" s="55">
        <v>30</v>
      </c>
      <c r="B52" s="58" t="s">
        <v>155</v>
      </c>
      <c r="C52" s="399">
        <v>3311599</v>
      </c>
      <c r="D52" s="399">
        <v>356749</v>
      </c>
      <c r="E52" s="400">
        <f t="shared" si="0"/>
        <v>3668348</v>
      </c>
      <c r="F52" s="399">
        <v>2197332</v>
      </c>
      <c r="G52" s="399">
        <v>529962</v>
      </c>
      <c r="H52" s="401">
        <f t="shared" si="1"/>
        <v>2727294</v>
      </c>
    </row>
    <row r="53" spans="1:8" ht="15">
      <c r="A53" s="55">
        <v>31</v>
      </c>
      <c r="B53" s="61" t="s">
        <v>280</v>
      </c>
      <c r="C53" s="402">
        <f>C47+C48+C49+C50+C51+C52</f>
        <v>14648854</v>
      </c>
      <c r="D53" s="402">
        <f>D47+D48+D49+D50+D51+D52</f>
        <v>580631</v>
      </c>
      <c r="E53" s="400">
        <f t="shared" si="0"/>
        <v>15229485</v>
      </c>
      <c r="F53" s="402">
        <f>F47+F48+F49+F50+F51+F52</f>
        <v>12963794</v>
      </c>
      <c r="G53" s="402">
        <f>G47+G48+G49+G50+G51+G52</f>
        <v>635840</v>
      </c>
      <c r="H53" s="401">
        <f t="shared" si="1"/>
        <v>13599634</v>
      </c>
    </row>
    <row r="54" spans="1:8" ht="15">
      <c r="A54" s="55">
        <v>32</v>
      </c>
      <c r="B54" s="61" t="s">
        <v>281</v>
      </c>
      <c r="C54" s="402">
        <f>C45-C53</f>
        <v>-13866895</v>
      </c>
      <c r="D54" s="402">
        <f>D45-D53</f>
        <v>-3323478</v>
      </c>
      <c r="E54" s="400">
        <f t="shared" si="0"/>
        <v>-17190373</v>
      </c>
      <c r="F54" s="402">
        <f>F45-F53</f>
        <v>2614798</v>
      </c>
      <c r="G54" s="402">
        <f>G45-G53</f>
        <v>-2014266</v>
      </c>
      <c r="H54" s="401">
        <f t="shared" si="1"/>
        <v>600532</v>
      </c>
    </row>
    <row r="55" spans="1:8">
      <c r="A55" s="55"/>
      <c r="B55" s="62"/>
      <c r="C55" s="405"/>
      <c r="D55" s="405"/>
      <c r="E55" s="405"/>
      <c r="F55" s="405"/>
      <c r="G55" s="405"/>
      <c r="H55" s="406"/>
    </row>
    <row r="56" spans="1:8" ht="15">
      <c r="A56" s="55">
        <v>33</v>
      </c>
      <c r="B56" s="61" t="s">
        <v>154</v>
      </c>
      <c r="C56" s="402">
        <f>C31+C54</f>
        <v>3910922</v>
      </c>
      <c r="D56" s="402">
        <f>D31+D54</f>
        <v>15077966</v>
      </c>
      <c r="E56" s="400">
        <f t="shared" si="0"/>
        <v>18988888</v>
      </c>
      <c r="F56" s="402">
        <f>F31+F54</f>
        <v>26151357</v>
      </c>
      <c r="G56" s="402">
        <f>G31+G54</f>
        <v>13469719</v>
      </c>
      <c r="H56" s="401">
        <f t="shared" si="1"/>
        <v>39621076</v>
      </c>
    </row>
    <row r="57" spans="1:8">
      <c r="A57" s="55"/>
      <c r="B57" s="62"/>
      <c r="C57" s="405"/>
      <c r="D57" s="405"/>
      <c r="E57" s="405"/>
      <c r="F57" s="405"/>
      <c r="G57" s="405"/>
      <c r="H57" s="406"/>
    </row>
    <row r="58" spans="1:8" ht="15">
      <c r="A58" s="55">
        <v>34</v>
      </c>
      <c r="B58" s="58" t="s">
        <v>153</v>
      </c>
      <c r="C58" s="399">
        <v>212726</v>
      </c>
      <c r="D58" s="399"/>
      <c r="E58" s="400">
        <f t="shared" si="0"/>
        <v>212726</v>
      </c>
      <c r="F58" s="399">
        <v>6615902</v>
      </c>
      <c r="G58" s="399"/>
      <c r="H58" s="401">
        <f t="shared" si="1"/>
        <v>6615902</v>
      </c>
    </row>
    <row r="59" spans="1:8" s="242" customFormat="1" ht="15">
      <c r="A59" s="55">
        <v>35</v>
      </c>
      <c r="B59" s="58" t="s">
        <v>152</v>
      </c>
      <c r="C59" s="409">
        <v>0</v>
      </c>
      <c r="D59" s="409"/>
      <c r="E59" s="410">
        <f t="shared" si="0"/>
        <v>0</v>
      </c>
      <c r="F59" s="409">
        <v>4544620</v>
      </c>
      <c r="G59" s="409"/>
      <c r="H59" s="411">
        <f t="shared" si="1"/>
        <v>4544620</v>
      </c>
    </row>
    <row r="60" spans="1:8" ht="15">
      <c r="A60" s="55">
        <v>36</v>
      </c>
      <c r="B60" s="58" t="s">
        <v>151</v>
      </c>
      <c r="C60" s="399">
        <v>5549338</v>
      </c>
      <c r="D60" s="399"/>
      <c r="E60" s="400">
        <f t="shared" si="0"/>
        <v>5549338</v>
      </c>
      <c r="F60" s="399">
        <v>12072546</v>
      </c>
      <c r="G60" s="399"/>
      <c r="H60" s="401">
        <f t="shared" si="1"/>
        <v>12072546</v>
      </c>
    </row>
    <row r="61" spans="1:8" ht="15">
      <c r="A61" s="55">
        <v>37</v>
      </c>
      <c r="B61" s="61" t="s">
        <v>150</v>
      </c>
      <c r="C61" s="402">
        <f>C58+C59+C60</f>
        <v>5762064</v>
      </c>
      <c r="D61" s="402">
        <f>D58+D59+D60</f>
        <v>0</v>
      </c>
      <c r="E61" s="400">
        <f t="shared" si="0"/>
        <v>5762064</v>
      </c>
      <c r="F61" s="402">
        <f>F58+F59+F60</f>
        <v>23233068</v>
      </c>
      <c r="G61" s="402">
        <f>G58+G59+G60</f>
        <v>0</v>
      </c>
      <c r="H61" s="401">
        <f t="shared" si="1"/>
        <v>23233068</v>
      </c>
    </row>
    <row r="62" spans="1:8">
      <c r="A62" s="55"/>
      <c r="B62" s="64"/>
      <c r="C62" s="399"/>
      <c r="D62" s="399"/>
      <c r="E62" s="399"/>
      <c r="F62" s="399"/>
      <c r="G62" s="399"/>
      <c r="H62" s="408"/>
    </row>
    <row r="63" spans="1:8" ht="15">
      <c r="A63" s="55">
        <v>38</v>
      </c>
      <c r="B63" s="65" t="s">
        <v>149</v>
      </c>
      <c r="C63" s="402">
        <f>C56-C61</f>
        <v>-1851142</v>
      </c>
      <c r="D63" s="402">
        <f>D56-D61</f>
        <v>15077966</v>
      </c>
      <c r="E63" s="400">
        <f t="shared" si="0"/>
        <v>13226824</v>
      </c>
      <c r="F63" s="402">
        <f>F56-F61</f>
        <v>2918289</v>
      </c>
      <c r="G63" s="402">
        <f>G56-G61</f>
        <v>13469719</v>
      </c>
      <c r="H63" s="401">
        <f t="shared" si="1"/>
        <v>16388008</v>
      </c>
    </row>
    <row r="64" spans="1:8" ht="15">
      <c r="A64" s="51">
        <v>39</v>
      </c>
      <c r="B64" s="58" t="s">
        <v>148</v>
      </c>
      <c r="C64" s="412">
        <v>2654995</v>
      </c>
      <c r="D64" s="412"/>
      <c r="E64" s="400">
        <f t="shared" si="0"/>
        <v>2654995</v>
      </c>
      <c r="F64" s="412">
        <v>4621991</v>
      </c>
      <c r="G64" s="412"/>
      <c r="H64" s="401">
        <f t="shared" si="1"/>
        <v>4621991</v>
      </c>
    </row>
    <row r="65" spans="1:8" ht="15">
      <c r="A65" s="55">
        <v>40</v>
      </c>
      <c r="B65" s="61" t="s">
        <v>147</v>
      </c>
      <c r="C65" s="402">
        <f>C63-C64</f>
        <v>-4506137</v>
      </c>
      <c r="D65" s="402">
        <f>D63-D64</f>
        <v>15077966</v>
      </c>
      <c r="E65" s="400">
        <f t="shared" si="0"/>
        <v>10571829</v>
      </c>
      <c r="F65" s="402">
        <f>F63-F64</f>
        <v>-1703702</v>
      </c>
      <c r="G65" s="402">
        <f>G63-G64</f>
        <v>13469719</v>
      </c>
      <c r="H65" s="401">
        <f t="shared" si="1"/>
        <v>11766017</v>
      </c>
    </row>
    <row r="66" spans="1:8" ht="15">
      <c r="A66" s="51">
        <v>41</v>
      </c>
      <c r="B66" s="58" t="s">
        <v>146</v>
      </c>
      <c r="C66" s="412">
        <v>0</v>
      </c>
      <c r="D66" s="412"/>
      <c r="E66" s="400">
        <f t="shared" si="0"/>
        <v>0</v>
      </c>
      <c r="F66" s="412">
        <v>0</v>
      </c>
      <c r="G66" s="412"/>
      <c r="H66" s="401">
        <f t="shared" si="1"/>
        <v>0</v>
      </c>
    </row>
    <row r="67" spans="1:8" ht="15.75" thickBot="1">
      <c r="A67" s="66">
        <v>42</v>
      </c>
      <c r="B67" s="67" t="s">
        <v>145</v>
      </c>
      <c r="C67" s="413">
        <f>C65+C66</f>
        <v>-4506137</v>
      </c>
      <c r="D67" s="413">
        <f>D65+D66</f>
        <v>15077966</v>
      </c>
      <c r="E67" s="414">
        <f t="shared" si="0"/>
        <v>10571829</v>
      </c>
      <c r="F67" s="413">
        <f>F65+F66</f>
        <v>-1703702</v>
      </c>
      <c r="G67" s="413">
        <f>G65+G66</f>
        <v>13469719</v>
      </c>
      <c r="H67" s="415">
        <f t="shared" si="1"/>
        <v>11766017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B2" sqref="B2"/>
    </sheetView>
  </sheetViews>
  <sheetFormatPr defaultColWidth="9.140625" defaultRowHeight="14.25"/>
  <cols>
    <col min="1" max="1" width="9.5703125" style="5" bestFit="1" customWidth="1"/>
    <col min="2" max="2" width="66.7109375" style="5" customWidth="1"/>
    <col min="3" max="3" width="12.7109375" style="5" customWidth="1"/>
    <col min="4" max="5" width="13.42578125" style="5" bestFit="1" customWidth="1"/>
    <col min="6" max="6" width="12.7109375" style="5" customWidth="1"/>
    <col min="7" max="8" width="13.42578125" style="5" bestFit="1" customWidth="1"/>
    <col min="9" max="16384" width="9.140625" style="5"/>
  </cols>
  <sheetData>
    <row r="1" spans="1:8">
      <c r="A1" s="2" t="s">
        <v>30</v>
      </c>
      <c r="B1" s="5" t="str">
        <f>'1. key ratios '!B1</f>
        <v>JSC CARTU BANK</v>
      </c>
    </row>
    <row r="2" spans="1:8">
      <c r="A2" s="2" t="s">
        <v>31</v>
      </c>
      <c r="B2" s="398">
        <f>'1. key ratios '!B2</f>
        <v>43373</v>
      </c>
    </row>
    <row r="3" spans="1:8">
      <c r="A3" s="4"/>
    </row>
    <row r="4" spans="1:8" ht="15" thickBot="1">
      <c r="A4" s="4" t="s">
        <v>74</v>
      </c>
      <c r="B4" s="4"/>
      <c r="C4" s="218"/>
      <c r="D4" s="218"/>
      <c r="E4" s="218"/>
      <c r="F4" s="219"/>
      <c r="G4" s="219"/>
      <c r="H4" s="220" t="s">
        <v>73</v>
      </c>
    </row>
    <row r="5" spans="1:8">
      <c r="A5" s="468" t="s">
        <v>6</v>
      </c>
      <c r="B5" s="470" t="s">
        <v>346</v>
      </c>
      <c r="C5" s="464" t="s">
        <v>68</v>
      </c>
      <c r="D5" s="465"/>
      <c r="E5" s="466"/>
      <c r="F5" s="464" t="s">
        <v>72</v>
      </c>
      <c r="G5" s="465"/>
      <c r="H5" s="467"/>
    </row>
    <row r="6" spans="1:8">
      <c r="A6" s="469"/>
      <c r="B6" s="471"/>
      <c r="C6" s="26" t="s">
        <v>293</v>
      </c>
      <c r="D6" s="26" t="s">
        <v>122</v>
      </c>
      <c r="E6" s="26" t="s">
        <v>109</v>
      </c>
      <c r="F6" s="26" t="s">
        <v>293</v>
      </c>
      <c r="G6" s="26" t="s">
        <v>122</v>
      </c>
      <c r="H6" s="27" t="s">
        <v>109</v>
      </c>
    </row>
    <row r="7" spans="1:8" s="15" customFormat="1">
      <c r="A7" s="221">
        <v>1</v>
      </c>
      <c r="B7" s="222" t="s">
        <v>380</v>
      </c>
      <c r="C7" s="32"/>
      <c r="D7" s="32"/>
      <c r="E7" s="223">
        <f>C7+D7</f>
        <v>0</v>
      </c>
      <c r="F7" s="32"/>
      <c r="G7" s="32"/>
      <c r="H7" s="33">
        <f t="shared" ref="H7:H31" si="0">F7+G7</f>
        <v>0</v>
      </c>
    </row>
    <row r="8" spans="1:8" s="15" customFormat="1">
      <c r="A8" s="221">
        <v>1.1000000000000001</v>
      </c>
      <c r="B8" s="274" t="s">
        <v>311</v>
      </c>
      <c r="C8" s="32">
        <v>25122885</v>
      </c>
      <c r="D8" s="32">
        <v>27100243</v>
      </c>
      <c r="E8" s="223">
        <f>C8+D8</f>
        <v>52223128</v>
      </c>
      <c r="F8" s="32">
        <v>30651855</v>
      </c>
      <c r="G8" s="32">
        <v>33963225</v>
      </c>
      <c r="H8" s="33">
        <f t="shared" si="0"/>
        <v>64615080</v>
      </c>
    </row>
    <row r="9" spans="1:8" s="15" customFormat="1">
      <c r="A9" s="221">
        <v>1.2</v>
      </c>
      <c r="B9" s="274" t="s">
        <v>312</v>
      </c>
      <c r="C9" s="32"/>
      <c r="D9" s="32">
        <v>9692492</v>
      </c>
      <c r="E9" s="223">
        <f t="shared" ref="E9:E31" si="1">C9+D9</f>
        <v>9692492</v>
      </c>
      <c r="F9" s="32"/>
      <c r="G9" s="32">
        <v>10044485</v>
      </c>
      <c r="H9" s="33">
        <f t="shared" si="0"/>
        <v>10044485</v>
      </c>
    </row>
    <row r="10" spans="1:8" s="15" customFormat="1">
      <c r="A10" s="221">
        <v>1.3</v>
      </c>
      <c r="B10" s="274" t="s">
        <v>313</v>
      </c>
      <c r="C10" s="32">
        <v>14262659</v>
      </c>
      <c r="D10" s="32">
        <v>29909281</v>
      </c>
      <c r="E10" s="223">
        <f t="shared" si="1"/>
        <v>44171940</v>
      </c>
      <c r="F10" s="32">
        <v>10597563</v>
      </c>
      <c r="G10" s="32">
        <v>7860748</v>
      </c>
      <c r="H10" s="33">
        <f t="shared" si="0"/>
        <v>18458311</v>
      </c>
    </row>
    <row r="11" spans="1:8" s="15" customFormat="1">
      <c r="A11" s="221">
        <v>1.4</v>
      </c>
      <c r="B11" s="274" t="s">
        <v>294</v>
      </c>
      <c r="C11" s="32">
        <v>13083</v>
      </c>
      <c r="D11" s="32">
        <f>9692492-D9</f>
        <v>0</v>
      </c>
      <c r="E11" s="223">
        <f t="shared" si="1"/>
        <v>13083</v>
      </c>
      <c r="F11" s="32">
        <v>13069</v>
      </c>
      <c r="G11" s="32">
        <v>0</v>
      </c>
      <c r="H11" s="33">
        <f t="shared" si="0"/>
        <v>13069</v>
      </c>
    </row>
    <row r="12" spans="1:8" s="15" customFormat="1" ht="29.25" customHeight="1">
      <c r="A12" s="221">
        <v>2</v>
      </c>
      <c r="B12" s="225" t="s">
        <v>315</v>
      </c>
      <c r="C12" s="32"/>
      <c r="D12" s="32"/>
      <c r="E12" s="223">
        <f t="shared" si="1"/>
        <v>0</v>
      </c>
      <c r="F12" s="32"/>
      <c r="G12" s="32"/>
      <c r="H12" s="33">
        <f t="shared" si="0"/>
        <v>0</v>
      </c>
    </row>
    <row r="13" spans="1:8" s="15" customFormat="1" ht="19.899999999999999" customHeight="1">
      <c r="A13" s="221">
        <v>3</v>
      </c>
      <c r="B13" s="225" t="s">
        <v>314</v>
      </c>
      <c r="C13" s="32"/>
      <c r="D13" s="32"/>
      <c r="E13" s="223">
        <f t="shared" si="1"/>
        <v>0</v>
      </c>
      <c r="F13" s="32"/>
      <c r="G13" s="32"/>
      <c r="H13" s="33">
        <f t="shared" si="0"/>
        <v>0</v>
      </c>
    </row>
    <row r="14" spans="1:8" s="15" customFormat="1">
      <c r="A14" s="221">
        <v>3.1</v>
      </c>
      <c r="B14" s="275" t="s">
        <v>295</v>
      </c>
      <c r="C14" s="32"/>
      <c r="D14" s="32"/>
      <c r="E14" s="223">
        <f t="shared" si="1"/>
        <v>0</v>
      </c>
      <c r="F14" s="32"/>
      <c r="G14" s="32"/>
      <c r="H14" s="33">
        <f t="shared" si="0"/>
        <v>0</v>
      </c>
    </row>
    <row r="15" spans="1:8" s="15" customFormat="1">
      <c r="A15" s="221">
        <v>3.2</v>
      </c>
      <c r="B15" s="275" t="s">
        <v>296</v>
      </c>
      <c r="C15" s="32"/>
      <c r="D15" s="32"/>
      <c r="E15" s="223">
        <f t="shared" si="1"/>
        <v>0</v>
      </c>
      <c r="F15" s="32"/>
      <c r="G15" s="32"/>
      <c r="H15" s="33">
        <f t="shared" si="0"/>
        <v>0</v>
      </c>
    </row>
    <row r="16" spans="1:8" s="15" customFormat="1">
      <c r="A16" s="221">
        <v>4</v>
      </c>
      <c r="B16" s="278" t="s">
        <v>325</v>
      </c>
      <c r="C16" s="32"/>
      <c r="D16" s="32"/>
      <c r="E16" s="223">
        <f t="shared" si="1"/>
        <v>0</v>
      </c>
      <c r="F16" s="32"/>
      <c r="G16" s="32"/>
      <c r="H16" s="33">
        <f t="shared" si="0"/>
        <v>0</v>
      </c>
    </row>
    <row r="17" spans="1:8" s="15" customFormat="1">
      <c r="A17" s="221">
        <v>4.0999999999999996</v>
      </c>
      <c r="B17" s="275" t="s">
        <v>316</v>
      </c>
      <c r="C17" s="32">
        <v>3956022.348535303</v>
      </c>
      <c r="D17" s="32">
        <v>11369451.258866187</v>
      </c>
      <c r="E17" s="223">
        <f t="shared" si="1"/>
        <v>15325473.60740149</v>
      </c>
      <c r="F17" s="32">
        <v>106987028.20890716</v>
      </c>
      <c r="G17" s="32">
        <v>312254245.42514491</v>
      </c>
      <c r="H17" s="33">
        <f t="shared" si="0"/>
        <v>419241273.63405204</v>
      </c>
    </row>
    <row r="18" spans="1:8" s="15" customFormat="1">
      <c r="A18" s="221">
        <v>4.2</v>
      </c>
      <c r="B18" s="275" t="s">
        <v>310</v>
      </c>
      <c r="C18" s="32">
        <v>175519230.21040082</v>
      </c>
      <c r="D18" s="32">
        <v>289053778.59767038</v>
      </c>
      <c r="E18" s="223">
        <f t="shared" si="1"/>
        <v>464573008.8080712</v>
      </c>
      <c r="F18" s="32">
        <v>12634903.125489403</v>
      </c>
      <c r="G18" s="32">
        <v>18226912.157520022</v>
      </c>
      <c r="H18" s="33">
        <f t="shared" si="0"/>
        <v>30861815.283009425</v>
      </c>
    </row>
    <row r="19" spans="1:8" s="15" customFormat="1">
      <c r="A19" s="221">
        <v>5</v>
      </c>
      <c r="B19" s="225" t="s">
        <v>324</v>
      </c>
      <c r="C19" s="32"/>
      <c r="D19" s="32"/>
      <c r="E19" s="223">
        <f t="shared" si="1"/>
        <v>0</v>
      </c>
      <c r="F19" s="32"/>
      <c r="G19" s="32"/>
      <c r="H19" s="33">
        <f t="shared" si="0"/>
        <v>0</v>
      </c>
    </row>
    <row r="20" spans="1:8" s="15" customFormat="1">
      <c r="A20" s="221">
        <v>5.0999999999999996</v>
      </c>
      <c r="B20" s="276" t="s">
        <v>299</v>
      </c>
      <c r="C20" s="32">
        <v>232448.48999999996</v>
      </c>
      <c r="D20" s="32">
        <v>14342615.682993</v>
      </c>
      <c r="E20" s="223">
        <f t="shared" si="1"/>
        <v>14575064.172993001</v>
      </c>
      <c r="F20" s="32">
        <v>196637.78000000003</v>
      </c>
      <c r="G20" s="32">
        <v>24152091.607209999</v>
      </c>
      <c r="H20" s="33">
        <f t="shared" si="0"/>
        <v>24348729.38721</v>
      </c>
    </row>
    <row r="21" spans="1:8" s="15" customFormat="1">
      <c r="A21" s="221">
        <v>5.2</v>
      </c>
      <c r="B21" s="276" t="s">
        <v>298</v>
      </c>
      <c r="C21" s="32">
        <v>0</v>
      </c>
      <c r="D21" s="32">
        <v>0</v>
      </c>
      <c r="E21" s="223">
        <f t="shared" si="1"/>
        <v>0</v>
      </c>
      <c r="F21" s="32">
        <v>0</v>
      </c>
      <c r="G21" s="32">
        <v>0</v>
      </c>
      <c r="H21" s="33">
        <f t="shared" si="0"/>
        <v>0</v>
      </c>
    </row>
    <row r="22" spans="1:8" s="15" customFormat="1">
      <c r="A22" s="221">
        <v>5.3</v>
      </c>
      <c r="B22" s="276" t="s">
        <v>297</v>
      </c>
      <c r="C22" s="32">
        <v>14623658.550000001</v>
      </c>
      <c r="D22" s="32">
        <v>1888574080.9400737</v>
      </c>
      <c r="E22" s="223">
        <f t="shared" si="1"/>
        <v>1903197739.4900737</v>
      </c>
      <c r="F22" s="32">
        <v>7297318.8499999996</v>
      </c>
      <c r="G22" s="32">
        <v>1719576453.2256999</v>
      </c>
      <c r="H22" s="33">
        <f t="shared" si="0"/>
        <v>1726873772.0756998</v>
      </c>
    </row>
    <row r="23" spans="1:8" s="15" customFormat="1">
      <c r="A23" s="221" t="s">
        <v>15</v>
      </c>
      <c r="B23" s="226" t="s">
        <v>75</v>
      </c>
      <c r="C23" s="32">
        <v>279815.7</v>
      </c>
      <c r="D23" s="32">
        <v>165118721.54999995</v>
      </c>
      <c r="E23" s="223">
        <f t="shared" si="1"/>
        <v>165398537.24999994</v>
      </c>
      <c r="F23" s="32">
        <v>286058.85000000003</v>
      </c>
      <c r="G23" s="32">
        <v>161853476.85189998</v>
      </c>
      <c r="H23" s="33">
        <f t="shared" si="0"/>
        <v>162139535.70189998</v>
      </c>
    </row>
    <row r="24" spans="1:8" s="15" customFormat="1">
      <c r="A24" s="221" t="s">
        <v>16</v>
      </c>
      <c r="B24" s="226" t="s">
        <v>76</v>
      </c>
      <c r="C24" s="32">
        <v>5770234.5</v>
      </c>
      <c r="D24" s="32">
        <v>848592119.61117363</v>
      </c>
      <c r="E24" s="223">
        <f t="shared" si="1"/>
        <v>854362354.11117363</v>
      </c>
      <c r="F24" s="32">
        <v>819510</v>
      </c>
      <c r="G24" s="32">
        <v>806475021.41439986</v>
      </c>
      <c r="H24" s="33">
        <f t="shared" si="0"/>
        <v>807294531.41439986</v>
      </c>
    </row>
    <row r="25" spans="1:8" s="15" customFormat="1">
      <c r="A25" s="221" t="s">
        <v>17</v>
      </c>
      <c r="B25" s="226" t="s">
        <v>77</v>
      </c>
      <c r="C25" s="32">
        <v>3</v>
      </c>
      <c r="D25" s="32">
        <v>320156530.72140002</v>
      </c>
      <c r="E25" s="223">
        <f t="shared" si="1"/>
        <v>320156533.72140002</v>
      </c>
      <c r="F25" s="32">
        <v>0</v>
      </c>
      <c r="G25" s="32">
        <v>246085318.17880002</v>
      </c>
      <c r="H25" s="33">
        <f t="shared" si="0"/>
        <v>246085318.17880002</v>
      </c>
    </row>
    <row r="26" spans="1:8" s="15" customFormat="1">
      <c r="A26" s="221" t="s">
        <v>18</v>
      </c>
      <c r="B26" s="226" t="s">
        <v>78</v>
      </c>
      <c r="C26" s="32">
        <v>8573605.3499999996</v>
      </c>
      <c r="D26" s="32">
        <v>487354808.55750006</v>
      </c>
      <c r="E26" s="223">
        <f t="shared" si="1"/>
        <v>495928413.90750009</v>
      </c>
      <c r="F26" s="32">
        <v>6191750</v>
      </c>
      <c r="G26" s="32">
        <v>453741391.38060009</v>
      </c>
      <c r="H26" s="33">
        <f t="shared" si="0"/>
        <v>459933141.38060009</v>
      </c>
    </row>
    <row r="27" spans="1:8" s="15" customFormat="1">
      <c r="A27" s="221" t="s">
        <v>19</v>
      </c>
      <c r="B27" s="226" t="s">
        <v>79</v>
      </c>
      <c r="C27" s="32">
        <v>0</v>
      </c>
      <c r="D27" s="32">
        <v>67351900.5</v>
      </c>
      <c r="E27" s="223">
        <f t="shared" si="1"/>
        <v>67351900.5</v>
      </c>
      <c r="F27" s="32">
        <v>0</v>
      </c>
      <c r="G27" s="32">
        <v>51421245.399999999</v>
      </c>
      <c r="H27" s="33">
        <f t="shared" si="0"/>
        <v>51421245.399999999</v>
      </c>
    </row>
    <row r="28" spans="1:8" s="15" customFormat="1">
      <c r="A28" s="221">
        <v>5.4</v>
      </c>
      <c r="B28" s="276" t="s">
        <v>300</v>
      </c>
      <c r="C28" s="32">
        <v>228829612.62799305</v>
      </c>
      <c r="D28" s="32">
        <v>309330973.45810795</v>
      </c>
      <c r="E28" s="223">
        <f t="shared" si="1"/>
        <v>538160586.08610106</v>
      </c>
      <c r="F28" s="32">
        <v>205815973.59498096</v>
      </c>
      <c r="G28" s="32">
        <v>276942080.97353601</v>
      </c>
      <c r="H28" s="33">
        <f t="shared" si="0"/>
        <v>482758054.56851697</v>
      </c>
    </row>
    <row r="29" spans="1:8" s="15" customFormat="1">
      <c r="A29" s="221">
        <v>5.5</v>
      </c>
      <c r="B29" s="276" t="s">
        <v>301</v>
      </c>
      <c r="C29" s="32">
        <v>17358201</v>
      </c>
      <c r="D29" s="32">
        <v>125407120.5</v>
      </c>
      <c r="E29" s="223">
        <f t="shared" si="1"/>
        <v>142765321.5</v>
      </c>
      <c r="F29" s="32">
        <v>12681043</v>
      </c>
      <c r="G29" s="32">
        <v>111401966</v>
      </c>
      <c r="H29" s="33">
        <f t="shared" si="0"/>
        <v>124083009</v>
      </c>
    </row>
    <row r="30" spans="1:8" s="15" customFormat="1">
      <c r="A30" s="221">
        <v>5.6</v>
      </c>
      <c r="B30" s="276" t="s">
        <v>302</v>
      </c>
      <c r="C30" s="32">
        <v>3500000</v>
      </c>
      <c r="D30" s="32">
        <v>5988045.5196000002</v>
      </c>
      <c r="E30" s="223">
        <f t="shared" si="1"/>
        <v>9488045.5196000002</v>
      </c>
      <c r="F30" s="32">
        <v>0</v>
      </c>
      <c r="G30" s="32">
        <v>5671137.7532000002</v>
      </c>
      <c r="H30" s="33">
        <f t="shared" si="0"/>
        <v>5671137.7532000002</v>
      </c>
    </row>
    <row r="31" spans="1:8" s="15" customFormat="1">
      <c r="A31" s="221">
        <v>5.7</v>
      </c>
      <c r="B31" s="276" t="s">
        <v>79</v>
      </c>
      <c r="C31" s="32">
        <v>10965561</v>
      </c>
      <c r="D31" s="32">
        <v>137530797.32280001</v>
      </c>
      <c r="E31" s="223">
        <f t="shared" si="1"/>
        <v>148496358.32280001</v>
      </c>
      <c r="F31" s="32">
        <v>132640</v>
      </c>
      <c r="G31" s="32">
        <v>99801509.378800005</v>
      </c>
      <c r="H31" s="33">
        <f t="shared" si="0"/>
        <v>99934149.378800005</v>
      </c>
    </row>
    <row r="32" spans="1:8" s="15" customFormat="1">
      <c r="A32" s="221">
        <v>6</v>
      </c>
      <c r="B32" s="225" t="s">
        <v>330</v>
      </c>
      <c r="C32" s="32"/>
      <c r="D32" s="32"/>
      <c r="E32" s="223">
        <f t="shared" ref="E32:E53" si="2">C32+D32</f>
        <v>0</v>
      </c>
      <c r="F32" s="32"/>
      <c r="G32" s="32"/>
      <c r="H32" s="33">
        <f t="shared" ref="H32:H52" si="3">F32+G32</f>
        <v>0</v>
      </c>
    </row>
    <row r="33" spans="1:8" s="15" customFormat="1">
      <c r="A33" s="221">
        <v>6.1</v>
      </c>
      <c r="B33" s="277" t="s">
        <v>320</v>
      </c>
      <c r="C33" s="32"/>
      <c r="D33" s="32"/>
      <c r="E33" s="223">
        <f t="shared" si="2"/>
        <v>0</v>
      </c>
      <c r="F33" s="32"/>
      <c r="G33" s="32"/>
      <c r="H33" s="33">
        <f t="shared" si="3"/>
        <v>0</v>
      </c>
    </row>
    <row r="34" spans="1:8" s="15" customFormat="1">
      <c r="A34" s="221">
        <v>6.2</v>
      </c>
      <c r="B34" s="277" t="s">
        <v>321</v>
      </c>
      <c r="C34" s="32"/>
      <c r="D34" s="32"/>
      <c r="E34" s="223">
        <f t="shared" si="2"/>
        <v>0</v>
      </c>
      <c r="F34" s="32"/>
      <c r="G34" s="32"/>
      <c r="H34" s="33">
        <f t="shared" si="3"/>
        <v>0</v>
      </c>
    </row>
    <row r="35" spans="1:8" s="15" customFormat="1">
      <c r="A35" s="221">
        <v>6.3</v>
      </c>
      <c r="B35" s="277" t="s">
        <v>317</v>
      </c>
      <c r="C35" s="32"/>
      <c r="D35" s="32"/>
      <c r="E35" s="223">
        <f t="shared" si="2"/>
        <v>0</v>
      </c>
      <c r="F35" s="32"/>
      <c r="G35" s="32"/>
      <c r="H35" s="33">
        <f t="shared" si="3"/>
        <v>0</v>
      </c>
    </row>
    <row r="36" spans="1:8" s="15" customFormat="1">
      <c r="A36" s="221">
        <v>6.4</v>
      </c>
      <c r="B36" s="277" t="s">
        <v>318</v>
      </c>
      <c r="C36" s="32"/>
      <c r="D36" s="32"/>
      <c r="E36" s="223">
        <f t="shared" si="2"/>
        <v>0</v>
      </c>
      <c r="F36" s="32"/>
      <c r="G36" s="32"/>
      <c r="H36" s="33">
        <f t="shared" si="3"/>
        <v>0</v>
      </c>
    </row>
    <row r="37" spans="1:8" s="15" customFormat="1">
      <c r="A37" s="221">
        <v>6.5</v>
      </c>
      <c r="B37" s="277" t="s">
        <v>319</v>
      </c>
      <c r="C37" s="32"/>
      <c r="D37" s="32"/>
      <c r="E37" s="223">
        <f t="shared" si="2"/>
        <v>0</v>
      </c>
      <c r="F37" s="32"/>
      <c r="G37" s="32"/>
      <c r="H37" s="33">
        <f t="shared" si="3"/>
        <v>0</v>
      </c>
    </row>
    <row r="38" spans="1:8" s="15" customFormat="1">
      <c r="A38" s="221">
        <v>6.6</v>
      </c>
      <c r="B38" s="277" t="s">
        <v>322</v>
      </c>
      <c r="C38" s="32"/>
      <c r="D38" s="32"/>
      <c r="E38" s="223">
        <f t="shared" si="2"/>
        <v>0</v>
      </c>
      <c r="F38" s="32"/>
      <c r="G38" s="32"/>
      <c r="H38" s="33">
        <f t="shared" si="3"/>
        <v>0</v>
      </c>
    </row>
    <row r="39" spans="1:8" s="15" customFormat="1">
      <c r="A39" s="221">
        <v>6.7</v>
      </c>
      <c r="B39" s="277" t="s">
        <v>323</v>
      </c>
      <c r="C39" s="32"/>
      <c r="D39" s="32"/>
      <c r="E39" s="223">
        <f t="shared" si="2"/>
        <v>0</v>
      </c>
      <c r="F39" s="32"/>
      <c r="G39" s="32"/>
      <c r="H39" s="33">
        <f t="shared" si="3"/>
        <v>0</v>
      </c>
    </row>
    <row r="40" spans="1:8" s="15" customFormat="1">
      <c r="A40" s="221">
        <v>7</v>
      </c>
      <c r="B40" s="225" t="s">
        <v>326</v>
      </c>
      <c r="C40" s="32"/>
      <c r="D40" s="32"/>
      <c r="E40" s="223">
        <f t="shared" si="2"/>
        <v>0</v>
      </c>
      <c r="F40" s="32"/>
      <c r="G40" s="32"/>
      <c r="H40" s="33">
        <f t="shared" si="3"/>
        <v>0</v>
      </c>
    </row>
    <row r="41" spans="1:8" s="15" customFormat="1">
      <c r="A41" s="221">
        <v>7.1</v>
      </c>
      <c r="B41" s="224" t="s">
        <v>327</v>
      </c>
      <c r="C41" s="32">
        <v>5997.130000000001</v>
      </c>
      <c r="D41" s="32">
        <v>0</v>
      </c>
      <c r="E41" s="223">
        <f t="shared" si="2"/>
        <v>5997.130000000001</v>
      </c>
      <c r="F41" s="32">
        <v>2310756.44</v>
      </c>
      <c r="G41" s="32">
        <v>123087.73999999999</v>
      </c>
      <c r="H41" s="33">
        <f t="shared" si="3"/>
        <v>2433844.1799999997</v>
      </c>
    </row>
    <row r="42" spans="1:8" s="15" customFormat="1" ht="25.5">
      <c r="A42" s="221">
        <v>7.2</v>
      </c>
      <c r="B42" s="224" t="s">
        <v>328</v>
      </c>
      <c r="C42" s="32">
        <v>3315885.4800000335</v>
      </c>
      <c r="D42" s="32">
        <v>6749211.8799999999</v>
      </c>
      <c r="E42" s="223">
        <f t="shared" si="2"/>
        <v>10065097.360000033</v>
      </c>
      <c r="F42" s="32">
        <v>5379924.379999999</v>
      </c>
      <c r="G42" s="32">
        <v>14839085.97000004</v>
      </c>
      <c r="H42" s="33">
        <f t="shared" si="3"/>
        <v>20219010.350000039</v>
      </c>
    </row>
    <row r="43" spans="1:8" s="15" customFormat="1" ht="25.5">
      <c r="A43" s="221">
        <v>7.3</v>
      </c>
      <c r="B43" s="224" t="s">
        <v>331</v>
      </c>
      <c r="C43" s="32">
        <v>17353503.710000001</v>
      </c>
      <c r="D43" s="32">
        <v>7303547.9013499999</v>
      </c>
      <c r="E43" s="223">
        <f t="shared" si="2"/>
        <v>24657051.61135</v>
      </c>
      <c r="F43" s="32">
        <v>10355186.750000002</v>
      </c>
      <c r="G43" s="32">
        <v>11652244.611350015</v>
      </c>
      <c r="H43" s="33">
        <f t="shared" si="3"/>
        <v>22007431.361350015</v>
      </c>
    </row>
    <row r="44" spans="1:8" s="15" customFormat="1" ht="25.5">
      <c r="A44" s="221">
        <v>7.4</v>
      </c>
      <c r="B44" s="224" t="s">
        <v>332</v>
      </c>
      <c r="C44" s="32">
        <v>52457443.579996079</v>
      </c>
      <c r="D44" s="32">
        <v>117668458.1899998</v>
      </c>
      <c r="E44" s="223">
        <f t="shared" si="2"/>
        <v>170125901.76999587</v>
      </c>
      <c r="F44" s="32">
        <v>42696107.669999748</v>
      </c>
      <c r="G44" s="32">
        <v>121185002.4799991</v>
      </c>
      <c r="H44" s="33">
        <f t="shared" si="3"/>
        <v>163881110.14999884</v>
      </c>
    </row>
    <row r="45" spans="1:8" s="15" customFormat="1">
      <c r="A45" s="221">
        <v>8</v>
      </c>
      <c r="B45" s="225" t="s">
        <v>309</v>
      </c>
      <c r="C45" s="32">
        <v>4310344.3105999995</v>
      </c>
      <c r="D45" s="32">
        <v>0</v>
      </c>
      <c r="E45" s="223">
        <f>SUM(E46:E52)</f>
        <v>4310344.3105999995</v>
      </c>
      <c r="F45" s="32"/>
      <c r="G45" s="32"/>
      <c r="H45" s="33">
        <f t="shared" si="3"/>
        <v>0</v>
      </c>
    </row>
    <row r="46" spans="1:8" s="15" customFormat="1">
      <c r="A46" s="221">
        <v>8.1</v>
      </c>
      <c r="B46" s="275" t="s">
        <v>333</v>
      </c>
      <c r="C46" s="32">
        <v>39665.366399999999</v>
      </c>
      <c r="D46" s="32">
        <v>0</v>
      </c>
      <c r="E46" s="223">
        <f t="shared" si="2"/>
        <v>39665.366399999999</v>
      </c>
      <c r="F46" s="32"/>
      <c r="G46" s="32"/>
      <c r="H46" s="33">
        <f t="shared" si="3"/>
        <v>0</v>
      </c>
    </row>
    <row r="47" spans="1:8" s="15" customFormat="1">
      <c r="A47" s="221">
        <v>8.1999999999999993</v>
      </c>
      <c r="B47" s="275" t="s">
        <v>334</v>
      </c>
      <c r="C47" s="32">
        <v>1897728.9441999998</v>
      </c>
      <c r="D47" s="32">
        <v>0</v>
      </c>
      <c r="E47" s="223">
        <f t="shared" si="2"/>
        <v>1897728.9441999998</v>
      </c>
      <c r="F47" s="32"/>
      <c r="G47" s="32"/>
      <c r="H47" s="33">
        <f t="shared" si="3"/>
        <v>0</v>
      </c>
    </row>
    <row r="48" spans="1:8" s="15" customFormat="1">
      <c r="A48" s="221">
        <v>8.3000000000000007</v>
      </c>
      <c r="B48" s="275" t="s">
        <v>335</v>
      </c>
      <c r="C48" s="32">
        <v>1780200</v>
      </c>
      <c r="D48" s="32">
        <v>0</v>
      </c>
      <c r="E48" s="223">
        <f t="shared" si="2"/>
        <v>1780200</v>
      </c>
      <c r="F48" s="32"/>
      <c r="G48" s="32"/>
      <c r="H48" s="33">
        <f t="shared" si="3"/>
        <v>0</v>
      </c>
    </row>
    <row r="49" spans="1:8" s="15" customFormat="1">
      <c r="A49" s="221">
        <v>8.4</v>
      </c>
      <c r="B49" s="275" t="s">
        <v>336</v>
      </c>
      <c r="C49" s="32">
        <v>592750</v>
      </c>
      <c r="D49" s="32">
        <v>0</v>
      </c>
      <c r="E49" s="223">
        <f t="shared" si="2"/>
        <v>592750</v>
      </c>
      <c r="F49" s="32"/>
      <c r="G49" s="32"/>
      <c r="H49" s="33">
        <f t="shared" si="3"/>
        <v>0</v>
      </c>
    </row>
    <row r="50" spans="1:8" s="15" customFormat="1">
      <c r="A50" s="221">
        <v>8.5</v>
      </c>
      <c r="B50" s="275" t="s">
        <v>337</v>
      </c>
      <c r="C50" s="32">
        <v>0</v>
      </c>
      <c r="D50" s="32">
        <v>0</v>
      </c>
      <c r="E50" s="223">
        <f t="shared" si="2"/>
        <v>0</v>
      </c>
      <c r="F50" s="32"/>
      <c r="G50" s="32"/>
      <c r="H50" s="33">
        <f t="shared" si="3"/>
        <v>0</v>
      </c>
    </row>
    <row r="51" spans="1:8" s="15" customFormat="1">
      <c r="A51" s="221">
        <v>8.6</v>
      </c>
      <c r="B51" s="275" t="s">
        <v>338</v>
      </c>
      <c r="C51" s="32">
        <v>0</v>
      </c>
      <c r="D51" s="32">
        <v>0</v>
      </c>
      <c r="E51" s="223">
        <f t="shared" si="2"/>
        <v>0</v>
      </c>
      <c r="F51" s="32"/>
      <c r="G51" s="32"/>
      <c r="H51" s="33">
        <f t="shared" si="3"/>
        <v>0</v>
      </c>
    </row>
    <row r="52" spans="1:8" s="15" customFormat="1">
      <c r="A52" s="221">
        <v>8.6999999999999993</v>
      </c>
      <c r="B52" s="275" t="s">
        <v>339</v>
      </c>
      <c r="C52" s="32">
        <v>0</v>
      </c>
      <c r="D52" s="32">
        <v>0</v>
      </c>
      <c r="E52" s="223">
        <f t="shared" si="2"/>
        <v>0</v>
      </c>
      <c r="F52" s="32"/>
      <c r="G52" s="32"/>
      <c r="H52" s="33">
        <f t="shared" si="3"/>
        <v>0</v>
      </c>
    </row>
    <row r="53" spans="1:8" s="15" customFormat="1" ht="15" thickBot="1">
      <c r="A53" s="227">
        <v>9</v>
      </c>
      <c r="B53" s="228" t="s">
        <v>329</v>
      </c>
      <c r="C53" s="229"/>
      <c r="D53" s="229"/>
      <c r="E53" s="230">
        <f t="shared" si="2"/>
        <v>0</v>
      </c>
      <c r="F53" s="229"/>
      <c r="G53" s="229"/>
      <c r="H53" s="44">
        <f t="shared" ref="H53" si="4">F53+G53</f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115" zoomScaleNormal="115" workbookViewId="0">
      <pane xSplit="1" ySplit="4" topLeftCell="B5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6" customWidth="1"/>
    <col min="12" max="16384" width="9.140625" style="46"/>
  </cols>
  <sheetData>
    <row r="1" spans="1:8">
      <c r="A1" s="2" t="s">
        <v>30</v>
      </c>
      <c r="B1" s="3" t="str">
        <f>'1. key ratios '!B1</f>
        <v>JSC CARTU BANK</v>
      </c>
      <c r="C1" s="3"/>
    </row>
    <row r="2" spans="1:8">
      <c r="A2" s="2" t="s">
        <v>31</v>
      </c>
      <c r="B2" s="394">
        <f>'1. key ratios '!B2</f>
        <v>43373</v>
      </c>
      <c r="C2" s="6"/>
      <c r="D2" s="7"/>
      <c r="E2" s="68"/>
      <c r="F2" s="68"/>
      <c r="G2" s="68"/>
      <c r="H2" s="68"/>
    </row>
    <row r="3" spans="1:8">
      <c r="A3" s="2"/>
      <c r="B3" s="3"/>
      <c r="C3" s="6"/>
      <c r="D3" s="7"/>
      <c r="E3" s="68"/>
      <c r="F3" s="68"/>
      <c r="G3" s="68"/>
      <c r="H3" s="68"/>
    </row>
    <row r="4" spans="1:8" ht="15" customHeight="1" thickBot="1">
      <c r="A4" s="7" t="s">
        <v>203</v>
      </c>
      <c r="B4" s="164" t="s">
        <v>303</v>
      </c>
      <c r="D4" s="69" t="s">
        <v>73</v>
      </c>
    </row>
    <row r="5" spans="1:8" ht="15" customHeight="1">
      <c r="A5" s="260" t="s">
        <v>6</v>
      </c>
      <c r="B5" s="261"/>
      <c r="C5" s="362" t="s">
        <v>451</v>
      </c>
      <c r="D5" s="363" t="s">
        <v>448</v>
      </c>
    </row>
    <row r="6" spans="1:8" ht="15" customHeight="1">
      <c r="A6" s="70">
        <v>1</v>
      </c>
      <c r="B6" s="353" t="s">
        <v>307</v>
      </c>
      <c r="C6" s="355">
        <f>C7+C9+C10</f>
        <v>1188797880.2331865</v>
      </c>
      <c r="D6" s="356">
        <f>D7+D9+D10</f>
        <v>1119897182.5236754</v>
      </c>
    </row>
    <row r="7" spans="1:8" ht="15" customHeight="1">
      <c r="A7" s="70">
        <v>1.1000000000000001</v>
      </c>
      <c r="B7" s="353" t="s">
        <v>202</v>
      </c>
      <c r="C7" s="357">
        <v>1115240441.8909044</v>
      </c>
      <c r="D7" s="358">
        <v>1050995597.1767429</v>
      </c>
    </row>
    <row r="8" spans="1:8">
      <c r="A8" s="70" t="s">
        <v>14</v>
      </c>
      <c r="B8" s="353" t="s">
        <v>201</v>
      </c>
      <c r="C8" s="357">
        <v>18566135</v>
      </c>
      <c r="D8" s="358">
        <v>18566135</v>
      </c>
    </row>
    <row r="9" spans="1:8" ht="15" customHeight="1">
      <c r="A9" s="70">
        <v>1.2</v>
      </c>
      <c r="B9" s="354" t="s">
        <v>200</v>
      </c>
      <c r="C9" s="357">
        <v>73557438.342282042</v>
      </c>
      <c r="D9" s="358">
        <v>68901585.346932471</v>
      </c>
    </row>
    <row r="10" spans="1:8" ht="15" customHeight="1">
      <c r="A10" s="70">
        <v>1.3</v>
      </c>
      <c r="B10" s="353" t="s">
        <v>28</v>
      </c>
      <c r="C10" s="359">
        <v>0</v>
      </c>
      <c r="D10" s="358">
        <v>0</v>
      </c>
    </row>
    <row r="11" spans="1:8" ht="15" customHeight="1">
      <c r="A11" s="70">
        <v>2</v>
      </c>
      <c r="B11" s="353" t="s">
        <v>304</v>
      </c>
      <c r="C11" s="357">
        <v>70149339.800000414</v>
      </c>
      <c r="D11" s="358">
        <v>31710409.599999979</v>
      </c>
    </row>
    <row r="12" spans="1:8" ht="15" customHeight="1">
      <c r="A12" s="70">
        <v>3</v>
      </c>
      <c r="B12" s="353" t="s">
        <v>305</v>
      </c>
      <c r="C12" s="359">
        <v>176404083.125</v>
      </c>
      <c r="D12" s="358">
        <v>176404083.125</v>
      </c>
    </row>
    <row r="13" spans="1:8" ht="15" customHeight="1" thickBot="1">
      <c r="A13" s="72">
        <v>4</v>
      </c>
      <c r="B13" s="73" t="s">
        <v>306</v>
      </c>
      <c r="C13" s="360">
        <f>C6+C11+C12</f>
        <v>1435351303.1581869</v>
      </c>
      <c r="D13" s="361">
        <f>D6+D11+D12</f>
        <v>1328011675.2486753</v>
      </c>
    </row>
    <row r="14" spans="1:8">
      <c r="B14" s="76"/>
    </row>
    <row r="15" spans="1:8">
      <c r="B15" s="77"/>
    </row>
    <row r="16" spans="1:8">
      <c r="B16" s="77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30</v>
      </c>
      <c r="B1" s="4" t="str">
        <f>'1. key ratios '!B1</f>
        <v>JSC CARTU BANK</v>
      </c>
    </row>
    <row r="2" spans="1:8">
      <c r="A2" s="2" t="s">
        <v>31</v>
      </c>
      <c r="B2" s="395">
        <f>'1. key ratios '!B2</f>
        <v>43373</v>
      </c>
    </row>
    <row r="4" spans="1:8" ht="16.5" customHeight="1" thickBot="1">
      <c r="A4" s="78" t="s">
        <v>80</v>
      </c>
      <c r="B4" s="79" t="s">
        <v>273</v>
      </c>
      <c r="C4" s="80"/>
    </row>
    <row r="5" spans="1:8">
      <c r="A5" s="81"/>
      <c r="B5" s="472" t="s">
        <v>81</v>
      </c>
      <c r="C5" s="473"/>
    </row>
    <row r="6" spans="1:8">
      <c r="A6" s="82">
        <v>1</v>
      </c>
      <c r="B6" s="441" t="s">
        <v>421</v>
      </c>
      <c r="C6" s="442"/>
    </row>
    <row r="7" spans="1:8">
      <c r="A7" s="82">
        <v>2</v>
      </c>
      <c r="B7" s="441" t="s">
        <v>426</v>
      </c>
      <c r="C7" s="442"/>
    </row>
    <row r="8" spans="1:8">
      <c r="A8" s="82">
        <v>3</v>
      </c>
      <c r="B8" s="441" t="s">
        <v>427</v>
      </c>
      <c r="C8" s="442"/>
    </row>
    <row r="9" spans="1:8">
      <c r="A9" s="82">
        <v>4</v>
      </c>
      <c r="B9" s="441" t="s">
        <v>449</v>
      </c>
      <c r="C9" s="442"/>
    </row>
    <row r="10" spans="1:8">
      <c r="A10" s="82">
        <v>5</v>
      </c>
      <c r="B10" s="441" t="s">
        <v>450</v>
      </c>
      <c r="C10" s="442"/>
    </row>
    <row r="11" spans="1:8">
      <c r="A11" s="82">
        <v>6</v>
      </c>
      <c r="B11" s="441"/>
      <c r="C11" s="442"/>
    </row>
    <row r="12" spans="1:8">
      <c r="A12" s="82">
        <v>7</v>
      </c>
      <c r="B12" s="441"/>
      <c r="C12" s="442"/>
      <c r="H12" s="83"/>
    </row>
    <row r="13" spans="1:8">
      <c r="A13" s="82">
        <v>8</v>
      </c>
      <c r="B13" s="441"/>
      <c r="C13" s="442"/>
    </row>
    <row r="14" spans="1:8">
      <c r="A14" s="82">
        <v>9</v>
      </c>
      <c r="B14" s="441"/>
      <c r="C14" s="442"/>
    </row>
    <row r="15" spans="1:8">
      <c r="A15" s="82">
        <v>10</v>
      </c>
      <c r="B15" s="441"/>
      <c r="C15" s="442"/>
    </row>
    <row r="16" spans="1:8">
      <c r="A16" s="82"/>
      <c r="B16" s="474"/>
      <c r="C16" s="475"/>
    </row>
    <row r="17" spans="1:3">
      <c r="A17" s="82"/>
      <c r="B17" s="476" t="s">
        <v>82</v>
      </c>
      <c r="C17" s="477"/>
    </row>
    <row r="18" spans="1:3">
      <c r="A18" s="82">
        <v>1</v>
      </c>
      <c r="B18" s="441" t="s">
        <v>422</v>
      </c>
      <c r="C18" s="443"/>
    </row>
    <row r="19" spans="1:3">
      <c r="A19" s="82">
        <v>2</v>
      </c>
      <c r="B19" s="441" t="s">
        <v>428</v>
      </c>
      <c r="C19" s="443"/>
    </row>
    <row r="20" spans="1:3">
      <c r="A20" s="82">
        <v>3</v>
      </c>
      <c r="B20" s="441" t="s">
        <v>429</v>
      </c>
      <c r="C20" s="443"/>
    </row>
    <row r="21" spans="1:3">
      <c r="A21" s="82">
        <v>4</v>
      </c>
      <c r="B21" s="441" t="s">
        <v>430</v>
      </c>
      <c r="C21" s="443"/>
    </row>
    <row r="22" spans="1:3">
      <c r="A22" s="82">
        <v>5</v>
      </c>
      <c r="B22" s="441" t="s">
        <v>431</v>
      </c>
      <c r="C22" s="443"/>
    </row>
    <row r="23" spans="1:3">
      <c r="A23" s="82">
        <v>6</v>
      </c>
      <c r="B23" s="441"/>
      <c r="C23" s="443"/>
    </row>
    <row r="24" spans="1:3">
      <c r="A24" s="82">
        <v>7</v>
      </c>
      <c r="B24" s="441"/>
      <c r="C24" s="443"/>
    </row>
    <row r="25" spans="1:3">
      <c r="A25" s="82">
        <v>8</v>
      </c>
      <c r="B25" s="441"/>
      <c r="C25" s="443"/>
    </row>
    <row r="26" spans="1:3">
      <c r="A26" s="82">
        <v>9</v>
      </c>
      <c r="B26" s="441"/>
      <c r="C26" s="443"/>
    </row>
    <row r="27" spans="1:3" ht="15.75" customHeight="1">
      <c r="A27" s="82">
        <v>10</v>
      </c>
      <c r="B27" s="441"/>
      <c r="C27" s="444"/>
    </row>
    <row r="28" spans="1:3" ht="15.75" customHeight="1">
      <c r="A28" s="82"/>
      <c r="B28" s="441"/>
      <c r="C28" s="444"/>
    </row>
    <row r="29" spans="1:3" ht="30" customHeight="1">
      <c r="A29" s="82"/>
      <c r="B29" s="476" t="s">
        <v>83</v>
      </c>
      <c r="C29" s="477"/>
    </row>
    <row r="30" spans="1:3">
      <c r="A30" s="82">
        <v>1</v>
      </c>
      <c r="B30" s="441" t="s">
        <v>432</v>
      </c>
      <c r="C30" s="445">
        <v>1</v>
      </c>
    </row>
    <row r="31" spans="1:3" ht="15.75" customHeight="1">
      <c r="A31" s="82"/>
      <c r="B31" s="441"/>
      <c r="C31" s="442"/>
    </row>
    <row r="32" spans="1:3" ht="29.25" customHeight="1">
      <c r="A32" s="82"/>
      <c r="B32" s="476" t="s">
        <v>84</v>
      </c>
      <c r="C32" s="477"/>
    </row>
    <row r="33" spans="1:3">
      <c r="A33" s="82">
        <v>1</v>
      </c>
      <c r="B33" s="441" t="s">
        <v>433</v>
      </c>
      <c r="C33" s="445">
        <v>1</v>
      </c>
    </row>
    <row r="34" spans="1:3" ht="15" thickBot="1">
      <c r="A34" s="84"/>
      <c r="B34" s="85"/>
      <c r="C34" s="86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C21" sqref="C2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07" t="s">
        <v>30</v>
      </c>
      <c r="B1" s="308" t="str">
        <f>'1. key ratios '!B1</f>
        <v>JSC CARTU BANK</v>
      </c>
      <c r="C1" s="100"/>
      <c r="D1" s="100"/>
      <c r="E1" s="100"/>
      <c r="F1" s="15"/>
    </row>
    <row r="2" spans="1:7" s="87" customFormat="1" ht="15.75" customHeight="1">
      <c r="A2" s="307" t="s">
        <v>31</v>
      </c>
      <c r="B2" s="397">
        <f>'1. key ratios '!B2</f>
        <v>43373</v>
      </c>
    </row>
    <row r="3" spans="1:7" s="87" customFormat="1" ht="15.75" customHeight="1">
      <c r="A3" s="307"/>
    </row>
    <row r="4" spans="1:7" s="87" customFormat="1" ht="15.75" customHeight="1" thickBot="1">
      <c r="A4" s="309" t="s">
        <v>207</v>
      </c>
      <c r="B4" s="482" t="s">
        <v>353</v>
      </c>
      <c r="C4" s="483"/>
      <c r="D4" s="483"/>
      <c r="E4" s="483"/>
    </row>
    <row r="5" spans="1:7" s="91" customFormat="1" ht="17.45" customHeight="1">
      <c r="A5" s="243"/>
      <c r="B5" s="244"/>
      <c r="C5" s="89" t="s">
        <v>0</v>
      </c>
      <c r="D5" s="89" t="s">
        <v>1</v>
      </c>
      <c r="E5" s="90" t="s">
        <v>2</v>
      </c>
    </row>
    <row r="6" spans="1:7" s="15" customFormat="1" ht="14.45" customHeight="1">
      <c r="A6" s="310"/>
      <c r="B6" s="478" t="s">
        <v>360</v>
      </c>
      <c r="C6" s="478" t="s">
        <v>93</v>
      </c>
      <c r="D6" s="480" t="s">
        <v>206</v>
      </c>
      <c r="E6" s="481"/>
      <c r="G6" s="5"/>
    </row>
    <row r="7" spans="1:7" s="15" customFormat="1" ht="99.6" customHeight="1">
      <c r="A7" s="310"/>
      <c r="B7" s="479"/>
      <c r="C7" s="478"/>
      <c r="D7" s="346" t="s">
        <v>205</v>
      </c>
      <c r="E7" s="347" t="s">
        <v>361</v>
      </c>
      <c r="G7" s="5"/>
    </row>
    <row r="8" spans="1:7">
      <c r="A8" s="311">
        <v>1</v>
      </c>
      <c r="B8" s="348" t="s">
        <v>35</v>
      </c>
      <c r="C8" s="416">
        <v>24779101</v>
      </c>
      <c r="D8" s="416"/>
      <c r="E8" s="417">
        <v>24779101</v>
      </c>
      <c r="F8" s="15"/>
    </row>
    <row r="9" spans="1:7">
      <c r="A9" s="311">
        <v>2</v>
      </c>
      <c r="B9" s="348" t="s">
        <v>36</v>
      </c>
      <c r="C9" s="416">
        <v>145010118</v>
      </c>
      <c r="D9" s="416"/>
      <c r="E9" s="417">
        <v>145010118</v>
      </c>
      <c r="F9" s="15"/>
    </row>
    <row r="10" spans="1:7">
      <c r="A10" s="311">
        <v>3</v>
      </c>
      <c r="B10" s="348" t="s">
        <v>37</v>
      </c>
      <c r="C10" s="416">
        <v>206866925</v>
      </c>
      <c r="D10" s="416"/>
      <c r="E10" s="417">
        <v>206866925</v>
      </c>
      <c r="F10" s="15"/>
    </row>
    <row r="11" spans="1:7">
      <c r="A11" s="311">
        <v>4</v>
      </c>
      <c r="B11" s="348" t="s">
        <v>38</v>
      </c>
      <c r="C11" s="416">
        <v>0</v>
      </c>
      <c r="D11" s="416"/>
      <c r="E11" s="417">
        <v>0</v>
      </c>
      <c r="F11" s="15"/>
    </row>
    <row r="12" spans="1:7">
      <c r="A12" s="311">
        <v>5</v>
      </c>
      <c r="B12" s="348" t="s">
        <v>39</v>
      </c>
      <c r="C12" s="416">
        <v>21868631</v>
      </c>
      <c r="D12" s="416"/>
      <c r="E12" s="417">
        <v>21868631</v>
      </c>
      <c r="F12" s="15"/>
    </row>
    <row r="13" spans="1:7">
      <c r="A13" s="311">
        <v>6.1</v>
      </c>
      <c r="B13" s="349" t="s">
        <v>40</v>
      </c>
      <c r="C13" s="416">
        <v>815151230</v>
      </c>
      <c r="D13" s="416"/>
      <c r="E13" s="417">
        <v>815151230</v>
      </c>
      <c r="F13" s="15"/>
    </row>
    <row r="14" spans="1:7">
      <c r="A14" s="311">
        <v>6.2</v>
      </c>
      <c r="B14" s="350" t="s">
        <v>41</v>
      </c>
      <c r="C14" s="416">
        <v>-113290573</v>
      </c>
      <c r="D14" s="416"/>
      <c r="E14" s="417">
        <v>-113290573</v>
      </c>
      <c r="F14" s="15"/>
    </row>
    <row r="15" spans="1:7">
      <c r="A15" s="311">
        <v>6</v>
      </c>
      <c r="B15" s="348" t="s">
        <v>42</v>
      </c>
      <c r="C15" s="416">
        <v>701860657</v>
      </c>
      <c r="D15" s="416"/>
      <c r="E15" s="417">
        <v>701860657</v>
      </c>
      <c r="F15" s="15"/>
    </row>
    <row r="16" spans="1:7">
      <c r="A16" s="311">
        <v>7</v>
      </c>
      <c r="B16" s="348" t="s">
        <v>43</v>
      </c>
      <c r="C16" s="416">
        <v>9755908</v>
      </c>
      <c r="D16" s="416"/>
      <c r="E16" s="417">
        <v>9755908</v>
      </c>
      <c r="F16" s="15"/>
    </row>
    <row r="17" spans="1:7">
      <c r="A17" s="311">
        <v>8</v>
      </c>
      <c r="B17" s="348" t="s">
        <v>204</v>
      </c>
      <c r="C17" s="416">
        <v>26824055</v>
      </c>
      <c r="D17" s="416"/>
      <c r="E17" s="417">
        <v>26824055</v>
      </c>
      <c r="F17" s="312"/>
      <c r="G17" s="94"/>
    </row>
    <row r="18" spans="1:7">
      <c r="A18" s="311">
        <v>9</v>
      </c>
      <c r="B18" s="348" t="s">
        <v>44</v>
      </c>
      <c r="C18" s="416">
        <v>2883540</v>
      </c>
      <c r="D18" s="416"/>
      <c r="E18" s="417">
        <v>2883540</v>
      </c>
      <c r="F18" s="15"/>
      <c r="G18" s="94"/>
    </row>
    <row r="19" spans="1:7">
      <c r="A19" s="311">
        <v>10</v>
      </c>
      <c r="B19" s="348" t="s">
        <v>45</v>
      </c>
      <c r="C19" s="416">
        <v>19055480</v>
      </c>
      <c r="D19" s="416">
        <v>5449725</v>
      </c>
      <c r="E19" s="417">
        <v>13605755</v>
      </c>
      <c r="F19" s="15"/>
      <c r="G19" s="94"/>
    </row>
    <row r="20" spans="1:7">
      <c r="A20" s="311">
        <v>11</v>
      </c>
      <c r="B20" s="348" t="s">
        <v>46</v>
      </c>
      <c r="C20" s="416">
        <v>20006811</v>
      </c>
      <c r="D20" s="416"/>
      <c r="E20" s="417">
        <v>20006811</v>
      </c>
      <c r="F20" s="15"/>
    </row>
    <row r="21" spans="1:7" ht="26.25" thickBot="1">
      <c r="A21" s="185"/>
      <c r="B21" s="313" t="s">
        <v>363</v>
      </c>
      <c r="C21" s="245">
        <f>SUM(C8:C12, C15:C20)</f>
        <v>1178911226</v>
      </c>
      <c r="D21" s="245">
        <f>SUM(D8:D12, D15:D20)</f>
        <v>5449725</v>
      </c>
      <c r="E21" s="351">
        <f>SUM(E8:E12, E15:E20)</f>
        <v>1173461501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5"/>
      <c r="F25" s="5"/>
      <c r="G25" s="5"/>
    </row>
    <row r="26" spans="1:7" s="4" customFormat="1">
      <c r="B26" s="95"/>
      <c r="F26" s="5"/>
      <c r="G26" s="5"/>
    </row>
    <row r="27" spans="1:7" s="4" customFormat="1">
      <c r="B27" s="95"/>
      <c r="F27" s="5"/>
      <c r="G27" s="5"/>
    </row>
    <row r="28" spans="1:7" s="4" customFormat="1">
      <c r="B28" s="95"/>
      <c r="F28" s="5"/>
      <c r="G28" s="5"/>
    </row>
    <row r="29" spans="1:7" s="4" customFormat="1">
      <c r="B29" s="95"/>
      <c r="F29" s="5"/>
      <c r="G29" s="5"/>
    </row>
    <row r="30" spans="1:7" s="4" customFormat="1">
      <c r="B30" s="95"/>
      <c r="F30" s="5"/>
      <c r="G30" s="5"/>
    </row>
    <row r="31" spans="1:7" s="4" customFormat="1">
      <c r="B31" s="95"/>
      <c r="F31" s="5"/>
      <c r="G31" s="5"/>
    </row>
    <row r="32" spans="1:7" s="4" customFormat="1">
      <c r="B32" s="95"/>
      <c r="F32" s="5"/>
      <c r="G32" s="5"/>
    </row>
    <row r="33" spans="2:7" s="4" customFormat="1">
      <c r="B33" s="95"/>
      <c r="F33" s="5"/>
      <c r="G33" s="5"/>
    </row>
    <row r="34" spans="2:7" s="4" customFormat="1">
      <c r="B34" s="95"/>
      <c r="F34" s="5"/>
      <c r="G34" s="5"/>
    </row>
    <row r="35" spans="2:7" s="4" customFormat="1">
      <c r="B35" s="95"/>
      <c r="F35" s="5"/>
      <c r="G35" s="5"/>
    </row>
    <row r="36" spans="2:7" s="4" customFormat="1">
      <c r="B36" s="95"/>
      <c r="F36" s="5"/>
      <c r="G36" s="5"/>
    </row>
    <row r="37" spans="2:7" s="4" customFormat="1">
      <c r="B37" s="95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" sqref="B1"/>
      <selection pane="topRight" activeCell="B1" sqref="B1"/>
      <selection pane="bottomLeft" activeCell="B1" sqref="B1"/>
      <selection pane="bottomRight" activeCell="C13" sqref="C13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'1. key ratios '!B1</f>
        <v>JSC CARTU BANK</v>
      </c>
    </row>
    <row r="2" spans="1:6" s="87" customFormat="1" ht="15.75" customHeight="1">
      <c r="A2" s="2" t="s">
        <v>31</v>
      </c>
      <c r="B2" s="395">
        <f>'1. key ratios '!B2</f>
        <v>43373</v>
      </c>
      <c r="C2" s="4"/>
      <c r="D2" s="4"/>
      <c r="E2" s="4"/>
      <c r="F2" s="4"/>
    </row>
    <row r="3" spans="1:6" s="87" customFormat="1" ht="15.75" customHeight="1">
      <c r="C3" s="4"/>
      <c r="D3" s="4"/>
      <c r="E3" s="4"/>
      <c r="F3" s="4"/>
    </row>
    <row r="4" spans="1:6" s="87" customFormat="1" ht="13.5" thickBot="1">
      <c r="A4" s="87" t="s">
        <v>85</v>
      </c>
      <c r="B4" s="314" t="s">
        <v>340</v>
      </c>
      <c r="C4" s="88" t="s">
        <v>73</v>
      </c>
      <c r="D4" s="4"/>
      <c r="E4" s="4"/>
      <c r="F4" s="4"/>
    </row>
    <row r="5" spans="1:6">
      <c r="A5" s="250">
        <v>1</v>
      </c>
      <c r="B5" s="315" t="s">
        <v>362</v>
      </c>
      <c r="C5" s="418">
        <f>'7. LI1 '!E21</f>
        <v>1173461501</v>
      </c>
    </row>
    <row r="6" spans="1:6" s="251" customFormat="1">
      <c r="A6" s="96">
        <v>2.1</v>
      </c>
      <c r="B6" s="247" t="s">
        <v>341</v>
      </c>
      <c r="C6" s="173">
        <v>103893798.02893837</v>
      </c>
    </row>
    <row r="7" spans="1:6" s="76" customFormat="1" outlineLevel="1">
      <c r="A7" s="70">
        <v>2.2000000000000002</v>
      </c>
      <c r="B7" s="71" t="s">
        <v>342</v>
      </c>
      <c r="C7" s="252">
        <v>0</v>
      </c>
    </row>
    <row r="8" spans="1:6" s="76" customFormat="1" ht="25.5">
      <c r="A8" s="70">
        <v>3</v>
      </c>
      <c r="B8" s="248" t="s">
        <v>343</v>
      </c>
      <c r="C8" s="419">
        <f>SUM(C5:C7)</f>
        <v>1277355299.0289383</v>
      </c>
    </row>
    <row r="9" spans="1:6" s="251" customFormat="1">
      <c r="A9" s="96">
        <v>4</v>
      </c>
      <c r="B9" s="98" t="s">
        <v>88</v>
      </c>
      <c r="C9" s="173">
        <v>7399587</v>
      </c>
    </row>
    <row r="10" spans="1:6" s="76" customFormat="1" outlineLevel="1">
      <c r="A10" s="70">
        <v>5.0999999999999996</v>
      </c>
      <c r="B10" s="71" t="s">
        <v>344</v>
      </c>
      <c r="C10" s="252">
        <v>-22085969.955000192</v>
      </c>
    </row>
    <row r="11" spans="1:6" s="76" customFormat="1" outlineLevel="1">
      <c r="A11" s="70">
        <v>5.2</v>
      </c>
      <c r="B11" s="71" t="s">
        <v>345</v>
      </c>
      <c r="C11" s="252">
        <v>0</v>
      </c>
    </row>
    <row r="12" spans="1:6" s="76" customFormat="1">
      <c r="A12" s="70">
        <v>6</v>
      </c>
      <c r="B12" s="246" t="s">
        <v>87</v>
      </c>
      <c r="C12" s="252"/>
    </row>
    <row r="13" spans="1:6" s="76" customFormat="1" ht="13.5" thickBot="1">
      <c r="A13" s="72">
        <v>7</v>
      </c>
      <c r="B13" s="249" t="s">
        <v>291</v>
      </c>
      <c r="C13" s="420">
        <f>SUM(C8:C12)</f>
        <v>1262668916.0739381</v>
      </c>
    </row>
    <row r="15" spans="1:6">
      <c r="A15" s="267"/>
      <c r="B15" s="267"/>
    </row>
    <row r="16" spans="1:6">
      <c r="A16" s="267"/>
      <c r="B16" s="267"/>
    </row>
    <row r="17" spans="1:5" ht="15">
      <c r="A17" s="262"/>
      <c r="B17" s="263"/>
      <c r="C17" s="267"/>
      <c r="D17" s="267"/>
      <c r="E17" s="267"/>
    </row>
    <row r="18" spans="1:5" ht="15">
      <c r="A18" s="268"/>
      <c r="B18" s="269"/>
      <c r="C18" s="267"/>
      <c r="D18" s="267"/>
      <c r="E18" s="267"/>
    </row>
    <row r="19" spans="1:5">
      <c r="A19" s="270"/>
      <c r="B19" s="264"/>
      <c r="C19" s="267"/>
      <c r="D19" s="267"/>
      <c r="E19" s="267"/>
    </row>
    <row r="20" spans="1:5">
      <c r="A20" s="271"/>
      <c r="B20" s="265"/>
      <c r="C20" s="267"/>
      <c r="D20" s="267"/>
      <c r="E20" s="267"/>
    </row>
    <row r="21" spans="1:5">
      <c r="A21" s="271"/>
      <c r="B21" s="269"/>
      <c r="C21" s="267"/>
      <c r="D21" s="267"/>
      <c r="E21" s="267"/>
    </row>
    <row r="22" spans="1:5">
      <c r="A22" s="270"/>
      <c r="B22" s="266"/>
      <c r="C22" s="267"/>
      <c r="D22" s="267"/>
      <c r="E22" s="267"/>
    </row>
    <row r="23" spans="1:5">
      <c r="A23" s="271"/>
      <c r="B23" s="265"/>
      <c r="C23" s="267"/>
      <c r="D23" s="267"/>
      <c r="E23" s="267"/>
    </row>
    <row r="24" spans="1:5">
      <c r="A24" s="271"/>
      <c r="B24" s="265"/>
      <c r="C24" s="267"/>
      <c r="D24" s="267"/>
      <c r="E24" s="267"/>
    </row>
    <row r="25" spans="1:5">
      <c r="A25" s="271"/>
      <c r="B25" s="272"/>
      <c r="C25" s="267"/>
      <c r="D25" s="267"/>
      <c r="E25" s="267"/>
    </row>
    <row r="26" spans="1:5">
      <c r="A26" s="271"/>
      <c r="B26" s="269"/>
      <c r="C26" s="267"/>
      <c r="D26" s="267"/>
      <c r="E26" s="267"/>
    </row>
    <row r="27" spans="1:5">
      <c r="A27" s="267"/>
      <c r="B27" s="273"/>
      <c r="C27" s="267"/>
      <c r="D27" s="267"/>
      <c r="E27" s="267"/>
    </row>
    <row r="28" spans="1:5">
      <c r="A28" s="267"/>
      <c r="B28" s="273"/>
      <c r="C28" s="267"/>
      <c r="D28" s="267"/>
      <c r="E28" s="267"/>
    </row>
    <row r="29" spans="1:5">
      <c r="A29" s="267"/>
      <c r="B29" s="273"/>
      <c r="C29" s="267"/>
      <c r="D29" s="267"/>
      <c r="E29" s="267"/>
    </row>
    <row r="30" spans="1:5">
      <c r="A30" s="267"/>
      <c r="B30" s="273"/>
      <c r="C30" s="267"/>
      <c r="D30" s="267"/>
      <c r="E30" s="267"/>
    </row>
    <row r="31" spans="1:5">
      <c r="A31" s="267"/>
      <c r="B31" s="273"/>
      <c r="C31" s="267"/>
      <c r="D31" s="267"/>
      <c r="E31" s="267"/>
    </row>
    <row r="32" spans="1:5">
      <c r="A32" s="267"/>
      <c r="B32" s="273"/>
      <c r="C32" s="267"/>
      <c r="D32" s="267"/>
      <c r="E32" s="267"/>
    </row>
    <row r="33" spans="1:5">
      <c r="A33" s="267"/>
      <c r="B33" s="273"/>
      <c r="C33" s="267"/>
      <c r="D33" s="267"/>
      <c r="E33" s="267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1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1.xml"/><Relationship Id="rId1" Type="http://schemas.openxmlformats.org/package/2006/relationships/digital-signature/signature" Target="sig2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c6e3HgpMqki23517X3JXLwRPfzxndGzjANiFAV4JaY4=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JR5QhGLOYbGQs74TsSkChOAgOaGRj4rGkPVy+yfjgqk=</DigestValue>
    </Reference>
  </SignedInfo>
  <SignatureValue>YLpix1P+GBuOpUyBLjXEzM28q7PiQveIPueetGkE7boFH8IBcyzFFI7d3teEGRBCy84vFZBNM4nt
5O4pR19CbVC7XWI54shYhjcKBCGGtStq6Fdw4qjz9IXOUpL4p7V9RFeWSh/nrqF5tCbaniKqvSwb
7QE9FHCClnTyzoeXfDyZCRzQwWpnn63lV7GN56PLrVsp2JfcpYf0xh2a/WrV9tgPrj5zw2lEb2xK
QWGjBnlSBmY0+/Z4vQGAoytr9I2my8tdhQrXVkkyB1o1eR5/YrSZW0HidZcGTya+8M9EicFfTvjX
ICpv4HH7RqVqjwKroGs/l58k3NqYlgcWNLFaHg==</SignatureValue>
  <KeyInfo>
    <X509Data>
      <X509Certificate>MIIGPTCCBSWgAwIBAgIKdrIulAACAAAczTANBgkqhkiG9w0BAQsFADBKMRIwEAYKCZImiZPyLGQBGRYCZ2UxEzARBgoJkiaJk/IsZAEZFgNuYmcxHzAdBgNVBAMTFk5CRyBDbGFzcyAyIElOVCBTdWIgQ0EwHhcNMTcwMjE0MTIxODM3WhcNMTkwMjE0MTIxODM3WjA7MRcwFQYDVQQKEw5KU0MgQ0FSVFUgQkFOSzEgMB4GA1UEAxMXQkNSIC0gVmxhZGltZXIgQXNhdGlhbmkwggEiMA0GCSqGSIb3DQEBAQUAA4IBDwAwggEKAoIBAQCswGp4VfO2At64ZZj4BzxU8q/m9NhDrb+P6PstW08Cvx40HrwrTiXp1MdiD4vhtuPME0cwOcvlLERx6UmUR5eN6R7VRVUatSjlJ8SjV/IE0FUEd+D0HWyBIXwkXHx3m2b8E5ZPwBOfUkg4eB7AoKV2lfGzrD/3bXCoR2YybFElzOmHzfU/gAUSc7o+TgZO9VV5Q82wMAnCrMssNwIu18AeBaB67dlBYSeIwpHydGEytO4hi/tdG/2GG7TaZjNyuucbSeib58GYxPwMXI20yzwT5BeQC78xqOqRgVMGH+HNiXiKY1jz05DYZvQth9gl8oWeOtA7YUqTIi6dX959FxXNAgMBAAGjggMyMIIDLjA8BgkrBgEEAYI3FQcELzAtBiUrBgEEAYI3FQjmsmCDjfVEhoGZCYO4oUqDvoRxBIHPkBGGr54RAgFkAgEbMB0GA1UdJQQWMBQGCCsGAQUFBwMCBggrBgEFBQcDBDALBgNVHQ8EBAMCB4AwJwYJKwYBBAGCNxUKBBowGDAKBggrBgEFBQcDAjAKBggrBgEFBQcDBDAdBgNVHQ4EFgQUs1NuJddjY4TKKvclWK9shHHiCj0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BLBNH0miunXOCGuXGV2kBWLgFYfo8nl4db92Ftv/3oFVnGUVnw64uw8EzymgE1KQVUdEbo/QA9PuAUvohVAMfwdQbU09NIMsrzYOcpit8SCyFAyAoHGbAhZj4xLcss9/0Y9/h3B4vSdZTbTIGmJff3lZIwtwmCXtZoyvEzN0857i93kNDoGZqeS68oZXjwxX7uVzyOsz12NoTQJjJh7bfDSzfWHW8Tyji9XPLrsfhkfv3KQaNyWXGteskdI7KU4+KEJsiamI4vUc9QyEYsY9vvsxj2DePfLPftSxQGzAGqE3Dprtz2F6LTlIJc4b3IVIaBi4BIIArqQ48GZewhoSU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wAx7ymTKtk+0aWcRIH6D+sQq5DzL7JB1ibXVzHOi/u4=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sharedStrings.xml?ContentType=application/vnd.openxmlformats-officedocument.spreadsheetml.sharedStrings+xml">
        <DigestMethod Algorithm="http://www.w3.org/2001/04/xmlenc#sha256"/>
        <DigestValue>IkO7AVgCEPV5HcXXmWEPrXSjXijWo9UOyIqYOqaY50c=</DigestValue>
      </Reference>
      <Reference URI="/xl/styles.xml?ContentType=application/vnd.openxmlformats-officedocument.spreadsheetml.styles+xml">
        <DigestMethod Algorithm="http://www.w3.org/2001/04/xmlenc#sha256"/>
        <DigestValue>z3cmZudJhusxnKsQ1svLA5zE51Zazc/RvOlgf1W+OY4=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WbrVoyM1NVUxfCSWauC5E7FPLxKLZU/qixnT/ejFjM4=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Qlz+TYF3IS7uydyv/hsUnNVAX98JB7SJ6/qjCx4fw0o=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78bWXDQjPbiRe90im2z9FyWhRRIP+74tkJpCUjQgz4M=</DigestValue>
      </Reference>
      <Reference URI="/xl/worksheets/sheet10.xml?ContentType=application/vnd.openxmlformats-officedocument.spreadsheetml.worksheet+xml">
        <DigestMethod Algorithm="http://www.w3.org/2001/04/xmlenc#sha256"/>
        <DigestValue>DJ/QjXSplyyqYHBRhyklt8jpvDstd5FkWxa04JDtMHk=</DigestValue>
      </Reference>
      <Reference URI="/xl/worksheets/sheet11.xml?ContentType=application/vnd.openxmlformats-officedocument.spreadsheetml.worksheet+xml">
        <DigestMethod Algorithm="http://www.w3.org/2001/04/xmlenc#sha256"/>
        <DigestValue>4PzEJLm0AHksKajRX0TY+XK8pv0GZsDx5T1HAMwSb8U=</DigestValue>
      </Reference>
      <Reference URI="/xl/worksheets/sheet12.xml?ContentType=application/vnd.openxmlformats-officedocument.spreadsheetml.worksheet+xml">
        <DigestMethod Algorithm="http://www.w3.org/2001/04/xmlenc#sha256"/>
        <DigestValue>lHsJDeCtJI8ykuvX9SRMZrpQ0ImQY2GLj2CPu6x8Tzk=</DigestValue>
      </Reference>
      <Reference URI="/xl/worksheets/sheet13.xml?ContentType=application/vnd.openxmlformats-officedocument.spreadsheetml.worksheet+xml">
        <DigestMethod Algorithm="http://www.w3.org/2001/04/xmlenc#sha256"/>
        <DigestValue>P9+mjZE4aMyxNpFmlmZp2Pbqz3NqWpTYnJjrryEtNSM=</DigestValue>
      </Reference>
      <Reference URI="/xl/worksheets/sheet14.xml?ContentType=application/vnd.openxmlformats-officedocument.spreadsheetml.worksheet+xml">
        <DigestMethod Algorithm="http://www.w3.org/2001/04/xmlenc#sha256"/>
        <DigestValue>+uhw2wchi+oKeUEIA0K8oY3IXZk+llZYk3QElqXtNaI=</DigestValue>
      </Reference>
      <Reference URI="/xl/worksheets/sheet15.xml?ContentType=application/vnd.openxmlformats-officedocument.spreadsheetml.worksheet+xml">
        <DigestMethod Algorithm="http://www.w3.org/2001/04/xmlenc#sha256"/>
        <DigestValue>l+XbVsuxPHlpTd4th3G3K/ny18qhtMWGtCUYw0tVIfo=</DigestValue>
      </Reference>
      <Reference URI="/xl/worksheets/sheet16.xml?ContentType=application/vnd.openxmlformats-officedocument.spreadsheetml.worksheet+xml">
        <DigestMethod Algorithm="http://www.w3.org/2001/04/xmlenc#sha256"/>
        <DigestValue>6Qs0qzQduwsFRcy/lTnMg7h4aioNeJgM7fm8wNxLrLk=</DigestValue>
      </Reference>
      <Reference URI="/xl/worksheets/sheet2.xml?ContentType=application/vnd.openxmlformats-officedocument.spreadsheetml.worksheet+xml">
        <DigestMethod Algorithm="http://www.w3.org/2001/04/xmlenc#sha256"/>
        <DigestValue>0e9mbsQqWXECNHzMGAzo6R/nV0WnIuDJml6xiWaqYyU=</DigestValue>
      </Reference>
      <Reference URI="/xl/worksheets/sheet3.xml?ContentType=application/vnd.openxmlformats-officedocument.spreadsheetml.worksheet+xml">
        <DigestMethod Algorithm="http://www.w3.org/2001/04/xmlenc#sha256"/>
        <DigestValue>THULe9/dlYF1HldDtZH8IICrpMqa05Le9+62NYfM1g0=</DigestValue>
      </Reference>
      <Reference URI="/xl/worksheets/sheet4.xml?ContentType=application/vnd.openxmlformats-officedocument.spreadsheetml.worksheet+xml">
        <DigestMethod Algorithm="http://www.w3.org/2001/04/xmlenc#sha256"/>
        <DigestValue>Jv65tXggeUIABLpD4JtSwzUiN+lEflJGFCGH2NOqMQ4=</DigestValue>
      </Reference>
      <Reference URI="/xl/worksheets/sheet5.xml?ContentType=application/vnd.openxmlformats-officedocument.spreadsheetml.worksheet+xml">
        <DigestMethod Algorithm="http://www.w3.org/2001/04/xmlenc#sha256"/>
        <DigestValue>utill1KTyVr1uvOj3KbzXs932pPZRiMGRgo0Rnsf5kc=</DigestValue>
      </Reference>
      <Reference URI="/xl/worksheets/sheet6.xml?ContentType=application/vnd.openxmlformats-officedocument.spreadsheetml.worksheet+xml">
        <DigestMethod Algorithm="http://www.w3.org/2001/04/xmlenc#sha256"/>
        <DigestValue>/4td9UNctwWahQrchSOdSsEGquBVCqT960TmPz1hLQQ=</DigestValue>
      </Reference>
      <Reference URI="/xl/worksheets/sheet7.xml?ContentType=application/vnd.openxmlformats-officedocument.spreadsheetml.worksheet+xml">
        <DigestMethod Algorithm="http://www.w3.org/2001/04/xmlenc#sha256"/>
        <DigestValue>4T2qS5VSVSr3aCGk6d0lFKVuupmzM90wHfvJcqFl1yM=</DigestValue>
      </Reference>
      <Reference URI="/xl/worksheets/sheet8.xml?ContentType=application/vnd.openxmlformats-officedocument.spreadsheetml.worksheet+xml">
        <DigestMethod Algorithm="http://www.w3.org/2001/04/xmlenc#sha256"/>
        <DigestValue>F+rMFj5fTvGVz199EnGCPI6mmUrIqZZtTasg5m9lgMs=</DigestValue>
      </Reference>
      <Reference URI="/xl/worksheets/sheet9.xml?ContentType=application/vnd.openxmlformats-officedocument.spreadsheetml.worksheet+xml">
        <DigestMethod Algorithm="http://www.w3.org/2001/04/xmlenc#sha256"/>
        <DigestValue>nujEfob0uSvmZ/6ztLN7rfQi0hFFW8wLwY/ox2b+oJE=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2018-10-30T06:03:12Z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2018-10-30T06:03:12Z</xd:SigningTime>
          <xd:SigningCertificate>
            <xd:Cert>
              <xd:CertDigest>
                <DigestMethod Algorithm="http://www.w3.org/2001/04/xmlenc#sha256"/>
                <DigestValue>QnriNKKEa4KzdTXT8k3NjIIa4QRV1Tu+qohMh8OxU9Y=</DigestValue>
              </xd:CertDigest>
              <xd:IssuerSerial>
                <X509IssuerName>CN=NBG Class 2 INT Sub CA, DC=nbg, DC=ge</X509IssuerName>
                <X509SerialNumber>560526121731369323207885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QWO+0E6MWDo5M/7og7NMwbT2F4O7dw0XCaDHfVzE8/s=</DigestValue>
    </Reference>
    <Reference Type="http://www.w3.org/2000/09/xmldsig#Object" URI="#idOfficeObject">
      <DigestMethod Algorithm="http://www.w3.org/2001/04/xmlenc#sha256"/>
      <DigestValue>fkZx6B0EQk5x5+tV58bTWx2EE1bZTfzauY5396xAh28=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kzo5qB+o1S+BB4+Defbp7cKx1rtyW6cS5tzEPo5Z0UQ=</DigestValue>
    </Reference>
  </SignedInfo>
  <SignatureValue>lYXLFZyp5eFVjl+1ysRr3nHXUCCjs9uH1eEeZCpAoLJlI+iuKjjE/xaIG7kYPRHhxuvIZ5vHLArQ
07mDVT3q1/l3UI/s+WdjazF206CQtQCN7loR3JlCujD8QxB8lpzDfmkJ/Xgzu0NLxWjpSj0uOvdG
5tiAnyzVYyl3fZa7Vej/Q7imNMOR/gX+eVZP6xFvrRPr1enxyqGxlzgY2AVo3XuGnAXeOzUFt6j5
mM0EhcXHNQExXgHqEpyBpf0yUNylmO6TGc9ksa4st11jWb0rW2Gew6hIj7a59ImVgITeKtwt+icL
Mzqqz5UtFr9/W5L6aXZ/foTo5x8capB7AYS69w==</SignatureValue>
  <KeyInfo>
    <X509Data>
      <X509Certificate>MIIGOjCCBSKgAwIBAgIKYSygIwACAAAc+zANBgkqhkiG9w0BAQsFADBKMRIwEAYKCZImiZPyLGQBGRYCZ2UxEzARBgoJkiaJk/IsZAEZFgNuYmcxHzAdBgNVBAMTFk5CRyBDbGFzcyAyIElOVCBTdWIgQ0EwHhcNMTcwMjE2MDgyODU4WhcNMTkwMjE2MDgyODU4WjA4MRcwFQYDVQQKEw5KU0MgQ0FSVFUgQkFOSzEdMBsGA1UEAxMUQkNSIC0gR2l2aSBMZWJhbmlkemUwggEiMA0GCSqGSIb3DQEBAQUAA4IBDwAwggEKAoIBAQDO4IEnTEf45fuagrpEjXQi2oFH3TYFTcP0DVGAqnBI9Mbt6yn7CU2BGUZIK0WRPBcJ2U2qgpZHki6yLwWearKt9A5BV3w8d6gHUuNg4ax/IxliCsUv4phX4Gl/tyKc+Ggd5SZnUBUpX5taFTTbwGrjcSy7RWDu8y0vP7dJIJkBUE+jwhPcJBRbsEdRPu4BSoAsZfce1bMu3bXaPTRZJPrNjD2XqWEMZKIWMq1/VMYSYA0FRi61S0kmPlKepP5O9lM9aJ3Ula7d6mXNK26/RyFuUAr4CKJBRFbZBKaNE1KnZVz8VRfx2U/GpjV1G+CoB7WSxZOpUpfLUhWibO8SGO8BAgMBAAGjggMyMIIDLjA8BgkrBgEEAYI3FQcELzAtBiUrBgEEAYI3FQjmsmCDjfVEhoGZCYO4oUqDvoRxBIPEkTOEg4hdAgFkAgEdMB0GA1UdJQQWMBQGCCsGAQUFBwMCBggrBgEFBQcDBDALBgNVHQ8EBAMCB4AwJwYJKwYBBAGCNxUKBBowGDAKBggrBgEFBQcDAjAKBggrBgEFBQcDBDAdBgNVHQ4EFgQUNFnhoIebtg/kfmPOZrRaSaBwzF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Z5PggwI1buCjrtFJHJ0ry3iA+j9uEfha+qDyIxxNp+u7fIU4DhbwxSGU0AD8V792AiW6qIzAXVP2a1C1m9fApjrWxEghSlX6EmYkt9lGfyHUy2n1id52p8T5cZXmFrbFck+xnkTyMQpylqdg5wbkZ+4ML4lg8XDbDgo3A+uyKwoW2kESOK8h3OhnIzoapI+OT7xlFOXjtIiZ/ApePO9d2eerBjCYhtrJC/wExOMpBvE4BpW1yeHD7KNk6IFr9OHwKSXKEOgieDZbQUOUxE2+m/QGaGLAM6/AzX3IBQF9TZoy7UiiRJ6hMwe972TssFct8jS9H4i0uF/Sj3otTDzG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wAx7ymTKtk+0aWcRIH6D+sQq5DzL7JB1ibXVzHOi/u4=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sharedStrings.xml?ContentType=application/vnd.openxmlformats-officedocument.spreadsheetml.sharedStrings+xml">
        <DigestMethod Algorithm="http://www.w3.org/2001/04/xmlenc#sha256"/>
        <DigestValue>IkO7AVgCEPV5HcXXmWEPrXSjXijWo9UOyIqYOqaY50c=</DigestValue>
      </Reference>
      <Reference URI="/xl/styles.xml?ContentType=application/vnd.openxmlformats-officedocument.spreadsheetml.styles+xml">
        <DigestMethod Algorithm="http://www.w3.org/2001/04/xmlenc#sha256"/>
        <DigestValue>z3cmZudJhusxnKsQ1svLA5zE51Zazc/RvOlgf1W+OY4=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WbrVoyM1NVUxfCSWauC5E7FPLxKLZU/qixnT/ejFjM4=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Qlz+TYF3IS7uydyv/hsUnNVAX98JB7SJ6/qjCx4fw0o=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78bWXDQjPbiRe90im2z9FyWhRRIP+74tkJpCUjQgz4M=</DigestValue>
      </Reference>
      <Reference URI="/xl/worksheets/sheet10.xml?ContentType=application/vnd.openxmlformats-officedocument.spreadsheetml.worksheet+xml">
        <DigestMethod Algorithm="http://www.w3.org/2001/04/xmlenc#sha256"/>
        <DigestValue>DJ/QjXSplyyqYHBRhyklt8jpvDstd5FkWxa04JDtMHk=</DigestValue>
      </Reference>
      <Reference URI="/xl/worksheets/sheet11.xml?ContentType=application/vnd.openxmlformats-officedocument.spreadsheetml.worksheet+xml">
        <DigestMethod Algorithm="http://www.w3.org/2001/04/xmlenc#sha256"/>
        <DigestValue>4PzEJLm0AHksKajRX0TY+XK8pv0GZsDx5T1HAMwSb8U=</DigestValue>
      </Reference>
      <Reference URI="/xl/worksheets/sheet12.xml?ContentType=application/vnd.openxmlformats-officedocument.spreadsheetml.worksheet+xml">
        <DigestMethod Algorithm="http://www.w3.org/2001/04/xmlenc#sha256"/>
        <DigestValue>lHsJDeCtJI8ykuvX9SRMZrpQ0ImQY2GLj2CPu6x8Tzk=</DigestValue>
      </Reference>
      <Reference URI="/xl/worksheets/sheet13.xml?ContentType=application/vnd.openxmlformats-officedocument.spreadsheetml.worksheet+xml">
        <DigestMethod Algorithm="http://www.w3.org/2001/04/xmlenc#sha256"/>
        <DigestValue>P9+mjZE4aMyxNpFmlmZp2Pbqz3NqWpTYnJjrryEtNSM=</DigestValue>
      </Reference>
      <Reference URI="/xl/worksheets/sheet14.xml?ContentType=application/vnd.openxmlformats-officedocument.spreadsheetml.worksheet+xml">
        <DigestMethod Algorithm="http://www.w3.org/2001/04/xmlenc#sha256"/>
        <DigestValue>+uhw2wchi+oKeUEIA0K8oY3IXZk+llZYk3QElqXtNaI=</DigestValue>
      </Reference>
      <Reference URI="/xl/worksheets/sheet15.xml?ContentType=application/vnd.openxmlformats-officedocument.spreadsheetml.worksheet+xml">
        <DigestMethod Algorithm="http://www.w3.org/2001/04/xmlenc#sha256"/>
        <DigestValue>l+XbVsuxPHlpTd4th3G3K/ny18qhtMWGtCUYw0tVIfo=</DigestValue>
      </Reference>
      <Reference URI="/xl/worksheets/sheet16.xml?ContentType=application/vnd.openxmlformats-officedocument.spreadsheetml.worksheet+xml">
        <DigestMethod Algorithm="http://www.w3.org/2001/04/xmlenc#sha256"/>
        <DigestValue>6Qs0qzQduwsFRcy/lTnMg7h4aioNeJgM7fm8wNxLrLk=</DigestValue>
      </Reference>
      <Reference URI="/xl/worksheets/sheet2.xml?ContentType=application/vnd.openxmlformats-officedocument.spreadsheetml.worksheet+xml">
        <DigestMethod Algorithm="http://www.w3.org/2001/04/xmlenc#sha256"/>
        <DigestValue>0e9mbsQqWXECNHzMGAzo6R/nV0WnIuDJml6xiWaqYyU=</DigestValue>
      </Reference>
      <Reference URI="/xl/worksheets/sheet3.xml?ContentType=application/vnd.openxmlformats-officedocument.spreadsheetml.worksheet+xml">
        <DigestMethod Algorithm="http://www.w3.org/2001/04/xmlenc#sha256"/>
        <DigestValue>THULe9/dlYF1HldDtZH8IICrpMqa05Le9+62NYfM1g0=</DigestValue>
      </Reference>
      <Reference URI="/xl/worksheets/sheet4.xml?ContentType=application/vnd.openxmlformats-officedocument.spreadsheetml.worksheet+xml">
        <DigestMethod Algorithm="http://www.w3.org/2001/04/xmlenc#sha256"/>
        <DigestValue>Jv65tXggeUIABLpD4JtSwzUiN+lEflJGFCGH2NOqMQ4=</DigestValue>
      </Reference>
      <Reference URI="/xl/worksheets/sheet5.xml?ContentType=application/vnd.openxmlformats-officedocument.spreadsheetml.worksheet+xml">
        <DigestMethod Algorithm="http://www.w3.org/2001/04/xmlenc#sha256"/>
        <DigestValue>utill1KTyVr1uvOj3KbzXs932pPZRiMGRgo0Rnsf5kc=</DigestValue>
      </Reference>
      <Reference URI="/xl/worksheets/sheet6.xml?ContentType=application/vnd.openxmlformats-officedocument.spreadsheetml.worksheet+xml">
        <DigestMethod Algorithm="http://www.w3.org/2001/04/xmlenc#sha256"/>
        <DigestValue>/4td9UNctwWahQrchSOdSsEGquBVCqT960TmPz1hLQQ=</DigestValue>
      </Reference>
      <Reference URI="/xl/worksheets/sheet7.xml?ContentType=application/vnd.openxmlformats-officedocument.spreadsheetml.worksheet+xml">
        <DigestMethod Algorithm="http://www.w3.org/2001/04/xmlenc#sha256"/>
        <DigestValue>4T2qS5VSVSr3aCGk6d0lFKVuupmzM90wHfvJcqFl1yM=</DigestValue>
      </Reference>
      <Reference URI="/xl/worksheets/sheet8.xml?ContentType=application/vnd.openxmlformats-officedocument.spreadsheetml.worksheet+xml">
        <DigestMethod Algorithm="http://www.w3.org/2001/04/xmlenc#sha256"/>
        <DigestValue>F+rMFj5fTvGVz199EnGCPI6mmUrIqZZtTasg5m9lgMs=</DigestValue>
      </Reference>
      <Reference URI="/xl/worksheets/sheet9.xml?ContentType=application/vnd.openxmlformats-officedocument.spreadsheetml.worksheet+xml">
        <DigestMethod Algorithm="http://www.w3.org/2001/04/xmlenc#sha256"/>
        <DigestValue>nujEfob0uSvmZ/6ztLN7rfQi0hFFW8wLwY/ox2b+oJE=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2018-10-30T05:45:27Z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</OfficeVersion>
          <ApplicationVersion>16.0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2018-10-30T05:45:27Z</xd:SigningTime>
          <xd:SigningCertificate>
            <xd:Cert>
              <xd:CertDigest>
                <DigestMethod Algorithm="http://www.w3.org/2001/04/xmlenc#sha256"/>
                <DigestValue>KArvic9keKZHOphNge9vJ8biOWfU+dhq2HdLnJGvr3c=</DigestValue>
              </xd:CertDigest>
              <xd:IssuerSerial>
                <X509IssuerName>CN=NBG Class 2 INT Sub CA, DC=nbg, DC=ge</X509IssuerName>
                <X509SerialNumber>458892744644277649284347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2018-10-24T09:22:43Z</dcterms:modified>
</cp:coreProperties>
</file>